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https://d.docs.live.net/07c27d1fffefa6e8/DAILY Working/DAILY Working in April 2026/POs in April 2026/New folder/"/>
    </mc:Choice>
  </mc:AlternateContent>
  <xr:revisionPtr revIDLastSave="0" documentId="8_{A630EF81-3643-46B7-A5B4-92A92B9D2798}" xr6:coauthVersionLast="47" xr6:coauthVersionMax="47" xr10:uidLastSave="{00000000-0000-0000-0000-000000000000}"/>
  <bookViews>
    <workbookView xWindow="-120" yWindow="-120" windowWidth="29040" windowHeight="15720" xr2:uid="{00000000-000D-0000-FFFF-FFFF00000000}"/>
  </bookViews>
  <sheets>
    <sheet name="1. List 2026_revised" sheetId="49" r:id="rId1"/>
    <sheet name="Project Ativity" sheetId="48" state="hidden" r:id="rId2"/>
    <sheet name="Project Activity 25-26" sheetId="44" state="hidden" r:id="rId3"/>
    <sheet name="Break down 25-26" sheetId="45" state="hidden" r:id="rId4"/>
    <sheet name="chênh lệch" sheetId="47" state="hidden"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s>
  <definedNames>
    <definedName name="____xlnm.Print_Titles">#REF!</definedName>
    <definedName name="___xlnm.Print_Titles">#REF!</definedName>
    <definedName name="__xlnm.Print_Area">#REF!</definedName>
    <definedName name="__xlnm.Print_Titles">#REF!</definedName>
    <definedName name="_1">#REF!</definedName>
    <definedName name="_11_??????2" localSheetId="0">BlankMacro1</definedName>
    <definedName name="_11_??????2" localSheetId="3">BlankMacro1</definedName>
    <definedName name="_11_??????2" localSheetId="2">BlankMacro1</definedName>
    <definedName name="_11_??????2" localSheetId="1">BlankMacro1</definedName>
    <definedName name="_11_??????2">BlankMacro1</definedName>
    <definedName name="_14_??????3" localSheetId="0">BlankMacro1</definedName>
    <definedName name="_14_??????3" localSheetId="3">BlankMacro1</definedName>
    <definedName name="_14_??????3" localSheetId="2">BlankMacro1</definedName>
    <definedName name="_14_??????3" localSheetId="1">BlankMacro1</definedName>
    <definedName name="_14_??????3">BlankMacro1</definedName>
    <definedName name="_17_??????4" localSheetId="0">BlankMacro1</definedName>
    <definedName name="_17_??????4" localSheetId="3">BlankMacro1</definedName>
    <definedName name="_17_??????4" localSheetId="2">BlankMacro1</definedName>
    <definedName name="_17_??????4" localSheetId="1">BlankMacro1</definedName>
    <definedName name="_17_??????4">BlankMacro1</definedName>
    <definedName name="_2">#REF!</definedName>
    <definedName name="_2_">'[1]#REF'!#REF!</definedName>
    <definedName name="_20_??????5" localSheetId="0">BlankMacro1</definedName>
    <definedName name="_20_??????5" localSheetId="3">BlankMacro1</definedName>
    <definedName name="_20_??????5" localSheetId="2">BlankMacro1</definedName>
    <definedName name="_20_??????5" localSheetId="1">BlankMacro1</definedName>
    <definedName name="_20_??????5">BlankMacro1</definedName>
    <definedName name="_23_??????6" localSheetId="0">BlankMacro1</definedName>
    <definedName name="_23_??????6" localSheetId="3">BlankMacro1</definedName>
    <definedName name="_23_??????6" localSheetId="2">BlankMacro1</definedName>
    <definedName name="_23_??????6" localSheetId="1">BlankMacro1</definedName>
    <definedName name="_23_??????6">BlankMacro1</definedName>
    <definedName name="_25_0DATA_DATA2_L">'[2]#REF'!#REF!</definedName>
    <definedName name="_27DATA_DATA2_L">'[2]#REF'!#REF!</definedName>
    <definedName name="_28MAÕ_HAØNG">#REF!</definedName>
    <definedName name="_30MAÕ_SOÁ_THUEÁ">#REF!</definedName>
    <definedName name="_32ÑÔN_GIAÙ">#REF!</definedName>
    <definedName name="_34SOÁ_CTÖØ">#REF!</definedName>
    <definedName name="_35SOÁ_LÖÔÏNG">#REF!</definedName>
    <definedName name="_37TEÂN_HAØNG">#REF!</definedName>
    <definedName name="_39TEÂN_KHAÙCH_HAØ">#REF!</definedName>
    <definedName name="_41THAØNH_TIEÀN">#REF!</definedName>
    <definedName name="_43TRÒ_GIAÙ">#REF!</definedName>
    <definedName name="_45TRÒ_GIAÙ__VAT">#REF!</definedName>
    <definedName name="_5_??" localSheetId="0">BlankMacro1</definedName>
    <definedName name="_5_??" localSheetId="3">BlankMacro1</definedName>
    <definedName name="_5_??" localSheetId="2">BlankMacro1</definedName>
    <definedName name="_5_??" localSheetId="1">BlankMacro1</definedName>
    <definedName name="_5_??">BlankMacro1</definedName>
    <definedName name="_8_??????1" localSheetId="0">BlankMacro1</definedName>
    <definedName name="_8_??????1" localSheetId="3">BlankMacro1</definedName>
    <definedName name="_8_??????1" localSheetId="2">BlankMacro1</definedName>
    <definedName name="_8_??????1" localSheetId="1">BlankMacro1</definedName>
    <definedName name="_8_??????1">BlankMacro1</definedName>
    <definedName name="_A65700">'[3]MTO REV.2(ARMOR)'!#REF!</definedName>
    <definedName name="_A65800">'[3]MTO REV.2(ARMOR)'!#REF!</definedName>
    <definedName name="_A66000">'[3]MTO REV.2(ARMOR)'!#REF!</definedName>
    <definedName name="_A67000">'[3]MTO REV.2(ARMOR)'!#REF!</definedName>
    <definedName name="_A68000">'[3]MTO REV.2(ARMOR)'!#REF!</definedName>
    <definedName name="_A70000">'[3]MTO REV.2(ARMOR)'!#REF!</definedName>
    <definedName name="_A75000">'[3]MTO REV.2(ARMOR)'!#REF!</definedName>
    <definedName name="_A85000">'[3]MTO REV.2(ARMOR)'!#REF!</definedName>
    <definedName name="_CN1" localSheetId="1" hidden="1">{"'Sheet1'!$L$16"}</definedName>
    <definedName name="_CN1" hidden="1">{"'Sheet1'!$L$16"}</definedName>
    <definedName name="_CON1">#REF!</definedName>
    <definedName name="_CON2">#REF!</definedName>
    <definedName name="_CT250">'[4]dongia (2)'!#REF!</definedName>
    <definedName name="_CT4" localSheetId="1" hidden="1">{"'Sheet1'!$L$16"}</definedName>
    <definedName name="_CT4" hidden="1">{"'Sheet1'!$L$16"}</definedName>
    <definedName name="_DAT10">'[5]Income source'!#REF!</definedName>
    <definedName name="_DAT11">'[5]Income source'!#REF!</definedName>
    <definedName name="_DAT12">'[5]Income source'!#REF!</definedName>
    <definedName name="_DAT13">'[5]Income source'!#REF!</definedName>
    <definedName name="_DAT14">'[5]Income source'!#REF!</definedName>
    <definedName name="_DAT15">'[5]Income source'!#REF!</definedName>
    <definedName name="_DAT17">'[5]Income source'!#REF!</definedName>
    <definedName name="_DAT18">'[5]Income source'!#REF!</definedName>
    <definedName name="_DAT19">'[5]Income source'!#REF!</definedName>
    <definedName name="_DAT3">'[5]Income source'!#REF!</definedName>
    <definedName name="_DAT4">'[5]Income source'!#REF!</definedName>
    <definedName name="_DAT5">'[5]Income source'!#REF!</definedName>
    <definedName name="_DAT6">'[5]Income source'!#REF!</definedName>
    <definedName name="_DAT7">'[5]Income source'!#REF!</definedName>
    <definedName name="_DAT8">'[5]Income source'!#REF!</definedName>
    <definedName name="_Fill" hidden="1">#REF!</definedName>
    <definedName name="_xlnm._FilterDatabase" localSheetId="2" hidden="1">'Project Activity 25-26'!$A$13:$P$18</definedName>
    <definedName name="_xlnm._FilterDatabase" localSheetId="1" hidden="1">'Project Ativity'!$A$13:$O$18</definedName>
    <definedName name="_mau03" localSheetId="1" hidden="1">{"'Sheet1'!$L$16"}</definedName>
    <definedName name="_mau03" hidden="1">{"'Sheet1'!$L$16"}</definedName>
    <definedName name="_NET2">#REF!</definedName>
    <definedName name="_NSO2" localSheetId="1" hidden="1">{"'Sheet1'!$L$16"}</definedName>
    <definedName name="_NSO2" hidden="1">{"'Sheet1'!$L$16"}</definedName>
    <definedName name="_Order1" hidden="1">255</definedName>
    <definedName name="_Order2" hidden="1">255</definedName>
    <definedName name="_oto10">[6]VL!#REF!</definedName>
    <definedName name="_SD11" localSheetId="1">{"Thuxm2.xls","Sheet1"}</definedName>
    <definedName name="_SD11">{"Thuxm2.xls","Sheet1"}</definedName>
    <definedName name="_Sort" hidden="1">#REF!</definedName>
    <definedName name="_XL3" localSheetId="0">BlankMacro1</definedName>
    <definedName name="_XL3" localSheetId="3">BlankMacro1</definedName>
    <definedName name="_XL3" localSheetId="2">BlankMacro1</definedName>
    <definedName name="_XL3" localSheetId="1">BlankMacro1</definedName>
    <definedName name="_XL3">BlankMacro1</definedName>
    <definedName name="a">#N/A</definedName>
    <definedName name="a277Print_Titles">#REF!</definedName>
    <definedName name="AAA">'[7]MTL$-INTER'!#REF!</definedName>
    <definedName name="AccountType">'[8]LOV''s'!$T$2:$T$37</definedName>
    <definedName name="ad" localSheetId="1" hidden="1">{"'Sheet1'!$L$16"}</definedName>
    <definedName name="ad" hidden="1">{"'Sheet1'!$L$16"}</definedName>
    <definedName name="adhoc">#REF!</definedName>
    <definedName name="adj">#REF!</definedName>
    <definedName name="All">#REF!</definedName>
    <definedName name="Allowance">#REF!</definedName>
    <definedName name="AltCurrMessage">[9]MainModel!$R$31</definedName>
    <definedName name="amiang">[10]gvl!#REF!</definedName>
    <definedName name="AngMiahKeng">'[11]Compensation Details'!#REF!</definedName>
    <definedName name="Application_Setup_Control_Sheet_for_Sourcing">#REF!</definedName>
    <definedName name="B">#REF!</definedName>
    <definedName name="BAILEY">#REF!</definedName>
    <definedName name="Bang_cly">#REF!</definedName>
    <definedName name="Bang_CVC">#REF!</definedName>
    <definedName name="bang_gia">#REF!</definedName>
    <definedName name="Bang_travl">#REF!</definedName>
    <definedName name="BasicIncome">#REF!</definedName>
    <definedName name="BELL">#REF!</definedName>
    <definedName name="BenBogart">#REF!</definedName>
    <definedName name="BeverlySmart">#REF!</definedName>
    <definedName name="bg" localSheetId="1" hidden="1">{"'Sheet1'!$L$16"}</definedName>
    <definedName name="bg" hidden="1">{"'Sheet1'!$L$16"}</definedName>
    <definedName name="BIEU">#REF!</definedName>
    <definedName name="binh">'[1]#REF'!#REF!</definedName>
    <definedName name="bjkhlegf12">'[5]Income source'!#REF!</definedName>
    <definedName name="BOETTGER">#REF!</definedName>
    <definedName name="bonus">#REF!</definedName>
    <definedName name="BOQ">#REF!</definedName>
    <definedName name="boxes">#REF!</definedName>
    <definedName name="btai">[10]gvl!$Q$63</definedName>
    <definedName name="BVCISUMMARY">#REF!</definedName>
    <definedName name="CABLE2">'[12]MTO REV.0'!$A$1:$Q$570</definedName>
    <definedName name="CACAU">298161</definedName>
    <definedName name="calculation">#REF!</definedName>
    <definedName name="cfgg" localSheetId="1" hidden="1">{"'Sheet1'!$L$16"}</definedName>
    <definedName name="cfgg" hidden="1">{"'Sheet1'!$L$16"}</definedName>
    <definedName name="CH">[6]TN!#REF!</definedName>
    <definedName name="CHAMBERLIN">#REF!</definedName>
    <definedName name="chi">'[5]Income source'!#REF!</definedName>
    <definedName name="Chu">[6]ND!#REF!</definedName>
    <definedName name="ClientLegalNm">#REF!</definedName>
    <definedName name="CLVC3">0.1</definedName>
    <definedName name="Co">#REF!</definedName>
    <definedName name="Comm" localSheetId="0">BlankMacro1</definedName>
    <definedName name="Comm" localSheetId="3">BlankMacro1</definedName>
    <definedName name="Comm" localSheetId="2">BlankMacro1</definedName>
    <definedName name="Comm" localSheetId="1">BlankMacro1</definedName>
    <definedName name="Comm">BlankMacro1</definedName>
    <definedName name="COMMON">#REF!</definedName>
    <definedName name="CON_EQP_COS">#REF!</definedName>
    <definedName name="Cong_HM_DTCT">#REF!</definedName>
    <definedName name="Cong_M_DTCT">#REF!</definedName>
    <definedName name="Cong_NC_DTCT">#REF!</definedName>
    <definedName name="Cong_VL_DTCT">#REF!</definedName>
    <definedName name="cot">[13]gVL!$Q$64</definedName>
    <definedName name="Cot_thep">[14]Du_lieu!$C$19</definedName>
    <definedName name="Countries" localSheetId="3">[15]LOV!$A$2:$A$253</definedName>
    <definedName name="Countries" localSheetId="2">[15]LOV!$A$2:$A$253</definedName>
    <definedName name="Countries" localSheetId="1">[16]LOV!$A$2:$A$253</definedName>
    <definedName name="Countries">[17]LOV!$A$2:$A$253</definedName>
    <definedName name="CountryCode">"OFFSET($B$1,0,0,COUNT($B:$B),1)"</definedName>
    <definedName name="COVER">#REF!</definedName>
    <definedName name="cpdd">[18]gVL!$P$14</definedName>
    <definedName name="cpdd2">[18]gVL!$P$19</definedName>
    <definedName name="CRITINST">#REF!</definedName>
    <definedName name="CRITPURC">#REF!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tiep">#REF!</definedName>
    <definedName name="cu_ly_1">'[19]tra-vat-lieu'!$A$219:$A$319</definedName>
    <definedName name="Cuoc_vc_1">'[19]tra-vat-lieu'!$B$219:$G$319</definedName>
    <definedName name="Currency">'[20]Lookup Tables'!$B$3:$B$56</definedName>
    <definedName name="CurrencyCodes" localSheetId="3">[15]LOV!$I$2:$I$227</definedName>
    <definedName name="CurrencyCodes" localSheetId="2">[15]LOV!$I$2:$I$227</definedName>
    <definedName name="CurrencyCodes" localSheetId="1">[16]LOV!$I$2:$I$227</definedName>
    <definedName name="CurrencyCodes">[17]LOV!$I$2:$I$227</definedName>
    <definedName name="Current" localSheetId="0">[21]!Current</definedName>
    <definedName name="Current" localSheetId="1">[21]!Current</definedName>
    <definedName name="Current">[21]!Current</definedName>
    <definedName name="cv">[22]gvl!$N$17</definedName>
    <definedName name="DanJohnson">#REF!</definedName>
    <definedName name="Data">#REF!</definedName>
    <definedName name="Data1">#REF!</definedName>
    <definedName name="_xlnm.Database">#REF!</definedName>
    <definedName name="Database2">#REF!</definedName>
    <definedName name="DataFilter" localSheetId="0">[23]!DataFilter</definedName>
    <definedName name="DataFilter" localSheetId="1">[23]!DataFilter</definedName>
    <definedName name="DataFilter">[23]!DataFilter</definedName>
    <definedName name="DataSort" localSheetId="0">[23]!DataSort</definedName>
    <definedName name="DataSort" localSheetId="1">[23]!DataSort</definedName>
    <definedName name="DataSort">[23]!DataSort</definedName>
    <definedName name="DAVIS">#REF!</definedName>
    <definedName name="db">[10]gvl!$Q$67</definedName>
    <definedName name="dd1x2">[22]gvl!$N$9</definedName>
    <definedName name="den_bu">#REF!</definedName>
    <definedName name="dependant">#REF!</definedName>
    <definedName name="DGCTI592">#REF!</definedName>
    <definedName name="dgh">#REF!</definedName>
    <definedName name="Document_array" localSheetId="1">{"Book1"}</definedName>
    <definedName name="Document_array">{"Book1"}</definedName>
    <definedName name="Drawpoints">1</definedName>
    <definedName name="DSTD_Clear" localSheetId="0">'[24]BhXh-Hn_Giấytờ'!DSTD_Clear</definedName>
    <definedName name="DSTD_Clear" localSheetId="1">'[24]BhXh-Hn_Giấytờ'!DSTD_Clear</definedName>
    <definedName name="DSTD_Clear">'[24]BhXh-Hn_Giấytờ'!DSTD_Clear</definedName>
    <definedName name="DSUMDATA">#REF!</definedName>
    <definedName name="Employee">'[25]Lookup Tables'!$A$3:$A$270</definedName>
    <definedName name="EmployeeName">#REF!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ER">#REF!</definedName>
    <definedName name="EurotoUS">'[26]Budget-Details'!#REF!</definedName>
    <definedName name="EX">#N/A</definedName>
    <definedName name="expat">#N/A</definedName>
    <definedName name="expatdata">[27]Expat!$A$2:$AE$14</definedName>
    <definedName name="ExRaEur">#REF!</definedName>
    <definedName name="ExRate">'[28]Budget-Summary'!#REF!</definedName>
    <definedName name="ExRatEu">'[26]Budget-Details'!#REF!</definedName>
    <definedName name="_xlnm.Extract">#REF!</definedName>
    <definedName name="fair1">[29]Input!$B$27</definedName>
    <definedName name="fair2">[29]Input!$B$28</definedName>
    <definedName name="fair3">[29]Input!$B$29</definedName>
    <definedName name="fair4">[29]Input!$B$30</definedName>
    <definedName name="FFF" localSheetId="0">BlankMacro1</definedName>
    <definedName name="FFF" localSheetId="3">BlankMacro1</definedName>
    <definedName name="FFF" localSheetId="2">BlankMacro1</definedName>
    <definedName name="FFF" localSheetId="1">BlankMacro1</definedName>
    <definedName name="FFF">BlankMacro1</definedName>
    <definedName name="Fig">#REF!</definedName>
    <definedName name="fiscal">#REF!</definedName>
    <definedName name="fiscalclass">#REF!</definedName>
    <definedName name="FIT" localSheetId="0">BlankMacro1</definedName>
    <definedName name="FIT" localSheetId="3">BlankMacro1</definedName>
    <definedName name="FIT" localSheetId="2">BlankMacro1</definedName>
    <definedName name="FIT" localSheetId="1">BlankMacro1</definedName>
    <definedName name="FIT">BlankMacro1</definedName>
    <definedName name="FITT2" localSheetId="0">BlankMacro1</definedName>
    <definedName name="FITT2" localSheetId="3">BlankMacro1</definedName>
    <definedName name="FITT2" localSheetId="2">BlankMacro1</definedName>
    <definedName name="FITT2" localSheetId="1">BlankMacro1</definedName>
    <definedName name="FITT2">BlankMacro1</definedName>
    <definedName name="FITTING2" localSheetId="0">BlankMacro1</definedName>
    <definedName name="FITTING2" localSheetId="3">BlankMacro1</definedName>
    <definedName name="FITTING2" localSheetId="2">BlankMacro1</definedName>
    <definedName name="FITTING2" localSheetId="1">BlankMacro1</definedName>
    <definedName name="FITTING2">BlankMacro1</definedName>
    <definedName name="fklg">#REF!</definedName>
    <definedName name="FLANAGAN">#REF!</definedName>
    <definedName name="FLG" localSheetId="0">BlankMacro1</definedName>
    <definedName name="FLG" localSheetId="3">BlankMacro1</definedName>
    <definedName name="FLG" localSheetId="2">BlankMacro1</definedName>
    <definedName name="FLG" localSheetId="1">BlankMacro1</definedName>
    <definedName name="FLG">BlankMacro1</definedName>
    <definedName name="FullGross" localSheetId="0">[21]!FullGross</definedName>
    <definedName name="FullGross" localSheetId="1">[21]!FullGross</definedName>
    <definedName name="FullGross">[21]!FullGross</definedName>
    <definedName name="fv">#N/A</definedName>
    <definedName name="fzgÐg" localSheetId="1">{"Thuxm2.xls","Sheet1"}</definedName>
    <definedName name="fzgÐg">{"Thuxm2.xls","Sheet1"}</definedName>
    <definedName name="g">'[5]Income source'!#REF!</definedName>
    <definedName name="g40g40" localSheetId="3">[30]tuong!#REF!</definedName>
    <definedName name="g40g40" localSheetId="2">[30]tuong!#REF!</definedName>
    <definedName name="g40g40" localSheetId="1">[31]tuong!#REF!</definedName>
    <definedName name="g40g40">[32]tuong!#REF!</definedName>
    <definedName name="gc">[33]gvl!$N$28</definedName>
    <definedName name="gggggggg">'[5]Income source'!#REF!</definedName>
    <definedName name="gia_tien">#REF!</definedName>
    <definedName name="gia_tien_BTN">#REF!</definedName>
    <definedName name="GoBack" localSheetId="0">[23]KLHT!GoBack</definedName>
    <definedName name="GoBack" localSheetId="1">[23]KLHT!GoBack</definedName>
    <definedName name="GoBack">[23]KLHT!GoBack</definedName>
    <definedName name="GPT_GROUNDING_PT">'[34]NEW-PANEL'!#REF!</definedName>
    <definedName name="gr" localSheetId="0">[21]!gr</definedName>
    <definedName name="gr" localSheetId="1">[21]!gr</definedName>
    <definedName name="gr">[21]!gr</definedName>
    <definedName name="GRAHAM">#REF!</definedName>
    <definedName name="grh">#REF!</definedName>
    <definedName name="GTXL">#REF!</definedName>
    <definedName name="gvl">[35]GVL!$A$6:$F$131</definedName>
    <definedName name="h" localSheetId="1" hidden="1">{"'Sheet1'!$L$16"}</definedName>
    <definedName name="h" hidden="1">{"'Sheet1'!$L$16"}</definedName>
    <definedName name="hanh" localSheetId="1" hidden="1">{"'Sheet1'!$L$16"}</definedName>
    <definedName name="hanh" hidden="1">{"'Sheet1'!$L$16"}</definedName>
    <definedName name="HANSSON">#REF!</definedName>
    <definedName name="hardship">#REF!</definedName>
    <definedName name="HarryPaulson">#REF!</definedName>
    <definedName name="Heä_soá_laép_xaø_H">1.7</definedName>
    <definedName name="HEILBRONNER">#REF!</definedName>
    <definedName name="hguòhk" localSheetId="1">'Project Ativity'!hguòhk</definedName>
    <definedName name="hguòhk">'[36]CRS DIP Template'!hguòhk</definedName>
    <definedName name="hien">#REF!</definedName>
    <definedName name="HOME_MANP">#REF!</definedName>
    <definedName name="homecare">'[37]Break down điều chỉnh giá'!$84:$116</definedName>
    <definedName name="HOMEOFFICE_COST">#REF!</definedName>
    <definedName name="HostCty">'[38]Calc Overrides'!$N$9</definedName>
    <definedName name="HSCT3">0.1</definedName>
    <definedName name="HSDN">2.5</definedName>
    <definedName name="HSLXH">1.7</definedName>
    <definedName name="HSNC">[14]Du_lieu!$C$6</definedName>
    <definedName name="HTML_CodePage" hidden="1">950</definedName>
    <definedName name="HTML_Control" localSheetId="1" hidden="1">{"'Sheet1'!$L$16"}</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uy" localSheetId="1" hidden="1">{"'Sheet1'!$L$16"}</definedName>
    <definedName name="huy" hidden="1">{"'Sheet1'!$L$16"}</definedName>
    <definedName name="I" localSheetId="1">'Project Ativity'!I</definedName>
    <definedName name="I">'[36]CRS DIP Template'!I</definedName>
    <definedName name="IDLAB_COST">#REF!</definedName>
    <definedName name="INDMANP">#REF!</definedName>
    <definedName name="infation">[29]Input!#REF!</definedName>
    <definedName name="Initial">#REF!</definedName>
    <definedName name="Introduction">#REF!</definedName>
    <definedName name="Issue_Type">'[39]Data Mgmt'!$B$4:$B$16</definedName>
    <definedName name="j356C8">#REF!</definedName>
    <definedName name="JENNINGS">#N/A</definedName>
    <definedName name="jhfrgn">#REF!</definedName>
    <definedName name="JohnSmith">#REF!</definedName>
    <definedName name="July" localSheetId="1">'Project Ativity'!July</definedName>
    <definedName name="July">'[36]CRS DIP Template'!July</definedName>
    <definedName name="kcong">#REF!</definedName>
    <definedName name="KEFFORD">#REF!</definedName>
    <definedName name="KhuyenmaiUPS">"AutoShape 264"</definedName>
    <definedName name="kil">'[5]Income source'!#REF!</definedName>
    <definedName name="kno">[10]gvl!$Q$59</definedName>
    <definedName name="KOKOSZKA">#REF!</definedName>
    <definedName name="link">#REF!</definedName>
    <definedName name="LOV_pol_perdiem_FinExmPolicyPerDiemAdfDiPageDef_CurrencyCode" hidden="1">[40]_ADFDI_LOV!$C$16:$IS$16</definedName>
    <definedName name="LRDaysTaken">#REF!</definedName>
    <definedName name="LREmployeeName">#REF!</definedName>
    <definedName name="LRNoOfDays">#REF!</definedName>
    <definedName name="luan" localSheetId="1" hidden="1">{"'Sheet1'!$L$16"}</definedName>
    <definedName name="luan" hidden="1">{"'Sheet1'!$L$16"}</definedName>
    <definedName name="m">#REF!</definedName>
    <definedName name="MAJ_CON_EQP">#REF!</definedName>
    <definedName name="Mar">'[5]Income source'!#REF!</definedName>
    <definedName name="Marr">'[5]Income source'!#REF!</definedName>
    <definedName name="matit">[10]gvl!$Q$69</definedName>
    <definedName name="MG_A">#REF!</definedName>
    <definedName name="mo" localSheetId="1" hidden="1">{"'Sheet1'!$L$16"}</definedName>
    <definedName name="mo" hidden="1">{"'Sheet1'!$L$16"}</definedName>
    <definedName name="moi">#REF!</definedName>
    <definedName name="month">#REF!</definedName>
    <definedName name="Monthincome">#REF!</definedName>
    <definedName name="MYHUYEN" localSheetId="1" hidden="1">{"'Sheet1'!$L$16"}</definedName>
    <definedName name="MYHUYEN" hidden="1">{"'Sheet1'!$L$16"}</definedName>
    <definedName name="n" localSheetId="0">[21]!n</definedName>
    <definedName name="n" localSheetId="1">[21]!n</definedName>
    <definedName name="n">[21]!n</definedName>
    <definedName name="NAFTALI">#REF!</definedName>
    <definedName name="name">#REF!</definedName>
    <definedName name="net" localSheetId="0">[21]!net</definedName>
    <definedName name="net" localSheetId="1">[21]!net</definedName>
    <definedName name="net">[21]!net</definedName>
    <definedName name="NET_1">#REF!</definedName>
    <definedName name="NET_ANA">#REF!</definedName>
    <definedName name="NET_ANA_1">#REF!</definedName>
    <definedName name="NET_ANA_2">#REF!</definedName>
    <definedName name="new">#REF!</definedName>
    <definedName name="NH">#REF!</definedName>
    <definedName name="NHAÂN_COÂNG" localSheetId="0">BTRAM</definedName>
    <definedName name="NHAÂN_COÂNG" localSheetId="3">BTRAM</definedName>
    <definedName name="NHAÂN_COÂNG" localSheetId="2">BTRAM</definedName>
    <definedName name="NHAÂN_COÂNG" localSheetId="1">BTRAM</definedName>
    <definedName name="NHAÂN_COÂNG">BTRAM</definedName>
    <definedName name="NHot">#REF!</definedName>
    <definedName name="No">#REF!</definedName>
    <definedName name="npit" localSheetId="0">[21]!npit</definedName>
    <definedName name="npit" localSheetId="1">[21]!npit</definedName>
    <definedName name="npit">[21]!npit</definedName>
    <definedName name="NR">#REF!</definedName>
    <definedName name="Numberofworkingday">#REF!</definedName>
    <definedName name="nuoc">[22]gvl!$N$38</definedName>
    <definedName name="o" localSheetId="1" hidden="1">{"'Sheet1'!$L$16"}</definedName>
    <definedName name="o" hidden="1">{"'Sheet1'!$L$16"}</definedName>
    <definedName name="OA_Framework_Personalization">#REF!</definedName>
    <definedName name="Open_and_Closed_Issues_for_this_Deliverable">#REF!</definedName>
    <definedName name="OT">#REF!</definedName>
    <definedName name="OTHER_PANEL">'[34]NEW-PANEL'!#REF!</definedName>
    <definedName name="p">'[5]Income source'!#REF!</definedName>
    <definedName name="page1_editable" localSheetId="2">'[41]SF-424'!$H$3,'[41]SF-424'!$H$5,'[41]SF-424'!$B$8,'[41]SF-424'!$F$8,'[41]SF-424'!$B$11,'[41]SF-424'!$F$11,'[41]SF-424'!$C$15,'[41]SF-424'!$H$15,'[41]SF-424'!$C$19,'[41]SF-424'!$B$22,'[41]SF-424'!$F$22,'[41]SF-424'!$C$26,'[41]SF-424'!$C$28,'[41]SF-424'!$C$30,'[41]SF-424'!$C$32,'[41]SF-424'!$C$34,'[41]SF-424'!$C$36,'[41]SF-424'!$C$38,'[41]SF-424'!$C$40,'[41]SF-424'!$B$45,'[41]SF-424'!$F$45,'[41]SF-424'!$C$49,'[41]SF-424'!$G$49,'[41]SF-424'!$C$51,'[41]SF-424'!$C$53,'[41]SF-424'!$C$55,'[41]SF-424'!$C$58,'[41]SF-424'!$B$61,'[41]SF-424'!$C$64,'[41]SF-424'!$H$64,'[41]SF-424'!$C$67</definedName>
    <definedName name="page1_editable" localSheetId="1">'[41]SF-424'!$H$3,'[41]SF-424'!$H$5,'[41]SF-424'!$B$8,'[41]SF-424'!$F$8,'[41]SF-424'!$B$11,'[41]SF-424'!$F$11,'[41]SF-424'!$C$15,'[41]SF-424'!$H$15,'[41]SF-424'!$C$19,'[41]SF-424'!$B$22,'[41]SF-424'!$F$22,'[41]SF-424'!$C$26,'[41]SF-424'!$C$28,'[41]SF-424'!$C$30,'[41]SF-424'!$C$32,'[41]SF-424'!$C$34,'[41]SF-424'!$C$36,'[41]SF-424'!$C$38,'[41]SF-424'!$C$40,'[41]SF-424'!$B$45,'[41]SF-424'!$F$45,'[41]SF-424'!$C$49,'[41]SF-424'!$G$49,'[41]SF-424'!$C$51,'[41]SF-424'!$C$53,'[41]SF-424'!$C$55,'[41]SF-424'!$C$58,'[41]SF-424'!$B$61,'[41]SF-424'!$C$64,'[41]SF-424'!$H$64,'[41]SF-424'!$C$67</definedName>
    <definedName name="page1_editable">#REF!,#REF!,#REF!,#REF!,#REF!,#REF!,#REF!,#REF!,#REF!,#REF!,#REF!,#REF!,#REF!,#REF!,#REF!,#REF!,#REF!,#REF!,#REF!,#REF!,#REF!,#REF!,#REF!,#REF!,#REF!,#REF!,#REF!,#REF!,#REF!,#REF!,#REF!</definedName>
    <definedName name="page2_editable" localSheetId="2">'[41]SF-424'!$B$72,'[41]SF-424'!$B$75,'[41]SF-424'!$B$78,'[41]SF-424'!$B$81,'[41]SF-424'!$B$84,'[41]SF-424'!$B$87,'[41]SF-424'!$B$89,'[41]SF-424'!$B$92,'[41]SF-424'!$B$94,'[41]SF-424'!$B$97,'[41]SF-424'!$B$99,'[41]SF-424'!$B$102,'[41]SF-424'!$B$105</definedName>
    <definedName name="page2_editable" localSheetId="1">'[41]SF-424'!$B$72,'[41]SF-424'!$B$75,'[41]SF-424'!$B$78,'[41]SF-424'!$B$81,'[41]SF-424'!$B$84,'[41]SF-424'!$B$87,'[41]SF-424'!$B$89,'[41]SF-424'!$B$92,'[41]SF-424'!$B$94,'[41]SF-424'!$B$97,'[41]SF-424'!$B$99,'[41]SF-424'!$B$102,'[41]SF-424'!$B$105</definedName>
    <definedName name="page2_editable">#REF!,#REF!,#REF!,#REF!,#REF!,#REF!,#REF!,#REF!,#REF!,#REF!,#REF!,#REF!,#REF!</definedName>
    <definedName name="page3_editable" localSheetId="2">'[41]SF-424'!$C$118,'[41]SF-424'!$H$118,'[41]SF-424'!$C$123,'[41]SF-424'!$G$123,'[41]SF-424'!$C$128,'[41]SF-424'!$C$130,'[41]SF-424'!$C$132,'[41]SF-424'!$C$134,'[41]SF-424'!$C$136,'[41]SF-424'!$C$138,'[41]SF-424'!$C$140,'[41]SF-424'!$C$159,'[41]SF-424'!$G$159,'[41]SF-424'!$C$161,'[41]SF-424'!$C$163,'[41]SF-424'!$C$165,'[41]SF-424'!$C$168,'[41]SF-424'!$C$171,'[41]SF-424'!$H$171,'[41]SF-424'!$C$174,'[41]SF-424'!$D$177,'[41]SF-424'!$I$177</definedName>
    <definedName name="page3_editable" localSheetId="1">'[41]SF-424'!$C$118,'[41]SF-424'!$H$118,'[41]SF-424'!$C$123,'[41]SF-424'!$G$123,'[41]SF-424'!$C$128,'[41]SF-424'!$C$130,'[41]SF-424'!$C$132,'[41]SF-424'!$C$134,'[41]SF-424'!$C$136,'[41]SF-424'!$C$138,'[41]SF-424'!$C$140,'[41]SF-424'!$C$159,'[41]SF-424'!$G$159,'[41]SF-424'!$C$161,'[41]SF-424'!$C$163,'[41]SF-424'!$C$165,'[41]SF-424'!$C$168,'[41]SF-424'!$C$171,'[41]SF-424'!$H$171,'[41]SF-424'!$C$174,'[41]SF-424'!$D$177,'[41]SF-424'!$I$177</definedName>
    <definedName name="page3_editable">#REF!,#REF!,#REF!,#REF!,#REF!,#REF!,#REF!,#REF!,#REF!,#REF!,#REF!,#REF!,#REF!,#REF!,#REF!,#REF!,#REF!,#REF!,#REF!,#REF!,#REF!,#REF!</definedName>
    <definedName name="page4_editable" localSheetId="2">#REF!</definedName>
    <definedName name="page4_editable" localSheetId="1">#REF!</definedName>
    <definedName name="page4_editable">#REF!</definedName>
    <definedName name="PatrickStewart">#REF!</definedName>
    <definedName name="PayCat">'[20]Lookup Tables'!$C$3:$C$6</definedName>
    <definedName name="Payee">'[20]Lookup Tables'!$J$3:$J$5</definedName>
    <definedName name="Payitem">[42]PayItem!$A$6:$P$21777</definedName>
    <definedName name="Person">#REF!</definedName>
    <definedName name="Personalization_Migration_from_One_Instance_to_Another">#REF!</definedName>
    <definedName name="PersonNR">#REF!</definedName>
    <definedName name="phu_luc_vua">#REF!</definedName>
    <definedName name="PIP" localSheetId="0">BlankMacro1</definedName>
    <definedName name="PIP" localSheetId="3">BlankMacro1</definedName>
    <definedName name="PIP" localSheetId="2">BlankMacro1</definedName>
    <definedName name="PIP" localSheetId="1">BlankMacro1</definedName>
    <definedName name="PIP">BlankMacro1</definedName>
    <definedName name="PIPE2" localSheetId="0">BlankMacro1</definedName>
    <definedName name="PIPE2" localSheetId="3">BlankMacro1</definedName>
    <definedName name="PIPE2" localSheetId="2">BlankMacro1</definedName>
    <definedName name="PIPE2" localSheetId="1">BlankMacro1</definedName>
    <definedName name="PIPE2">BlankMacro1</definedName>
    <definedName name="pit" localSheetId="0">[21]!pit</definedName>
    <definedName name="pit" localSheetId="1">[21]!pit</definedName>
    <definedName name="pit">[21]!pit</definedName>
    <definedName name="PL_指示燈___P.B.___REST_P.B._壓扣開關">'[34]NEW-PANEL'!#REF!</definedName>
    <definedName name="PM">[43]IBASE!$AH$16:$AV$110</definedName>
    <definedName name="PO___Define_Profiles_System">#REF!</definedName>
    <definedName name="PO__Define_Responsibility">'[44]Define Responsibility'!#REF!</definedName>
    <definedName name="PON___Register_Suppliers_and_Supplier_Users">#REF!</definedName>
    <definedName name="PPP" localSheetId="0">BlankMacro1</definedName>
    <definedName name="PPP" localSheetId="3">BlankMacro1</definedName>
    <definedName name="PPP" localSheetId="2">BlankMacro1</definedName>
    <definedName name="PPP" localSheetId="1">BlankMacro1</definedName>
    <definedName name="PPP">BlankMacro1</definedName>
    <definedName name="_xlnm.Print_Area">#REF!</definedName>
    <definedName name="PRINT_AREA_MI">#REF!</definedName>
    <definedName name="Print_Jan">#REF!</definedName>
    <definedName name="_xlnm.Print_Titles" localSheetId="2">'Project Activity 25-26'!$13:$13</definedName>
    <definedName name="_xlnm.Print_Titles" localSheetId="1">'Project Ativity'!$13:$13</definedName>
    <definedName name="_xlnm.Print_Titles">#N/A</definedName>
    <definedName name="PRINT_TITLES_MI">#REF!</definedName>
    <definedName name="PRINTA">#REF!</definedName>
    <definedName name="PRINTB">#REF!</definedName>
    <definedName name="PRINTC">#REF!</definedName>
    <definedName name="profile">#REF!</definedName>
    <definedName name="PROPOSAL">#REF!</definedName>
    <definedName name="PT_Duong">#REF!</definedName>
    <definedName name="PTax">#REF!</definedName>
    <definedName name="ptdg">#REF!</definedName>
    <definedName name="PTDG_cau">#REF!</definedName>
    <definedName name="PtichDTL" localSheetId="0">'[24]BhXh-Hn_Giấytờ'!PtichDTL</definedName>
    <definedName name="PtichDTL" localSheetId="1">'[24]BhXh-Hn_Giấytờ'!PtichDTL</definedName>
    <definedName name="PtichDTL">'[24]BhXh-Hn_Giấytờ'!PtichDTL</definedName>
    <definedName name="qq" localSheetId="0">BlankMacro1</definedName>
    <definedName name="qq" localSheetId="3">BlankMacro1</definedName>
    <definedName name="qq" localSheetId="2">BlankMacro1</definedName>
    <definedName name="qq" localSheetId="1">BlankMacro1</definedName>
    <definedName name="qq">BlankMacro1</definedName>
    <definedName name="rate">14000</definedName>
    <definedName name="regular">#REF!</definedName>
    <definedName name="rehab">'[37]Break down điều chỉnh giá'!$13:$55</definedName>
    <definedName name="Related_Enhancements">#REF!</definedName>
    <definedName name="Resident">#REF!</definedName>
    <definedName name="reviewers">#REF!</definedName>
    <definedName name="reviewers2">#REF!</definedName>
    <definedName name="s" localSheetId="0">[21]!s</definedName>
    <definedName name="s" localSheetId="1">[21]!s</definedName>
    <definedName name="s">[21]!s</definedName>
    <definedName name="Sal">#REF!</definedName>
    <definedName name="Salary">#REF!</definedName>
    <definedName name="SarahSilvers">#REF!</definedName>
    <definedName name="SAUER">#REF!</definedName>
    <definedName name="SB">[43]IBASE!$AH$7:$AL$14</definedName>
    <definedName name="Scenario3" localSheetId="0">[21]!Scenario3</definedName>
    <definedName name="Scenario3" localSheetId="1">[21]!Scenario3</definedName>
    <definedName name="Scenario3">[21]!Scenario3</definedName>
    <definedName name="scr">[45]gVL!$Q$33</definedName>
    <definedName name="sdo">[33]gvl!$N$35</definedName>
    <definedName name="separate">'[5]Income source'!#REF!</definedName>
    <definedName name="Setup">#REF!</definedName>
    <definedName name="Setup_Checklist">#REF!</definedName>
    <definedName name="SHARP">#REF!</definedName>
    <definedName name="SILVERIO">#REF!</definedName>
    <definedName name="skd">[46]gVL!#REF!</definedName>
    <definedName name="SORT">#REF!</definedName>
    <definedName name="SORT_AREA">'[47]DI-ESTI'!$A$8:$R$489</definedName>
    <definedName name="Source">'[20]Lookup Tables'!$I$3:$I$15</definedName>
    <definedName name="SPEC">#REF!</definedName>
    <definedName name="SPECSUMMARY">#REF!</definedName>
    <definedName name="ss" localSheetId="0">BlankMacro1</definedName>
    <definedName name="ss" localSheetId="3">BlankMacro1</definedName>
    <definedName name="ss" localSheetId="2">BlankMacro1</definedName>
    <definedName name="ss" localSheetId="1">BlankMacro1</definedName>
    <definedName name="ss">BlankMacro1</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ephanieWilson">#REF!</definedName>
    <definedName name="SteveWilcox">#REF!</definedName>
    <definedName name="str">[33]gvl!$N$34</definedName>
    <definedName name="STRONEPRJ">#REF!</definedName>
    <definedName name="SUMMARY">#REF!</definedName>
    <definedName name="T">#REF!</definedName>
    <definedName name="Taikhoan">'[48]Tai khoan'!$A$3:$C$93</definedName>
    <definedName name="taxlogic">#REF!</definedName>
    <definedName name="Taxpaid">'[49]Schedule of PIT paid '!#REF!</definedName>
    <definedName name="TaxTV">10%</definedName>
    <definedName name="taxtype">#REF!</definedName>
    <definedName name="TaxXL">5%</definedName>
    <definedName name="ThanhXuan110">'[50]KH-Q1,Q2,01'!#REF!</definedName>
    <definedName name="thinh">[33]gvl!$N$23</definedName>
    <definedName name="thucthanh" localSheetId="3">'[51]Thuc thanh'!$E$29</definedName>
    <definedName name="thucthanh" localSheetId="2">'[51]Thuc thanh'!$E$29</definedName>
    <definedName name="thucthanh" localSheetId="1">'[52]Thuc thanh'!$E$29</definedName>
    <definedName name="thucthanh">'[53]Thuc thanh'!$E$29</definedName>
    <definedName name="Tien">#REF!</definedName>
    <definedName name="TKYB">"TKYB"</definedName>
    <definedName name="TL">[6]ND!#REF!</definedName>
    <definedName name="tlc" localSheetId="1" hidden="1">{"'Sheet1'!$L$16"}</definedName>
    <definedName name="tlc" hidden="1">{"'Sheet1'!$L$16"}</definedName>
    <definedName name="Tle">#REF!</definedName>
    <definedName name="tonghop">#REF!</definedName>
    <definedName name="Tra_DM_su_dung">#REF!</definedName>
    <definedName name="Tra_don_gia_KS">#REF!</definedName>
    <definedName name="Tra_DTCT">#REF!</definedName>
    <definedName name="Tra_GTXLST">[54]DTCT!$C$10:$J$438</definedName>
    <definedName name="Tra_phan_tram">[55]Tra_bang!#REF!</definedName>
    <definedName name="Tra_tim_hang_mucPT_trung">#REF!</definedName>
    <definedName name="Tra_TL">#REF!</definedName>
    <definedName name="Tra_ty_le2">#REF!</definedName>
    <definedName name="Tra_ty_le3">#REF!</definedName>
    <definedName name="Tra_ty_le4">#REF!</definedName>
    <definedName name="Tra_ty_le5">#REF!</definedName>
    <definedName name="tra_vat_lieu1">'[56]tra-vat-lieu'!$G$4:$J$193</definedName>
    <definedName name="tra_VL_1">'[19]tra-vat-lieu'!$A$201:$H$215</definedName>
    <definedName name="TRANSFORMER">'[34]NEW-PANEL'!#REF!</definedName>
    <definedName name="TraTH">'[57]dtct cong'!$A$9:$A$649</definedName>
    <definedName name="tthi">#REF!</definedName>
    <definedName name="ty_le">#REF!</definedName>
    <definedName name="ty_le_BTN">#REF!</definedName>
    <definedName name="Ty_le1">#REF!</definedName>
    <definedName name="Types">'[20]Lookup Tables'!$H$3:$H$8</definedName>
    <definedName name="TYT" localSheetId="0">BlankMacro1</definedName>
    <definedName name="TYT" localSheetId="3">BlankMacro1</definedName>
    <definedName name="TYT" localSheetId="2">BlankMacro1</definedName>
    <definedName name="TYT" localSheetId="1">BlankMacro1</definedName>
    <definedName name="TYT">BlankMacro1</definedName>
    <definedName name="unit_number" localSheetId="2">'[58]Master info'!$B$11</definedName>
    <definedName name="unit_number" localSheetId="1">'[58]Master info'!$B$11</definedName>
    <definedName name="unit_number">'[59]Master info'!$B$11</definedName>
    <definedName name="unitt" localSheetId="0">BlankMacro1</definedName>
    <definedName name="unitt" localSheetId="3">BlankMacro1</definedName>
    <definedName name="unitt" localSheetId="2">BlankMacro1</definedName>
    <definedName name="unitt" localSheetId="1">BlankMacro1</definedName>
    <definedName name="unitt">BlankMacro1</definedName>
    <definedName name="USisHost" localSheetId="1">IF(HostCty="United States",1,0)</definedName>
    <definedName name="USisHost">IF(HostCty="United States",1,0)</definedName>
    <definedName name="ut" localSheetId="0">BlankMacro1</definedName>
    <definedName name="ut" localSheetId="3">BlankMacro1</definedName>
    <definedName name="ut" localSheetId="2">BlankMacro1</definedName>
    <definedName name="ut" localSheetId="1">BlankMacro1</definedName>
    <definedName name="ut">BlankMacro1</definedName>
    <definedName name="VA">[6]ND!#REF!</definedName>
    <definedName name="VAÄT_LIEÄU">"ATRAM"</definedName>
    <definedName name="Val">#REF!</definedName>
    <definedName name="VARIINST">#REF!</definedName>
    <definedName name="VARIPURC">#REF!</definedName>
    <definedName name="Viet" localSheetId="1" hidden="1">{"'Sheet1'!$L$16"}</definedName>
    <definedName name="Viet" hidden="1">{"'Sheet1'!$L$16"}</definedName>
    <definedName name="vietnam">#REF!</definedName>
    <definedName name="vietnamdata">#REF!</definedName>
    <definedName name="VP">#REF!</definedName>
    <definedName name="W">#REF!</definedName>
    <definedName name="WARMAN">#REF!</definedName>
    <definedName name="Winpoints">3</definedName>
    <definedName name="WIRE1">5</definedName>
    <definedName name="X">#REF!</definedName>
    <definedName name="XCCT">0.5</definedName>
    <definedName name="xh">#REF!</definedName>
    <definedName name="xm">[22]gvl!$N$16</definedName>
    <definedName name="xn">#REF!</definedName>
    <definedName name="Xuat_hien1">[60]DTCT!$A$7:$A$238</definedName>
    <definedName name="Y2inflation">[29]Input!$B$19</definedName>
    <definedName name="Y3Inflation">[29]Input!$B$20</definedName>
    <definedName name="Y4inflation">[29]Input!$B$21</definedName>
    <definedName name="YesNo" localSheetId="3">[15]LOV!$E$2:$E$3</definedName>
    <definedName name="YesNo" localSheetId="2">[15]LOV!$E$2:$E$3</definedName>
    <definedName name="YesNo" localSheetId="1">[16]LOV!$E$2:$E$3</definedName>
    <definedName name="YesNo">[17]LOV!$E$2:$E$3</definedName>
    <definedName name="Z_1B0AB8A1_B07B_48AD_9C41_1484BEC17909_.wvu.Cols">#REF!</definedName>
    <definedName name="Z_1B0AB8A1_B07B_48AD_9C41_1484BEC17909_.wvu.PrintArea">#REF!</definedName>
    <definedName name="Z_242AFA24_2868_4A9A_9245_9B77F530CB46_.wvu.Cols">#REF!</definedName>
    <definedName name="Z_242AFA24_2868_4A9A_9245_9B77F530CB46_.wvu.PrintArea">#REF!</definedName>
    <definedName name="Z_2DD29A31_7836_4930_BBD9_A862BF9393F3_.wvu.Cols">#REF!</definedName>
    <definedName name="Z_2DD29A31_7836_4930_BBD9_A862BF9393F3_.wvu.PrintArea">#REF!</definedName>
    <definedName name="Z_76C83F3A_D9EC_426F_A402_C17D257EF106_.wvu.Cols">#N/A</definedName>
    <definedName name="Z_CC07D88C_5E24_4517_BEE1_B3554411A997_.wvu.Cols">#REF!</definedName>
    <definedName name="Z_CC07D88C_5E24_4517_BEE1_B3554411A997_.wvu.PrintArea">#REF!</definedName>
    <definedName name="Z_D2A5B437_AD57_43D9_8FFC_7A3D1AA134F9_.wvu.Cols">#REF!</definedName>
    <definedName name="Z_D2A5B437_AD57_43D9_8FFC_7A3D1AA134F9_.wvu.PrintArea">#REF!</definedName>
    <definedName name="ZYX">#REF!</definedName>
    <definedName name="ZZZ">#REF!</definedName>
    <definedName name="템플리트모듈1" localSheetId="0">BlankMacro1</definedName>
    <definedName name="템플리트모듈1" localSheetId="3">BlankMacro1</definedName>
    <definedName name="템플리트모듈1" localSheetId="2">BlankMacro1</definedName>
    <definedName name="템플리트모듈1" localSheetId="1">BlankMacro1</definedName>
    <definedName name="템플리트모듈1">BlankMacro1</definedName>
    <definedName name="템플리트모듈2" localSheetId="0">BlankMacro1</definedName>
    <definedName name="템플리트모듈2" localSheetId="3">BlankMacro1</definedName>
    <definedName name="템플리트모듈2" localSheetId="2">BlankMacro1</definedName>
    <definedName name="템플리트모듈2" localSheetId="1">BlankMacro1</definedName>
    <definedName name="템플리트모듈2">BlankMacro1</definedName>
    <definedName name="템플리트모듈3" localSheetId="0">BlankMacro1</definedName>
    <definedName name="템플리트모듈3" localSheetId="3">BlankMacro1</definedName>
    <definedName name="템플리트모듈3" localSheetId="2">BlankMacro1</definedName>
    <definedName name="템플리트모듈3" localSheetId="1">BlankMacro1</definedName>
    <definedName name="템플리트모듈3">BlankMacro1</definedName>
    <definedName name="템플리트모듈4" localSheetId="0">BlankMacro1</definedName>
    <definedName name="템플리트모듈4" localSheetId="3">BlankMacro1</definedName>
    <definedName name="템플리트모듈4" localSheetId="2">BlankMacro1</definedName>
    <definedName name="템플리트모듈4" localSheetId="1">BlankMacro1</definedName>
    <definedName name="템플리트모듈4">BlankMacro1</definedName>
    <definedName name="템플리트모듈5" localSheetId="0">BlankMacro1</definedName>
    <definedName name="템플리트모듈5" localSheetId="3">BlankMacro1</definedName>
    <definedName name="템플리트모듈5" localSheetId="2">BlankMacro1</definedName>
    <definedName name="템플리트모듈5" localSheetId="1">BlankMacro1</definedName>
    <definedName name="템플리트모듈5">BlankMacro1</definedName>
    <definedName name="템플리트모듈6" localSheetId="0">BlankMacro1</definedName>
    <definedName name="템플리트모듈6" localSheetId="3">BlankMacro1</definedName>
    <definedName name="템플리트모듈6" localSheetId="2">BlankMacro1</definedName>
    <definedName name="템플리트모듈6" localSheetId="1">BlankMacro1</definedName>
    <definedName name="템플리트모듈6">BlankMacro1</definedName>
    <definedName name="피팅" localSheetId="0">BlankMacro1</definedName>
    <definedName name="피팅" localSheetId="3">BlankMacro1</definedName>
    <definedName name="피팅" localSheetId="2">BlankMacro1</definedName>
    <definedName name="피팅" localSheetId="1">BlankMacro1</definedName>
    <definedName name="피팅">BlankMacro1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15" i="48" l="1"/>
  <c r="I215" i="48"/>
  <c r="J215" i="48"/>
  <c r="H215" i="48"/>
  <c r="N214" i="48"/>
  <c r="H214" i="48"/>
  <c r="F214" i="48"/>
  <c r="I214" i="48" s="1"/>
  <c r="N213" i="48"/>
  <c r="N212" i="48"/>
  <c r="H212" i="48"/>
  <c r="I212" i="48"/>
  <c r="J212" i="48"/>
  <c r="N211" i="48"/>
  <c r="I211" i="48"/>
  <c r="J211" i="48"/>
  <c r="H211" i="48"/>
  <c r="N210" i="48"/>
  <c r="H210" i="48"/>
  <c r="I210" i="48"/>
  <c r="J210" i="48"/>
  <c r="N209" i="48"/>
  <c r="H209" i="48"/>
  <c r="I209" i="48"/>
  <c r="N208" i="48"/>
  <c r="H208" i="48"/>
  <c r="F208" i="48"/>
  <c r="I208" i="48"/>
  <c r="J208" i="48"/>
  <c r="N207" i="48"/>
  <c r="H207" i="48"/>
  <c r="G207" i="48"/>
  <c r="I207" i="48"/>
  <c r="J207" i="48"/>
  <c r="N206" i="48"/>
  <c r="H205" i="48"/>
  <c r="F205" i="48"/>
  <c r="I205" i="48" s="1"/>
  <c r="J205" i="48" s="1"/>
  <c r="M204" i="48"/>
  <c r="L204" i="48"/>
  <c r="H203" i="48"/>
  <c r="I203" i="48"/>
  <c r="J203" i="48"/>
  <c r="H202" i="48"/>
  <c r="I202" i="48"/>
  <c r="J202" i="48"/>
  <c r="H201" i="48"/>
  <c r="I201" i="48"/>
  <c r="M200" i="48"/>
  <c r="M199" i="48"/>
  <c r="M198" i="48"/>
  <c r="H196" i="48"/>
  <c r="F196" i="48"/>
  <c r="I196" i="48" s="1"/>
  <c r="N195" i="48"/>
  <c r="M195" i="48"/>
  <c r="L195" i="48"/>
  <c r="H194" i="48"/>
  <c r="F194" i="48"/>
  <c r="I194" i="48" s="1"/>
  <c r="N193" i="48"/>
  <c r="M193" i="48"/>
  <c r="L193" i="48"/>
  <c r="K193" i="48"/>
  <c r="H192" i="48"/>
  <c r="I192" i="48"/>
  <c r="J191" i="48"/>
  <c r="I191" i="48"/>
  <c r="H191" i="48"/>
  <c r="H190" i="48"/>
  <c r="I190" i="48"/>
  <c r="J190" i="48"/>
  <c r="I189" i="48"/>
  <c r="J189" i="48"/>
  <c r="H189" i="48"/>
  <c r="N188" i="48"/>
  <c r="M188" i="48"/>
  <c r="L188" i="48"/>
  <c r="L187" i="48"/>
  <c r="K188" i="48"/>
  <c r="N187" i="48"/>
  <c r="N186" i="48"/>
  <c r="J186" i="48"/>
  <c r="J185" i="48"/>
  <c r="I186" i="48"/>
  <c r="I185" i="48"/>
  <c r="N185" i="48"/>
  <c r="M185" i="48"/>
  <c r="L185" i="48"/>
  <c r="L181" i="48"/>
  <c r="N181" i="48"/>
  <c r="K185" i="48"/>
  <c r="N183" i="48"/>
  <c r="F183" i="48"/>
  <c r="I183" i="48" s="1"/>
  <c r="M182" i="48"/>
  <c r="L182" i="48"/>
  <c r="K182" i="48"/>
  <c r="N182" i="48"/>
  <c r="M181" i="48"/>
  <c r="K181" i="48"/>
  <c r="F180" i="48"/>
  <c r="M180" i="48" s="1"/>
  <c r="M179" i="48" s="1"/>
  <c r="L179" i="48"/>
  <c r="L178" i="48"/>
  <c r="L177" i="48"/>
  <c r="N175" i="48"/>
  <c r="N174" i="48"/>
  <c r="F175" i="48"/>
  <c r="I175" i="48" s="1"/>
  <c r="I174" i="48" s="1"/>
  <c r="M174" i="48"/>
  <c r="L174" i="48"/>
  <c r="K174" i="48"/>
  <c r="N173" i="48"/>
  <c r="N172" i="48"/>
  <c r="M172" i="48"/>
  <c r="L172" i="48"/>
  <c r="K172" i="48"/>
  <c r="N171" i="48"/>
  <c r="J171" i="48"/>
  <c r="I171" i="48"/>
  <c r="N170" i="48"/>
  <c r="I170" i="48"/>
  <c r="J170" i="48"/>
  <c r="N169" i="48"/>
  <c r="J169" i="48"/>
  <c r="I169" i="48"/>
  <c r="N168" i="48"/>
  <c r="I168" i="48"/>
  <c r="J168" i="48"/>
  <c r="N167" i="48"/>
  <c r="I167" i="48"/>
  <c r="I164" i="48"/>
  <c r="N166" i="48"/>
  <c r="J166" i="48"/>
  <c r="I166" i="48"/>
  <c r="N165" i="48"/>
  <c r="I165" i="48"/>
  <c r="J165" i="48"/>
  <c r="M164" i="48"/>
  <c r="M160" i="48"/>
  <c r="L164" i="48"/>
  <c r="L160" i="48"/>
  <c r="K164" i="48"/>
  <c r="N163" i="48"/>
  <c r="I163" i="48"/>
  <c r="J163" i="48"/>
  <c r="N162" i="48"/>
  <c r="N161" i="48"/>
  <c r="J162" i="48"/>
  <c r="I162" i="48"/>
  <c r="M161" i="48"/>
  <c r="L161" i="48"/>
  <c r="K161" i="48"/>
  <c r="I161" i="48"/>
  <c r="K160" i="48"/>
  <c r="N159" i="48"/>
  <c r="N158" i="48"/>
  <c r="F159" i="48"/>
  <c r="F173" i="48" s="1"/>
  <c r="M158" i="48"/>
  <c r="L158" i="48"/>
  <c r="K158" i="48"/>
  <c r="N157" i="48"/>
  <c r="I157" i="48"/>
  <c r="J157" i="48"/>
  <c r="N156" i="48"/>
  <c r="I156" i="48"/>
  <c r="J156" i="48"/>
  <c r="N155" i="48"/>
  <c r="N150" i="48"/>
  <c r="N147" i="48"/>
  <c r="I155" i="48"/>
  <c r="J155" i="48"/>
  <c r="N154" i="48"/>
  <c r="J154" i="48"/>
  <c r="I154" i="48"/>
  <c r="N153" i="48"/>
  <c r="I153" i="48"/>
  <c r="J153" i="48"/>
  <c r="N152" i="48"/>
  <c r="I152" i="48"/>
  <c r="J152" i="48"/>
  <c r="N151" i="48"/>
  <c r="I151" i="48"/>
  <c r="M150" i="48"/>
  <c r="M147" i="48"/>
  <c r="M146" i="48"/>
  <c r="L150" i="48"/>
  <c r="L147" i="48"/>
  <c r="L146" i="48"/>
  <c r="K150" i="48"/>
  <c r="N149" i="48"/>
  <c r="H149" i="48"/>
  <c r="I149" i="48"/>
  <c r="J149" i="48"/>
  <c r="N148" i="48"/>
  <c r="M148" i="48"/>
  <c r="L148" i="48"/>
  <c r="K148" i="48"/>
  <c r="J148" i="48"/>
  <c r="I148" i="48"/>
  <c r="K147" i="48"/>
  <c r="N145" i="48"/>
  <c r="N144" i="48"/>
  <c r="I145" i="48"/>
  <c r="I144" i="48"/>
  <c r="M144" i="48"/>
  <c r="L144" i="48"/>
  <c r="K144" i="48"/>
  <c r="N143" i="48"/>
  <c r="F143" i="48"/>
  <c r="I143" i="48"/>
  <c r="J143" i="48" s="1"/>
  <c r="N142" i="48"/>
  <c r="F142" i="48"/>
  <c r="I142" i="48" s="1"/>
  <c r="J142" i="48" s="1"/>
  <c r="K141" i="48"/>
  <c r="N140" i="48"/>
  <c r="M140" i="48"/>
  <c r="L140" i="48"/>
  <c r="K140" i="48"/>
  <c r="I138" i="48"/>
  <c r="J138" i="48"/>
  <c r="H138" i="48"/>
  <c r="H137" i="48"/>
  <c r="I137" i="48"/>
  <c r="J137" i="48"/>
  <c r="I136" i="48"/>
  <c r="J136" i="48"/>
  <c r="H136" i="48"/>
  <c r="H135" i="48"/>
  <c r="I135" i="48"/>
  <c r="J135" i="48"/>
  <c r="H134" i="48"/>
  <c r="I134" i="48"/>
  <c r="N133" i="48"/>
  <c r="M133" i="48"/>
  <c r="L133" i="48"/>
  <c r="K133" i="48"/>
  <c r="H132" i="48"/>
  <c r="I132" i="48"/>
  <c r="J132" i="48"/>
  <c r="J131" i="48"/>
  <c r="N131" i="48"/>
  <c r="M131" i="48"/>
  <c r="M130" i="48"/>
  <c r="L131" i="48"/>
  <c r="L130" i="48"/>
  <c r="K131" i="48"/>
  <c r="K130" i="48"/>
  <c r="N130" i="48"/>
  <c r="M128" i="48"/>
  <c r="L128" i="48"/>
  <c r="N127" i="48"/>
  <c r="M127" i="48"/>
  <c r="L127" i="48"/>
  <c r="N126" i="48"/>
  <c r="I126" i="48"/>
  <c r="J126" i="48"/>
  <c r="N125" i="48"/>
  <c r="I125" i="48"/>
  <c r="I124" i="48"/>
  <c r="N124" i="48"/>
  <c r="L124" i="48"/>
  <c r="L119" i="48"/>
  <c r="K124" i="48"/>
  <c r="N123" i="48"/>
  <c r="I123" i="48"/>
  <c r="J123" i="48"/>
  <c r="N122" i="48"/>
  <c r="F122" i="48"/>
  <c r="I122" i="48" s="1"/>
  <c r="J122" i="48" s="1"/>
  <c r="N121" i="48"/>
  <c r="I121" i="48"/>
  <c r="J121" i="48"/>
  <c r="N120" i="48"/>
  <c r="F120" i="48"/>
  <c r="I120" i="48" s="1"/>
  <c r="J120" i="48" s="1"/>
  <c r="M119" i="48"/>
  <c r="K119" i="48"/>
  <c r="N118" i="48"/>
  <c r="J118" i="48"/>
  <c r="I118" i="48"/>
  <c r="N117" i="48"/>
  <c r="I117" i="48"/>
  <c r="J117" i="48"/>
  <c r="N116" i="48"/>
  <c r="J116" i="48"/>
  <c r="I116" i="48"/>
  <c r="N115" i="48"/>
  <c r="J115" i="48"/>
  <c r="I115" i="48"/>
  <c r="N114" i="48"/>
  <c r="I114" i="48"/>
  <c r="J114" i="48"/>
  <c r="N113" i="48"/>
  <c r="I113" i="48"/>
  <c r="J113" i="48"/>
  <c r="N112" i="48"/>
  <c r="J112" i="48"/>
  <c r="I112" i="48"/>
  <c r="N111" i="48"/>
  <c r="J111" i="48"/>
  <c r="I111" i="48"/>
  <c r="N110" i="48"/>
  <c r="J110" i="48"/>
  <c r="I110" i="48"/>
  <c r="N109" i="48"/>
  <c r="I109" i="48"/>
  <c r="J109" i="48"/>
  <c r="N108" i="48"/>
  <c r="H108" i="48"/>
  <c r="I108" i="48"/>
  <c r="M107" i="48"/>
  <c r="M106" i="48"/>
  <c r="M105" i="48"/>
  <c r="L107" i="48"/>
  <c r="L106" i="48"/>
  <c r="L105" i="48"/>
  <c r="K107" i="48"/>
  <c r="K106" i="48"/>
  <c r="K105" i="48"/>
  <c r="N104" i="48"/>
  <c r="I104" i="48"/>
  <c r="J104" i="48"/>
  <c r="N103" i="48"/>
  <c r="I103" i="48"/>
  <c r="J103" i="48"/>
  <c r="N102" i="48"/>
  <c r="I102" i="48"/>
  <c r="J102" i="48"/>
  <c r="N101" i="48"/>
  <c r="I101" i="48"/>
  <c r="J101" i="48"/>
  <c r="N100" i="48"/>
  <c r="I100" i="48"/>
  <c r="J100" i="48"/>
  <c r="N99" i="48"/>
  <c r="G99" i="48"/>
  <c r="I99" i="48"/>
  <c r="J99" i="48"/>
  <c r="N98" i="48"/>
  <c r="I98" i="48"/>
  <c r="J98" i="48"/>
  <c r="N97" i="48"/>
  <c r="I97" i="48"/>
  <c r="J97" i="48"/>
  <c r="N96" i="48"/>
  <c r="I96" i="48"/>
  <c r="J96" i="48"/>
  <c r="G96" i="48"/>
  <c r="N95" i="48"/>
  <c r="G95" i="48"/>
  <c r="I95" i="48"/>
  <c r="J95" i="48"/>
  <c r="N94" i="48"/>
  <c r="I94" i="48"/>
  <c r="J94" i="48"/>
  <c r="G94" i="48"/>
  <c r="M93" i="48"/>
  <c r="L93" i="48"/>
  <c r="K93" i="48"/>
  <c r="M92" i="48"/>
  <c r="K92" i="48"/>
  <c r="N92" i="48"/>
  <c r="I92" i="48"/>
  <c r="J92" i="48"/>
  <c r="F92" i="48"/>
  <c r="M91" i="48"/>
  <c r="K91" i="48"/>
  <c r="N91" i="48"/>
  <c r="I91" i="48"/>
  <c r="J91" i="48"/>
  <c r="F91" i="48"/>
  <c r="L90" i="48"/>
  <c r="K90" i="48"/>
  <c r="K89" i="48"/>
  <c r="J90" i="48"/>
  <c r="I90" i="48"/>
  <c r="L89" i="48"/>
  <c r="N87" i="48"/>
  <c r="K87" i="48"/>
  <c r="J87" i="48"/>
  <c r="J86" i="48"/>
  <c r="I87" i="48"/>
  <c r="F87" i="48"/>
  <c r="I86" i="48"/>
  <c r="N85" i="48"/>
  <c r="M85" i="48"/>
  <c r="L85" i="48"/>
  <c r="K85" i="48"/>
  <c r="J85" i="48"/>
  <c r="I85" i="48"/>
  <c r="N84" i="48"/>
  <c r="J84" i="48"/>
  <c r="J82" i="48"/>
  <c r="I84" i="48"/>
  <c r="N83" i="48"/>
  <c r="I83" i="48"/>
  <c r="J83" i="48"/>
  <c r="F83" i="48"/>
  <c r="M82" i="48"/>
  <c r="L82" i="48"/>
  <c r="K82" i="48"/>
  <c r="I82" i="48"/>
  <c r="N81" i="48"/>
  <c r="I81" i="48"/>
  <c r="J81" i="48"/>
  <c r="N80" i="48"/>
  <c r="I80" i="48"/>
  <c r="J80" i="48"/>
  <c r="N79" i="48"/>
  <c r="N74" i="48"/>
  <c r="I79" i="48"/>
  <c r="J79" i="48"/>
  <c r="N78" i="48"/>
  <c r="I78" i="48"/>
  <c r="J78" i="48"/>
  <c r="N77" i="48"/>
  <c r="I77" i="48"/>
  <c r="J77" i="48"/>
  <c r="N76" i="48"/>
  <c r="I76" i="48"/>
  <c r="J76" i="48"/>
  <c r="N75" i="48"/>
  <c r="I75" i="48"/>
  <c r="J75" i="48"/>
  <c r="M74" i="48"/>
  <c r="M71" i="48"/>
  <c r="L74" i="48"/>
  <c r="K74" i="48"/>
  <c r="N73" i="48"/>
  <c r="I73" i="48"/>
  <c r="J73" i="48"/>
  <c r="N72" i="48"/>
  <c r="M72" i="48"/>
  <c r="L72" i="48"/>
  <c r="K72" i="48"/>
  <c r="J72" i="48"/>
  <c r="I72" i="48"/>
  <c r="L71" i="48"/>
  <c r="M70" i="48"/>
  <c r="N70" i="48"/>
  <c r="I70" i="48"/>
  <c r="J70" i="48"/>
  <c r="K69" i="48"/>
  <c r="K68" i="48"/>
  <c r="K61" i="48"/>
  <c r="J69" i="48"/>
  <c r="J68" i="48"/>
  <c r="I69" i="48"/>
  <c r="M68" i="48"/>
  <c r="L68" i="48"/>
  <c r="N67" i="48"/>
  <c r="J67" i="48"/>
  <c r="I67" i="48"/>
  <c r="N66" i="48"/>
  <c r="I66" i="48"/>
  <c r="J66" i="48"/>
  <c r="N65" i="48"/>
  <c r="F65" i="48"/>
  <c r="I65" i="48"/>
  <c r="N64" i="48"/>
  <c r="I64" i="48"/>
  <c r="J64" i="48"/>
  <c r="F64" i="48"/>
  <c r="N63" i="48"/>
  <c r="M63" i="48"/>
  <c r="M62" i="48"/>
  <c r="J63" i="48"/>
  <c r="I63" i="48"/>
  <c r="L62" i="48"/>
  <c r="K62" i="48"/>
  <c r="M61" i="48"/>
  <c r="L61" i="48"/>
  <c r="N59" i="48"/>
  <c r="N58" i="48"/>
  <c r="I59" i="48"/>
  <c r="J59" i="48"/>
  <c r="H59" i="48"/>
  <c r="H58" i="48"/>
  <c r="I58" i="48"/>
  <c r="J58" i="48"/>
  <c r="N57" i="48"/>
  <c r="H57" i="48"/>
  <c r="I57" i="48"/>
  <c r="N56" i="48"/>
  <c r="M56" i="48"/>
  <c r="L56" i="48"/>
  <c r="K56" i="48"/>
  <c r="I55" i="48"/>
  <c r="J55" i="48"/>
  <c r="K55" i="48"/>
  <c r="N55" i="48"/>
  <c r="J54" i="48"/>
  <c r="K54" i="48"/>
  <c r="N54" i="48"/>
  <c r="I54" i="48"/>
  <c r="I53" i="48"/>
  <c r="J53" i="48"/>
  <c r="K53" i="48"/>
  <c r="N53" i="48"/>
  <c r="J52" i="48"/>
  <c r="K52" i="48"/>
  <c r="N52" i="48"/>
  <c r="I52" i="48"/>
  <c r="I51" i="48"/>
  <c r="J51" i="48"/>
  <c r="K51" i="48"/>
  <c r="N51" i="48"/>
  <c r="I50" i="48"/>
  <c r="J50" i="48"/>
  <c r="K50" i="48"/>
  <c r="N50" i="48"/>
  <c r="I49" i="48"/>
  <c r="M48" i="48"/>
  <c r="L48" i="48"/>
  <c r="I47" i="48"/>
  <c r="J47" i="48"/>
  <c r="K47" i="48"/>
  <c r="N47" i="48"/>
  <c r="N46" i="48"/>
  <c r="M46" i="48"/>
  <c r="M45" i="48"/>
  <c r="L46" i="48"/>
  <c r="L45" i="48"/>
  <c r="K46" i="48"/>
  <c r="J46" i="48"/>
  <c r="I46" i="48"/>
  <c r="N44" i="48"/>
  <c r="I44" i="48"/>
  <c r="J44" i="48"/>
  <c r="M43" i="48"/>
  <c r="L43" i="48"/>
  <c r="K43" i="48"/>
  <c r="N43" i="48"/>
  <c r="N38" i="48"/>
  <c r="J43" i="48"/>
  <c r="I43" i="48"/>
  <c r="N42" i="48"/>
  <c r="I42" i="48"/>
  <c r="J42" i="48"/>
  <c r="N41" i="48"/>
  <c r="I41" i="48"/>
  <c r="N40" i="48"/>
  <c r="I40" i="48"/>
  <c r="J40" i="48"/>
  <c r="M39" i="48"/>
  <c r="L39" i="48"/>
  <c r="K39" i="48"/>
  <c r="N39" i="48"/>
  <c r="M38" i="48"/>
  <c r="N36" i="48"/>
  <c r="F36" i="48"/>
  <c r="I36" i="48" s="1"/>
  <c r="N35" i="48"/>
  <c r="M34" i="48"/>
  <c r="L34" i="48"/>
  <c r="K34" i="48"/>
  <c r="N34" i="48"/>
  <c r="N32" i="48"/>
  <c r="I32" i="48"/>
  <c r="I27" i="48"/>
  <c r="N31" i="48"/>
  <c r="J31" i="48"/>
  <c r="I31" i="48"/>
  <c r="N30" i="48"/>
  <c r="J30" i="48"/>
  <c r="I30" i="48"/>
  <c r="N29" i="48"/>
  <c r="I29" i="48"/>
  <c r="J29" i="48"/>
  <c r="N28" i="48"/>
  <c r="I28" i="48"/>
  <c r="J28" i="48"/>
  <c r="N27" i="48"/>
  <c r="N20" i="48"/>
  <c r="N26" i="48"/>
  <c r="F26" i="48"/>
  <c r="I26" i="48"/>
  <c r="J26" i="48"/>
  <c r="N25" i="48"/>
  <c r="F25" i="48"/>
  <c r="I25" i="48" s="1"/>
  <c r="J25" i="48" s="1"/>
  <c r="N24" i="48"/>
  <c r="F24" i="48"/>
  <c r="I24" i="48" s="1"/>
  <c r="J24" i="48" s="1"/>
  <c r="N23" i="48"/>
  <c r="F23" i="48"/>
  <c r="I23" i="48"/>
  <c r="J23" i="48" s="1"/>
  <c r="N22" i="48"/>
  <c r="F22" i="48"/>
  <c r="I22" i="48" s="1"/>
  <c r="J22" i="48" s="1"/>
  <c r="M21" i="48"/>
  <c r="N21" i="48"/>
  <c r="L21" i="48"/>
  <c r="K21" i="48"/>
  <c r="M20" i="48"/>
  <c r="L20" i="48"/>
  <c r="K20" i="48"/>
  <c r="G19" i="48"/>
  <c r="F19" i="48"/>
  <c r="I19" i="48" s="1"/>
  <c r="J19" i="48" s="1"/>
  <c r="G18" i="48"/>
  <c r="F18" i="48"/>
  <c r="I18" i="48" s="1"/>
  <c r="L17" i="48"/>
  <c r="L16" i="48"/>
  <c r="J209" i="48"/>
  <c r="I206" i="48"/>
  <c r="I56" i="48"/>
  <c r="J57" i="48"/>
  <c r="J56" i="48"/>
  <c r="I188" i="48"/>
  <c r="J192" i="48"/>
  <c r="J188" i="48"/>
  <c r="L202" i="48"/>
  <c r="K202" i="48"/>
  <c r="N202" i="48"/>
  <c r="I62" i="48"/>
  <c r="I61" i="48"/>
  <c r="J65" i="48"/>
  <c r="J62" i="48"/>
  <c r="J61" i="48"/>
  <c r="J130" i="48"/>
  <c r="I133" i="48"/>
  <c r="J134" i="48"/>
  <c r="J133" i="48"/>
  <c r="J27" i="48"/>
  <c r="I107" i="48"/>
  <c r="I106" i="48"/>
  <c r="I105" i="48"/>
  <c r="J108" i="48"/>
  <c r="J107" i="48"/>
  <c r="J106" i="48"/>
  <c r="J105" i="48"/>
  <c r="J164" i="48"/>
  <c r="J74" i="48"/>
  <c r="J206" i="48"/>
  <c r="N107" i="48"/>
  <c r="N106" i="48"/>
  <c r="N105" i="48"/>
  <c r="J41" i="48"/>
  <c r="J39" i="48"/>
  <c r="J38" i="48"/>
  <c r="I39" i="48"/>
  <c r="I38" i="48"/>
  <c r="N69" i="48"/>
  <c r="N68" i="48"/>
  <c r="K146" i="48"/>
  <c r="I150" i="48"/>
  <c r="J151" i="48"/>
  <c r="J150" i="48"/>
  <c r="J32" i="48"/>
  <c r="K38" i="48"/>
  <c r="L203" i="48"/>
  <c r="K203" i="48"/>
  <c r="N203" i="48"/>
  <c r="M37" i="48"/>
  <c r="L218" i="48" a="1"/>
  <c r="L218" i="48" s="1"/>
  <c r="L239" i="48" s="1"/>
  <c r="I131" i="48"/>
  <c r="I130" i="48"/>
  <c r="I89" i="48"/>
  <c r="L176" i="48"/>
  <c r="J125" i="48"/>
  <c r="J124" i="48"/>
  <c r="J93" i="48"/>
  <c r="J89" i="48"/>
  <c r="I74" i="48"/>
  <c r="I71" i="48"/>
  <c r="J201" i="48"/>
  <c r="I200" i="48"/>
  <c r="N90" i="48"/>
  <c r="L38" i="48"/>
  <c r="L37" i="48"/>
  <c r="L33" i="48"/>
  <c r="L15" i="48"/>
  <c r="I93" i="48"/>
  <c r="M90" i="48"/>
  <c r="M89" i="48"/>
  <c r="M187" i="48"/>
  <c r="I48" i="48"/>
  <c r="I45" i="48"/>
  <c r="N62" i="48"/>
  <c r="J49" i="48"/>
  <c r="N164" i="48"/>
  <c r="N160" i="48"/>
  <c r="N146" i="48"/>
  <c r="M33" i="48"/>
  <c r="J71" i="48"/>
  <c r="K71" i="48"/>
  <c r="N93" i="48"/>
  <c r="N119" i="48"/>
  <c r="J161" i="48"/>
  <c r="J167" i="48"/>
  <c r="N82" i="48"/>
  <c r="N71" i="48"/>
  <c r="I68" i="48"/>
  <c r="J145" i="48"/>
  <c r="J144" i="48"/>
  <c r="C4" i="47"/>
  <c r="A8" i="47"/>
  <c r="A7" i="47"/>
  <c r="A5" i="47"/>
  <c r="A6" i="47"/>
  <c r="A4" i="47"/>
  <c r="N89" i="48"/>
  <c r="L201" i="48"/>
  <c r="L200" i="48"/>
  <c r="L199" i="48"/>
  <c r="L198" i="48"/>
  <c r="L216" i="48"/>
  <c r="K201" i="48"/>
  <c r="J200" i="48"/>
  <c r="I37" i="48"/>
  <c r="K49" i="48"/>
  <c r="J48" i="48"/>
  <c r="J45" i="48"/>
  <c r="J37" i="48"/>
  <c r="N61" i="48"/>
  <c r="K48" i="48"/>
  <c r="K45" i="48"/>
  <c r="K37" i="48"/>
  <c r="K33" i="48"/>
  <c r="N49" i="48"/>
  <c r="N48" i="48"/>
  <c r="N45" i="48"/>
  <c r="N37" i="48"/>
  <c r="N33" i="48"/>
  <c r="N201" i="48"/>
  <c r="K200" i="48"/>
  <c r="N200" i="48"/>
  <c r="F18" i="44"/>
  <c r="H568" i="45"/>
  <c r="H567" i="45"/>
  <c r="H566" i="45"/>
  <c r="H565" i="45"/>
  <c r="H564" i="45"/>
  <c r="H563" i="45"/>
  <c r="H562" i="45"/>
  <c r="H561" i="45"/>
  <c r="H560" i="45"/>
  <c r="H559" i="45"/>
  <c r="H558" i="45"/>
  <c r="H557" i="45"/>
  <c r="H556" i="45"/>
  <c r="H555" i="45"/>
  <c r="H554" i="45"/>
  <c r="H553" i="45"/>
  <c r="H552" i="45"/>
  <c r="H551" i="45"/>
  <c r="H550" i="45"/>
  <c r="H549" i="45"/>
  <c r="H548" i="45"/>
  <c r="H547" i="45"/>
  <c r="H546" i="45"/>
  <c r="H545" i="45"/>
  <c r="H544" i="45"/>
  <c r="H543" i="45"/>
  <c r="H542" i="45"/>
  <c r="H541" i="45"/>
  <c r="H540" i="45"/>
  <c r="H539" i="45"/>
  <c r="H538" i="45"/>
  <c r="H537" i="45"/>
  <c r="H536" i="45"/>
  <c r="H535" i="45"/>
  <c r="H534" i="45"/>
  <c r="H533" i="45"/>
  <c r="H532" i="45"/>
  <c r="H531" i="45"/>
  <c r="H530" i="45"/>
  <c r="H529" i="45"/>
  <c r="H528" i="45"/>
  <c r="H524" i="45"/>
  <c r="F524" i="45"/>
  <c r="H523" i="45"/>
  <c r="F523" i="45"/>
  <c r="H522" i="45"/>
  <c r="F522" i="45"/>
  <c r="H521" i="45"/>
  <c r="H520" i="45"/>
  <c r="H519" i="45"/>
  <c r="H518" i="45"/>
  <c r="H517" i="45"/>
  <c r="H516" i="45"/>
  <c r="H515" i="45"/>
  <c r="H514" i="45"/>
  <c r="F514" i="45"/>
  <c r="H513" i="45"/>
  <c r="H512" i="45"/>
  <c r="H511" i="45"/>
  <c r="H510" i="45"/>
  <c r="H508" i="45"/>
  <c r="H507" i="45"/>
  <c r="H506" i="45"/>
  <c r="H505" i="45"/>
  <c r="H504" i="45"/>
  <c r="H503" i="45"/>
  <c r="H502" i="45"/>
  <c r="H501" i="45"/>
  <c r="H495" i="45"/>
  <c r="H494" i="45"/>
  <c r="F494" i="45"/>
  <c r="H493" i="45"/>
  <c r="H492" i="45"/>
  <c r="H491" i="45"/>
  <c r="H490" i="45"/>
  <c r="F490" i="45"/>
  <c r="H489" i="45"/>
  <c r="F489" i="45"/>
  <c r="H488" i="45"/>
  <c r="H487" i="45"/>
  <c r="H486" i="45"/>
  <c r="H485" i="45"/>
  <c r="G485" i="45"/>
  <c r="H484" i="45"/>
  <c r="H483" i="45"/>
  <c r="H482" i="45"/>
  <c r="H481" i="45"/>
  <c r="H480" i="45"/>
  <c r="E480" i="45"/>
  <c r="H479" i="45"/>
  <c r="H474" i="45"/>
  <c r="H473" i="45"/>
  <c r="F473" i="45"/>
  <c r="H472" i="45"/>
  <c r="H471" i="45"/>
  <c r="H470" i="45"/>
  <c r="H469" i="45"/>
  <c r="F469" i="45"/>
  <c r="H468" i="45"/>
  <c r="F468" i="45"/>
  <c r="H467" i="45"/>
  <c r="F467" i="45"/>
  <c r="H466" i="45"/>
  <c r="H465" i="45"/>
  <c r="H464" i="45"/>
  <c r="G464" i="45"/>
  <c r="H463" i="45"/>
  <c r="H462" i="45"/>
  <c r="H461" i="45"/>
  <c r="H460" i="45"/>
  <c r="H459" i="45"/>
  <c r="E459" i="45"/>
  <c r="H458" i="45"/>
  <c r="H452" i="45"/>
  <c r="H451" i="45"/>
  <c r="H450" i="45"/>
  <c r="H449" i="45"/>
  <c r="G449" i="45"/>
  <c r="H448" i="45"/>
  <c r="H447" i="45"/>
  <c r="H446" i="45"/>
  <c r="G446" i="45"/>
  <c r="H445" i="45"/>
  <c r="H444" i="45"/>
  <c r="F444" i="45"/>
  <c r="H443" i="45"/>
  <c r="H442" i="45"/>
  <c r="H438" i="45"/>
  <c r="H437" i="45"/>
  <c r="H436" i="45"/>
  <c r="H435" i="45"/>
  <c r="H434" i="45"/>
  <c r="H433" i="45"/>
  <c r="H432" i="45"/>
  <c r="H431" i="45"/>
  <c r="H430" i="45"/>
  <c r="H429" i="45"/>
  <c r="H428" i="45"/>
  <c r="H427" i="45"/>
  <c r="E427" i="45"/>
  <c r="H426" i="45"/>
  <c r="H425" i="45"/>
  <c r="H422" i="45"/>
  <c r="H421" i="45"/>
  <c r="H420" i="45"/>
  <c r="H419" i="45"/>
  <c r="H418" i="45"/>
  <c r="H417" i="45"/>
  <c r="H416" i="45"/>
  <c r="H415" i="45"/>
  <c r="H410" i="45"/>
  <c r="H409" i="45"/>
  <c r="H408" i="45"/>
  <c r="G408" i="45"/>
  <c r="H407" i="45"/>
  <c r="H406" i="45"/>
  <c r="H405" i="45"/>
  <c r="H404" i="45"/>
  <c r="H403" i="45"/>
  <c r="H402" i="45"/>
  <c r="H401" i="45"/>
  <c r="H400" i="45"/>
  <c r="H399" i="45"/>
  <c r="H398" i="45"/>
  <c r="H397" i="45"/>
  <c r="H396" i="45"/>
  <c r="H395" i="45"/>
  <c r="H392" i="45"/>
  <c r="H391" i="45"/>
  <c r="H390" i="45"/>
  <c r="H389" i="45"/>
  <c r="H388" i="45"/>
  <c r="H387" i="45"/>
  <c r="H386" i="45"/>
  <c r="F386" i="45"/>
  <c r="H385" i="45"/>
  <c r="H384" i="45"/>
  <c r="H383" i="45"/>
  <c r="H382" i="45"/>
  <c r="G382" i="45"/>
  <c r="H381" i="45"/>
  <c r="G381" i="45"/>
  <c r="H380" i="45"/>
  <c r="H379" i="45"/>
  <c r="H378" i="45"/>
  <c r="H373" i="45"/>
  <c r="F373" i="45"/>
  <c r="H372" i="45"/>
  <c r="F372" i="45"/>
  <c r="H371" i="45"/>
  <c r="F371" i="45"/>
  <c r="H370" i="45"/>
  <c r="H369" i="45"/>
  <c r="H368" i="45"/>
  <c r="H367" i="45"/>
  <c r="F367" i="45"/>
  <c r="H366" i="45"/>
  <c r="H365" i="45"/>
  <c r="H364" i="45"/>
  <c r="H363" i="45"/>
  <c r="F363" i="45"/>
  <c r="H362" i="45"/>
  <c r="F362" i="45"/>
  <c r="H361" i="45"/>
  <c r="H360" i="45"/>
  <c r="H359" i="45"/>
  <c r="H357" i="45"/>
  <c r="H356" i="45"/>
  <c r="H355" i="45"/>
  <c r="H354" i="45"/>
  <c r="H353" i="45"/>
  <c r="H352" i="45"/>
  <c r="H351" i="45"/>
  <c r="H350" i="45"/>
  <c r="H345" i="45"/>
  <c r="G345" i="45"/>
  <c r="H344" i="45"/>
  <c r="H343" i="45"/>
  <c r="H342" i="45"/>
  <c r="H341" i="45"/>
  <c r="H340" i="45"/>
  <c r="H339" i="45"/>
  <c r="H338" i="45"/>
  <c r="H337" i="45"/>
  <c r="H336" i="45"/>
  <c r="H335" i="45"/>
  <c r="H334" i="45"/>
  <c r="H333" i="45"/>
  <c r="E333" i="45"/>
  <c r="H332" i="45"/>
  <c r="H331" i="45"/>
  <c r="H326" i="45"/>
  <c r="H325" i="45"/>
  <c r="H324" i="45"/>
  <c r="H323" i="45"/>
  <c r="H322" i="45"/>
  <c r="H321" i="45"/>
  <c r="H320" i="45"/>
  <c r="H319" i="45"/>
  <c r="H318" i="45"/>
  <c r="H317" i="45"/>
  <c r="H316" i="45"/>
  <c r="H315" i="45"/>
  <c r="H314" i="45"/>
  <c r="H313" i="45"/>
  <c r="H312" i="45"/>
  <c r="H311" i="45"/>
  <c r="H310" i="45"/>
  <c r="H309" i="45"/>
  <c r="H308" i="45"/>
  <c r="H307" i="45"/>
  <c r="H306" i="45"/>
  <c r="H305" i="45"/>
  <c r="H304" i="45"/>
  <c r="H303" i="45"/>
  <c r="H302" i="45"/>
  <c r="H301" i="45"/>
  <c r="H300" i="45"/>
  <c r="H299" i="45"/>
  <c r="H298" i="45"/>
  <c r="H297" i="45"/>
  <c r="H296" i="45"/>
  <c r="H295" i="45"/>
  <c r="H294" i="45"/>
  <c r="H293" i="45"/>
  <c r="H292" i="45"/>
  <c r="H291" i="45"/>
  <c r="H290" i="45"/>
  <c r="H289" i="45"/>
  <c r="H288" i="45"/>
  <c r="H287" i="45"/>
  <c r="H286" i="45"/>
  <c r="H285" i="45"/>
  <c r="H284" i="45"/>
  <c r="H283" i="45"/>
  <c r="H282" i="45"/>
  <c r="H281" i="45"/>
  <c r="H280" i="45"/>
  <c r="H279" i="45"/>
  <c r="F279" i="45"/>
  <c r="H278" i="45"/>
  <c r="H277" i="45"/>
  <c r="H274" i="45"/>
  <c r="H273" i="45"/>
  <c r="G273" i="45"/>
  <c r="F273" i="45"/>
  <c r="H272" i="45"/>
  <c r="G272" i="45"/>
  <c r="F272" i="45"/>
  <c r="H271" i="45"/>
  <c r="G271" i="45"/>
  <c r="F271" i="45"/>
  <c r="H270" i="45"/>
  <c r="F270" i="45"/>
  <c r="H269" i="45"/>
  <c r="F269" i="45"/>
  <c r="H268" i="45"/>
  <c r="F268" i="45"/>
  <c r="H267" i="45"/>
  <c r="G267" i="45"/>
  <c r="F267" i="45"/>
  <c r="H266" i="45"/>
  <c r="G266" i="45"/>
  <c r="F266" i="45"/>
  <c r="H265" i="45"/>
  <c r="G265" i="45"/>
  <c r="F265" i="45"/>
  <c r="H264" i="45"/>
  <c r="F264" i="45"/>
  <c r="H263" i="45"/>
  <c r="F263" i="45"/>
  <c r="H262" i="45"/>
  <c r="F262" i="45"/>
  <c r="H261" i="45"/>
  <c r="F261" i="45"/>
  <c r="H260" i="45"/>
  <c r="G260" i="45"/>
  <c r="F260" i="45"/>
  <c r="H259" i="45"/>
  <c r="G259" i="45"/>
  <c r="F259" i="45"/>
  <c r="H254" i="45"/>
  <c r="H253" i="45"/>
  <c r="H252" i="45"/>
  <c r="F252" i="45"/>
  <c r="H251" i="45"/>
  <c r="F251" i="45"/>
  <c r="H249" i="45"/>
  <c r="H248" i="45"/>
  <c r="H247" i="45"/>
  <c r="H246" i="45"/>
  <c r="H245" i="45"/>
  <c r="H244" i="45"/>
  <c r="H243" i="45"/>
  <c r="H242" i="45"/>
  <c r="H241" i="45"/>
  <c r="H240" i="45"/>
  <c r="H239" i="45"/>
  <c r="F239" i="45"/>
  <c r="H238" i="45"/>
  <c r="H237" i="45"/>
  <c r="H236" i="45"/>
  <c r="H234" i="45"/>
  <c r="H233" i="45"/>
  <c r="H232" i="45"/>
  <c r="H231" i="45"/>
  <c r="H230" i="45"/>
  <c r="H229" i="45"/>
  <c r="H228" i="45"/>
  <c r="H227" i="45"/>
  <c r="H226" i="45"/>
  <c r="H225" i="45"/>
  <c r="H224" i="45"/>
  <c r="H223" i="45"/>
  <c r="H222" i="45"/>
  <c r="H221" i="45"/>
  <c r="H220" i="45"/>
  <c r="H219" i="45"/>
  <c r="H218" i="45"/>
  <c r="H217" i="45"/>
  <c r="H216" i="45"/>
  <c r="H215" i="45"/>
  <c r="H214" i="45"/>
  <c r="H213" i="45"/>
  <c r="H212" i="45"/>
  <c r="H211" i="45"/>
  <c r="H210" i="45"/>
  <c r="H209" i="45"/>
  <c r="H208" i="45"/>
  <c r="H207" i="45"/>
  <c r="H206" i="45"/>
  <c r="H205" i="45"/>
  <c r="H200" i="45"/>
  <c r="H199" i="45"/>
  <c r="G199" i="45"/>
  <c r="H198" i="45"/>
  <c r="G198" i="45"/>
  <c r="H197" i="45"/>
  <c r="G197" i="45"/>
  <c r="H196" i="45"/>
  <c r="H195" i="45"/>
  <c r="G195" i="45"/>
  <c r="H194" i="45"/>
  <c r="G194" i="45"/>
  <c r="H193" i="45"/>
  <c r="G193" i="45"/>
  <c r="H192" i="45"/>
  <c r="H191" i="45"/>
  <c r="H190" i="45"/>
  <c r="G190" i="45"/>
  <c r="H189" i="45"/>
  <c r="G189" i="45"/>
  <c r="H188" i="45"/>
  <c r="G188" i="45"/>
  <c r="H187" i="45"/>
  <c r="G187" i="45"/>
  <c r="H186" i="45"/>
  <c r="G186" i="45"/>
  <c r="H185" i="45"/>
  <c r="G185" i="45"/>
  <c r="H184" i="45"/>
  <c r="H183" i="45"/>
  <c r="G183" i="45"/>
  <c r="H182" i="45"/>
  <c r="G182" i="45"/>
  <c r="H181" i="45"/>
  <c r="G181" i="45"/>
  <c r="H180" i="45"/>
  <c r="G180" i="45"/>
  <c r="H179" i="45"/>
  <c r="H178" i="45"/>
  <c r="H177" i="45"/>
  <c r="G177" i="45"/>
  <c r="H176" i="45"/>
  <c r="G176" i="45"/>
  <c r="H175" i="45"/>
  <c r="G175" i="45"/>
  <c r="H174" i="45"/>
  <c r="G174" i="45"/>
  <c r="H173" i="45"/>
  <c r="G173" i="45"/>
  <c r="H172" i="45"/>
  <c r="G172" i="45"/>
  <c r="H171" i="45"/>
  <c r="G171" i="45"/>
  <c r="H170" i="45"/>
  <c r="G170" i="45"/>
  <c r="H169" i="45"/>
  <c r="G169" i="45"/>
  <c r="G163" i="45"/>
  <c r="G162" i="45"/>
  <c r="G161" i="45"/>
  <c r="G160" i="45"/>
  <c r="G159" i="45"/>
  <c r="G158" i="45"/>
  <c r="G157" i="45"/>
  <c r="G156" i="45"/>
  <c r="G155" i="45"/>
  <c r="G151" i="45"/>
  <c r="G150" i="45"/>
  <c r="G149" i="45"/>
  <c r="G148" i="45"/>
  <c r="G147" i="45"/>
  <c r="G146" i="45"/>
  <c r="G145" i="45"/>
  <c r="H140" i="45"/>
  <c r="H139" i="45"/>
  <c r="H138" i="45"/>
  <c r="G138" i="45"/>
  <c r="H137" i="45"/>
  <c r="H136" i="45"/>
  <c r="H135" i="45"/>
  <c r="H134" i="45"/>
  <c r="H133" i="45"/>
  <c r="H132" i="45"/>
  <c r="H131" i="45"/>
  <c r="H130" i="45"/>
  <c r="H129" i="45"/>
  <c r="H128" i="45"/>
  <c r="H127" i="45"/>
  <c r="I122" i="45"/>
  <c r="H122" i="45"/>
  <c r="H121" i="45"/>
  <c r="H120" i="45"/>
  <c r="F120" i="45"/>
  <c r="H119" i="45"/>
  <c r="F119" i="45"/>
  <c r="H118" i="45"/>
  <c r="H114" i="45"/>
  <c r="H113" i="45"/>
  <c r="I112" i="45"/>
  <c r="H112" i="45"/>
  <c r="H111" i="45"/>
  <c r="H110" i="45"/>
  <c r="F110" i="45"/>
  <c r="H109" i="45"/>
  <c r="G109" i="45"/>
  <c r="F109" i="45"/>
  <c r="H108" i="45"/>
  <c r="F108" i="45"/>
  <c r="H107" i="45"/>
  <c r="F107" i="45"/>
  <c r="H106" i="45"/>
  <c r="F106" i="45"/>
  <c r="H105" i="45"/>
  <c r="F105" i="45"/>
  <c r="L104" i="45"/>
  <c r="H104" i="45"/>
  <c r="H100" i="45"/>
  <c r="H99" i="45"/>
  <c r="H98" i="45"/>
  <c r="F98" i="45"/>
  <c r="H97" i="45"/>
  <c r="F97" i="45"/>
  <c r="H96" i="45"/>
  <c r="F96" i="45"/>
  <c r="H95" i="45"/>
  <c r="F95" i="45"/>
  <c r="H94" i="45"/>
  <c r="F94" i="45"/>
  <c r="H93" i="45"/>
  <c r="F93" i="45"/>
  <c r="H92" i="45"/>
  <c r="G92" i="45"/>
  <c r="F92" i="45"/>
  <c r="H91" i="45"/>
  <c r="F91" i="45"/>
  <c r="H90" i="45"/>
  <c r="F90" i="45"/>
  <c r="H89" i="45"/>
  <c r="F89" i="45"/>
  <c r="A89" i="45"/>
  <c r="H88" i="45"/>
  <c r="G88" i="45"/>
  <c r="F88" i="45"/>
  <c r="H87" i="45"/>
  <c r="F87" i="45"/>
  <c r="H86" i="45"/>
  <c r="F86" i="45"/>
  <c r="H85" i="45"/>
  <c r="G82" i="45"/>
  <c r="G80" i="45"/>
  <c r="H79" i="45"/>
  <c r="H78" i="45"/>
  <c r="H77" i="45"/>
  <c r="H76" i="45"/>
  <c r="H75" i="45"/>
  <c r="H74" i="45"/>
  <c r="G74" i="45"/>
  <c r="H73" i="45"/>
  <c r="G73" i="45"/>
  <c r="H72" i="45"/>
  <c r="A72" i="45"/>
  <c r="H71" i="45"/>
  <c r="H70" i="45"/>
  <c r="H69" i="45"/>
  <c r="F69" i="45"/>
  <c r="A69" i="45"/>
  <c r="H68" i="45"/>
  <c r="A68" i="45"/>
  <c r="H67" i="45"/>
  <c r="A67" i="45"/>
  <c r="H66" i="45"/>
  <c r="A66" i="45"/>
  <c r="H65" i="45"/>
  <c r="A65" i="45"/>
  <c r="H64" i="45"/>
  <c r="A64" i="45"/>
  <c r="H63" i="45"/>
  <c r="F63" i="45"/>
  <c r="A63" i="45"/>
  <c r="H62" i="45"/>
  <c r="A62" i="45"/>
  <c r="H61" i="45"/>
  <c r="A61" i="45"/>
  <c r="H60" i="45"/>
  <c r="A60" i="45"/>
  <c r="H59" i="45"/>
  <c r="A59" i="45"/>
  <c r="H58" i="45"/>
  <c r="A58" i="45"/>
  <c r="H57" i="45"/>
  <c r="G54" i="45"/>
  <c r="H52" i="45"/>
  <c r="H51" i="45"/>
  <c r="H50" i="45"/>
  <c r="F50" i="45"/>
  <c r="H49" i="45"/>
  <c r="F49" i="45"/>
  <c r="H48" i="45"/>
  <c r="G48" i="45"/>
  <c r="F48" i="45"/>
  <c r="H47" i="45"/>
  <c r="G47" i="45"/>
  <c r="F47" i="45"/>
  <c r="H46" i="45"/>
  <c r="G46" i="45"/>
  <c r="F46" i="45"/>
  <c r="H45" i="45"/>
  <c r="F45" i="45"/>
  <c r="H44" i="45"/>
  <c r="G44" i="45"/>
  <c r="F44" i="45"/>
  <c r="H43" i="45"/>
  <c r="G43" i="45"/>
  <c r="F43" i="45"/>
  <c r="H42" i="45"/>
  <c r="G42" i="45"/>
  <c r="F42" i="45"/>
  <c r="H41" i="45"/>
  <c r="G41" i="45"/>
  <c r="F41" i="45"/>
  <c r="H40" i="45"/>
  <c r="G40" i="45"/>
  <c r="F40" i="45"/>
  <c r="H39" i="45"/>
  <c r="G39" i="45"/>
  <c r="F39" i="45"/>
  <c r="A39" i="45"/>
  <c r="H38" i="45"/>
  <c r="G38" i="45"/>
  <c r="F38" i="45"/>
  <c r="H37" i="45"/>
  <c r="F37" i="45"/>
  <c r="H36" i="45"/>
  <c r="G36" i="45"/>
  <c r="F36" i="45"/>
  <c r="H35" i="45"/>
  <c r="H32" i="45"/>
  <c r="H31" i="45"/>
  <c r="F31" i="45"/>
  <c r="A31" i="45"/>
  <c r="H30" i="45"/>
  <c r="F30" i="45"/>
  <c r="A30" i="45"/>
  <c r="H29" i="45"/>
  <c r="G29" i="45"/>
  <c r="F29" i="45"/>
  <c r="H28" i="45"/>
  <c r="G28" i="45"/>
  <c r="F28" i="45"/>
  <c r="H27" i="45"/>
  <c r="G27" i="45"/>
  <c r="F27" i="45"/>
  <c r="H26" i="45"/>
  <c r="F26" i="45"/>
  <c r="H25" i="45"/>
  <c r="G25" i="45"/>
  <c r="F25" i="45"/>
  <c r="H24" i="45"/>
  <c r="F24" i="45"/>
  <c r="H23" i="45"/>
  <c r="F23" i="45"/>
  <c r="H22" i="45"/>
  <c r="F22" i="45"/>
  <c r="H21" i="45"/>
  <c r="F21" i="45"/>
  <c r="H20" i="45"/>
  <c r="F20" i="45"/>
  <c r="H19" i="45"/>
  <c r="F19" i="45"/>
  <c r="H18" i="45"/>
  <c r="H11" i="45"/>
  <c r="H10" i="45"/>
  <c r="A10" i="45"/>
  <c r="H9" i="45"/>
  <c r="A9" i="45"/>
  <c r="H8" i="45"/>
  <c r="F8" i="45"/>
  <c r="A8" i="45"/>
  <c r="H7" i="45"/>
  <c r="A7" i="45"/>
  <c r="H6" i="45"/>
  <c r="O217" i="44"/>
  <c r="N216" i="44"/>
  <c r="K216" i="44"/>
  <c r="J215" i="44"/>
  <c r="I215" i="44"/>
  <c r="H215" i="44"/>
  <c r="J214" i="44"/>
  <c r="I214" i="44"/>
  <c r="H214" i="44"/>
  <c r="F214" i="44"/>
  <c r="J213" i="44"/>
  <c r="I213" i="44"/>
  <c r="J212" i="44"/>
  <c r="I212" i="44"/>
  <c r="H212" i="44"/>
  <c r="J211" i="44"/>
  <c r="I211" i="44"/>
  <c r="H211" i="44"/>
  <c r="J210" i="44"/>
  <c r="I210" i="44"/>
  <c r="H210" i="44"/>
  <c r="J209" i="44"/>
  <c r="I209" i="44"/>
  <c r="H209" i="44"/>
  <c r="J208" i="44"/>
  <c r="I208" i="44"/>
  <c r="H208" i="44"/>
  <c r="F208" i="44"/>
  <c r="J207" i="44"/>
  <c r="I207" i="44"/>
  <c r="H207" i="44"/>
  <c r="G207" i="44"/>
  <c r="J206" i="44"/>
  <c r="I206" i="44"/>
  <c r="L205" i="44"/>
  <c r="J205" i="44"/>
  <c r="I205" i="44"/>
  <c r="H205" i="44"/>
  <c r="F205" i="44"/>
  <c r="O204" i="44"/>
  <c r="N204" i="44"/>
  <c r="M204" i="44"/>
  <c r="L204" i="44"/>
  <c r="J204" i="44"/>
  <c r="I204" i="44"/>
  <c r="M203" i="44"/>
  <c r="L203" i="44"/>
  <c r="J203" i="44"/>
  <c r="I203" i="44"/>
  <c r="H203" i="44"/>
  <c r="M202" i="44"/>
  <c r="L202" i="44"/>
  <c r="J202" i="44"/>
  <c r="I202" i="44"/>
  <c r="H202" i="44"/>
  <c r="M201" i="44"/>
  <c r="L201" i="44"/>
  <c r="J201" i="44"/>
  <c r="I201" i="44"/>
  <c r="H201" i="44"/>
  <c r="O200" i="44"/>
  <c r="N200" i="44"/>
  <c r="M200" i="44"/>
  <c r="L200" i="44"/>
  <c r="J200" i="44"/>
  <c r="I200" i="44"/>
  <c r="O199" i="44"/>
  <c r="N199" i="44"/>
  <c r="M199" i="44"/>
  <c r="L199" i="44"/>
  <c r="K199" i="44"/>
  <c r="J199" i="44"/>
  <c r="I199" i="44"/>
  <c r="O198" i="44"/>
  <c r="N198" i="44"/>
  <c r="M198" i="44"/>
  <c r="L198" i="44"/>
  <c r="K198" i="44"/>
  <c r="J198" i="44"/>
  <c r="I198" i="44"/>
  <c r="L196" i="44"/>
  <c r="J196" i="44"/>
  <c r="I196" i="44"/>
  <c r="H196" i="44"/>
  <c r="F196" i="44"/>
  <c r="O195" i="44"/>
  <c r="N195" i="44"/>
  <c r="M195" i="44"/>
  <c r="L195" i="44"/>
  <c r="K195" i="44"/>
  <c r="J195" i="44"/>
  <c r="I195" i="44"/>
  <c r="J194" i="44"/>
  <c r="I194" i="44"/>
  <c r="H194" i="44"/>
  <c r="F194" i="44"/>
  <c r="O193" i="44"/>
  <c r="N193" i="44"/>
  <c r="M193" i="44"/>
  <c r="L193" i="44"/>
  <c r="K193" i="44"/>
  <c r="J193" i="44"/>
  <c r="I193" i="44"/>
  <c r="J192" i="44"/>
  <c r="I192" i="44"/>
  <c r="H192" i="44"/>
  <c r="J191" i="44"/>
  <c r="I191" i="44"/>
  <c r="H191" i="44"/>
  <c r="J190" i="44"/>
  <c r="I190" i="44"/>
  <c r="H190" i="44"/>
  <c r="J189" i="44"/>
  <c r="I189" i="44"/>
  <c r="H189" i="44"/>
  <c r="O188" i="44"/>
  <c r="N188" i="44"/>
  <c r="M188" i="44"/>
  <c r="L188" i="44"/>
  <c r="K188" i="44"/>
  <c r="J188" i="44"/>
  <c r="I188" i="44"/>
  <c r="O187" i="44"/>
  <c r="N187" i="44"/>
  <c r="M187" i="44"/>
  <c r="L187" i="44"/>
  <c r="K187" i="44"/>
  <c r="J187" i="44"/>
  <c r="I187" i="44"/>
  <c r="O186" i="44"/>
  <c r="M186" i="44"/>
  <c r="L186" i="44"/>
  <c r="J186" i="44"/>
  <c r="I186" i="44"/>
  <c r="O185" i="44"/>
  <c r="N185" i="44"/>
  <c r="M185" i="44"/>
  <c r="L185" i="44"/>
  <c r="K185" i="44"/>
  <c r="J185" i="44"/>
  <c r="I185" i="44"/>
  <c r="O183" i="44"/>
  <c r="M183" i="44"/>
  <c r="L183" i="44"/>
  <c r="J183" i="44"/>
  <c r="I183" i="44"/>
  <c r="F183" i="44"/>
  <c r="O182" i="44"/>
  <c r="N182" i="44"/>
  <c r="M182" i="44"/>
  <c r="L182" i="44"/>
  <c r="K182" i="44"/>
  <c r="J182" i="44"/>
  <c r="I182" i="44"/>
  <c r="O181" i="44"/>
  <c r="N181" i="44"/>
  <c r="M181" i="44"/>
  <c r="L181" i="44"/>
  <c r="K181" i="44"/>
  <c r="J181" i="44"/>
  <c r="I181" i="44"/>
  <c r="O180" i="44"/>
  <c r="N180" i="44"/>
  <c r="M180" i="44"/>
  <c r="L180" i="44"/>
  <c r="J180" i="44"/>
  <c r="I180" i="44"/>
  <c r="F180" i="44"/>
  <c r="O179" i="44"/>
  <c r="N179" i="44"/>
  <c r="M179" i="44"/>
  <c r="L179" i="44"/>
  <c r="K179" i="44"/>
  <c r="J179" i="44"/>
  <c r="I179" i="44"/>
  <c r="O178" i="44"/>
  <c r="N178" i="44"/>
  <c r="M178" i="44"/>
  <c r="L178" i="44"/>
  <c r="K178" i="44"/>
  <c r="J178" i="44"/>
  <c r="I178" i="44"/>
  <c r="O177" i="44"/>
  <c r="N177" i="44"/>
  <c r="M177" i="44"/>
  <c r="L177" i="44"/>
  <c r="K177" i="44"/>
  <c r="J177" i="44"/>
  <c r="I177" i="44"/>
  <c r="O176" i="44"/>
  <c r="N176" i="44"/>
  <c r="M176" i="44"/>
  <c r="L176" i="44"/>
  <c r="K176" i="44"/>
  <c r="J176" i="44"/>
  <c r="I176" i="44"/>
  <c r="O175" i="44"/>
  <c r="L175" i="44"/>
  <c r="J175" i="44"/>
  <c r="I175" i="44"/>
  <c r="F175" i="44"/>
  <c r="O174" i="44"/>
  <c r="N174" i="44"/>
  <c r="M174" i="44"/>
  <c r="L174" i="44"/>
  <c r="K174" i="44"/>
  <c r="J174" i="44"/>
  <c r="I174" i="44"/>
  <c r="O173" i="44"/>
  <c r="L173" i="44"/>
  <c r="J173" i="44"/>
  <c r="I173" i="44"/>
  <c r="F173" i="44"/>
  <c r="O172" i="44"/>
  <c r="N172" i="44"/>
  <c r="M172" i="44"/>
  <c r="L172" i="44"/>
  <c r="K172" i="44"/>
  <c r="J172" i="44"/>
  <c r="I172" i="44"/>
  <c r="O171" i="44"/>
  <c r="M171" i="44"/>
  <c r="L171" i="44"/>
  <c r="J171" i="44"/>
  <c r="I171" i="44"/>
  <c r="O170" i="44"/>
  <c r="M170" i="44"/>
  <c r="L170" i="44"/>
  <c r="J170" i="44"/>
  <c r="I170" i="44"/>
  <c r="O169" i="44"/>
  <c r="M169" i="44"/>
  <c r="L169" i="44"/>
  <c r="J169" i="44"/>
  <c r="I169" i="44"/>
  <c r="O168" i="44"/>
  <c r="M168" i="44"/>
  <c r="L168" i="44"/>
  <c r="J168" i="44"/>
  <c r="I168" i="44"/>
  <c r="O167" i="44"/>
  <c r="M167" i="44"/>
  <c r="L167" i="44"/>
  <c r="J167" i="44"/>
  <c r="I167" i="44"/>
  <c r="O166" i="44"/>
  <c r="M166" i="44"/>
  <c r="L166" i="44"/>
  <c r="J166" i="44"/>
  <c r="I166" i="44"/>
  <c r="O165" i="44"/>
  <c r="M165" i="44"/>
  <c r="L165" i="44"/>
  <c r="J165" i="44"/>
  <c r="I165" i="44"/>
  <c r="O164" i="44"/>
  <c r="N164" i="44"/>
  <c r="M164" i="44"/>
  <c r="L164" i="44"/>
  <c r="K164" i="44"/>
  <c r="J164" i="44"/>
  <c r="I164" i="44"/>
  <c r="O163" i="44"/>
  <c r="M163" i="44"/>
  <c r="L163" i="44"/>
  <c r="J163" i="44"/>
  <c r="I163" i="44"/>
  <c r="O162" i="44"/>
  <c r="M162" i="44"/>
  <c r="L162" i="44"/>
  <c r="J162" i="44"/>
  <c r="I162" i="44"/>
  <c r="O161" i="44"/>
  <c r="N161" i="44"/>
  <c r="M161" i="44"/>
  <c r="L161" i="44"/>
  <c r="K161" i="44"/>
  <c r="J161" i="44"/>
  <c r="I161" i="44"/>
  <c r="O160" i="44"/>
  <c r="N160" i="44"/>
  <c r="M160" i="44"/>
  <c r="L160" i="44"/>
  <c r="J160" i="44"/>
  <c r="I160" i="44"/>
  <c r="O159" i="44"/>
  <c r="L159" i="44"/>
  <c r="J159" i="44"/>
  <c r="I159" i="44"/>
  <c r="F159" i="44"/>
  <c r="O158" i="44"/>
  <c r="N158" i="44"/>
  <c r="M158" i="44"/>
  <c r="L158" i="44"/>
  <c r="K158" i="44"/>
  <c r="J158" i="44"/>
  <c r="I158" i="44"/>
  <c r="O157" i="44"/>
  <c r="M157" i="44"/>
  <c r="L157" i="44"/>
  <c r="J157" i="44"/>
  <c r="I157" i="44"/>
  <c r="O156" i="44"/>
  <c r="M156" i="44"/>
  <c r="L156" i="44"/>
  <c r="J156" i="44"/>
  <c r="I156" i="44"/>
  <c r="O155" i="44"/>
  <c r="M155" i="44"/>
  <c r="L155" i="44"/>
  <c r="J155" i="44"/>
  <c r="I155" i="44"/>
  <c r="O154" i="44"/>
  <c r="M154" i="44"/>
  <c r="L154" i="44"/>
  <c r="J154" i="44"/>
  <c r="I154" i="44"/>
  <c r="O153" i="44"/>
  <c r="M153" i="44"/>
  <c r="L153" i="44"/>
  <c r="J153" i="44"/>
  <c r="I153" i="44"/>
  <c r="O152" i="44"/>
  <c r="M152" i="44"/>
  <c r="L152" i="44"/>
  <c r="J152" i="44"/>
  <c r="I152" i="44"/>
  <c r="O151" i="44"/>
  <c r="M151" i="44"/>
  <c r="L151" i="44"/>
  <c r="J151" i="44"/>
  <c r="I151" i="44"/>
  <c r="O150" i="44"/>
  <c r="N150" i="44"/>
  <c r="M150" i="44"/>
  <c r="L150" i="44"/>
  <c r="K150" i="44"/>
  <c r="J150" i="44"/>
  <c r="I150" i="44"/>
  <c r="O149" i="44"/>
  <c r="M149" i="44"/>
  <c r="L149" i="44"/>
  <c r="J149" i="44"/>
  <c r="I149" i="44"/>
  <c r="H149" i="44"/>
  <c r="O148" i="44"/>
  <c r="N148" i="44"/>
  <c r="M148" i="44"/>
  <c r="L148" i="44"/>
  <c r="K148" i="44"/>
  <c r="J148" i="44"/>
  <c r="I148" i="44"/>
  <c r="O147" i="44"/>
  <c r="N147" i="44"/>
  <c r="M147" i="44"/>
  <c r="L147" i="44"/>
  <c r="K147" i="44"/>
  <c r="J147" i="44"/>
  <c r="I147" i="44"/>
  <c r="O146" i="44"/>
  <c r="N146" i="44"/>
  <c r="M146" i="44"/>
  <c r="L146" i="44"/>
  <c r="K146" i="44"/>
  <c r="J146" i="44"/>
  <c r="I146" i="44"/>
  <c r="O145" i="44"/>
  <c r="M145" i="44"/>
  <c r="L145" i="44"/>
  <c r="J145" i="44"/>
  <c r="I145" i="44"/>
  <c r="O144" i="44"/>
  <c r="N144" i="44"/>
  <c r="M144" i="44"/>
  <c r="L144" i="44"/>
  <c r="K144" i="44"/>
  <c r="J144" i="44"/>
  <c r="I144" i="44"/>
  <c r="O143" i="44"/>
  <c r="M143" i="44"/>
  <c r="L143" i="44"/>
  <c r="J143" i="44"/>
  <c r="I143" i="44"/>
  <c r="F143" i="44"/>
  <c r="O142" i="44"/>
  <c r="M142" i="44"/>
  <c r="L142" i="44"/>
  <c r="J142" i="44"/>
  <c r="I142" i="44"/>
  <c r="F142" i="44"/>
  <c r="L141" i="44"/>
  <c r="O140" i="44"/>
  <c r="N140" i="44"/>
  <c r="M140" i="44"/>
  <c r="L140" i="44"/>
  <c r="K140" i="44"/>
  <c r="J140" i="44"/>
  <c r="I140" i="44"/>
  <c r="J138" i="44"/>
  <c r="I138" i="44"/>
  <c r="H138" i="44"/>
  <c r="J137" i="44"/>
  <c r="I137" i="44"/>
  <c r="H137" i="44"/>
  <c r="J136" i="44"/>
  <c r="I136" i="44"/>
  <c r="H136" i="44"/>
  <c r="J135" i="44"/>
  <c r="I135" i="44"/>
  <c r="H135" i="44"/>
  <c r="J134" i="44"/>
  <c r="I134" i="44"/>
  <c r="H134" i="44"/>
  <c r="O133" i="44"/>
  <c r="N133" i="44"/>
  <c r="M133" i="44"/>
  <c r="L133" i="44"/>
  <c r="K133" i="44"/>
  <c r="J133" i="44"/>
  <c r="I133" i="44"/>
  <c r="J132" i="44"/>
  <c r="I132" i="44"/>
  <c r="H132" i="44"/>
  <c r="O131" i="44"/>
  <c r="N131" i="44"/>
  <c r="M131" i="44"/>
  <c r="L131" i="44"/>
  <c r="K131" i="44"/>
  <c r="J131" i="44"/>
  <c r="I131" i="44"/>
  <c r="O130" i="44"/>
  <c r="N130" i="44"/>
  <c r="M130" i="44"/>
  <c r="L130" i="44"/>
  <c r="K130" i="44"/>
  <c r="J130" i="44"/>
  <c r="I130" i="44"/>
  <c r="N128" i="44"/>
  <c r="M128" i="44"/>
  <c r="O127" i="44"/>
  <c r="N127" i="44"/>
  <c r="M127" i="44"/>
  <c r="O126" i="44"/>
  <c r="M126" i="44"/>
  <c r="L126" i="44"/>
  <c r="J126" i="44"/>
  <c r="I126" i="44"/>
  <c r="O125" i="44"/>
  <c r="M125" i="44"/>
  <c r="L125" i="44"/>
  <c r="J125" i="44"/>
  <c r="I125" i="44"/>
  <c r="O124" i="44"/>
  <c r="M124" i="44"/>
  <c r="L124" i="44"/>
  <c r="J124" i="44"/>
  <c r="I124" i="44"/>
  <c r="O123" i="44"/>
  <c r="L123" i="44"/>
  <c r="J123" i="44"/>
  <c r="I123" i="44"/>
  <c r="F122" i="44"/>
  <c r="I122" i="44"/>
  <c r="I119" i="44" s="1"/>
  <c r="O121" i="44"/>
  <c r="L121" i="44"/>
  <c r="J121" i="44"/>
  <c r="I121" i="44"/>
  <c r="O120" i="44"/>
  <c r="L120" i="44"/>
  <c r="J120" i="44"/>
  <c r="I120" i="44"/>
  <c r="F120" i="44"/>
  <c r="N119" i="44"/>
  <c r="M119" i="44"/>
  <c r="K119" i="44"/>
  <c r="O118" i="44"/>
  <c r="M118" i="44"/>
  <c r="L118" i="44"/>
  <c r="J118" i="44"/>
  <c r="I118" i="44"/>
  <c r="O117" i="44"/>
  <c r="M117" i="44"/>
  <c r="L117" i="44"/>
  <c r="J117" i="44"/>
  <c r="I117" i="44"/>
  <c r="O116" i="44"/>
  <c r="M116" i="44"/>
  <c r="L116" i="44"/>
  <c r="J116" i="44"/>
  <c r="I116" i="44"/>
  <c r="O115" i="44"/>
  <c r="M115" i="44"/>
  <c r="L115" i="44"/>
  <c r="J115" i="44"/>
  <c r="I115" i="44"/>
  <c r="O114" i="44"/>
  <c r="M114" i="44"/>
  <c r="L114" i="44"/>
  <c r="J114" i="44"/>
  <c r="I114" i="44"/>
  <c r="O113" i="44"/>
  <c r="M113" i="44"/>
  <c r="L113" i="44"/>
  <c r="J113" i="44"/>
  <c r="I113" i="44"/>
  <c r="O112" i="44"/>
  <c r="M112" i="44"/>
  <c r="L112" i="44"/>
  <c r="J112" i="44"/>
  <c r="I112" i="44"/>
  <c r="O111" i="44"/>
  <c r="M111" i="44"/>
  <c r="L111" i="44"/>
  <c r="J111" i="44"/>
  <c r="I111" i="44"/>
  <c r="O110" i="44"/>
  <c r="M110" i="44"/>
  <c r="L110" i="44"/>
  <c r="J110" i="44"/>
  <c r="I110" i="44"/>
  <c r="O109" i="44"/>
  <c r="M109" i="44"/>
  <c r="L109" i="44"/>
  <c r="J109" i="44"/>
  <c r="I109" i="44"/>
  <c r="O108" i="44"/>
  <c r="M108" i="44"/>
  <c r="L108" i="44"/>
  <c r="J108" i="44"/>
  <c r="I108" i="44"/>
  <c r="H108" i="44"/>
  <c r="O107" i="44"/>
  <c r="N107" i="44"/>
  <c r="M107" i="44"/>
  <c r="L107" i="44"/>
  <c r="J107" i="44"/>
  <c r="I107" i="44"/>
  <c r="O106" i="44"/>
  <c r="N106" i="44"/>
  <c r="M106" i="44"/>
  <c r="L106" i="44"/>
  <c r="K106" i="44"/>
  <c r="J106" i="44"/>
  <c r="I106" i="44"/>
  <c r="O105" i="44"/>
  <c r="N105" i="44"/>
  <c r="M105" i="44"/>
  <c r="L105" i="44"/>
  <c r="K105" i="44"/>
  <c r="J105" i="44"/>
  <c r="I105" i="44"/>
  <c r="O104" i="44"/>
  <c r="M104" i="44"/>
  <c r="L104" i="44"/>
  <c r="J104" i="44"/>
  <c r="I104" i="44"/>
  <c r="O103" i="44"/>
  <c r="M103" i="44"/>
  <c r="L103" i="44"/>
  <c r="J103" i="44"/>
  <c r="I103" i="44"/>
  <c r="O102" i="44"/>
  <c r="M102" i="44"/>
  <c r="L102" i="44"/>
  <c r="J102" i="44"/>
  <c r="I102" i="44"/>
  <c r="O101" i="44"/>
  <c r="M101" i="44"/>
  <c r="L101" i="44"/>
  <c r="J101" i="44"/>
  <c r="I101" i="44"/>
  <c r="O100" i="44"/>
  <c r="M100" i="44"/>
  <c r="L100" i="44"/>
  <c r="J100" i="44"/>
  <c r="I100" i="44"/>
  <c r="O99" i="44"/>
  <c r="M99" i="44"/>
  <c r="L99" i="44"/>
  <c r="J99" i="44"/>
  <c r="I99" i="44"/>
  <c r="G99" i="44"/>
  <c r="O98" i="44"/>
  <c r="M98" i="44"/>
  <c r="L98" i="44"/>
  <c r="J98" i="44"/>
  <c r="I98" i="44"/>
  <c r="O97" i="44"/>
  <c r="M97" i="44"/>
  <c r="L97" i="44"/>
  <c r="J97" i="44"/>
  <c r="I97" i="44"/>
  <c r="O96" i="44"/>
  <c r="M96" i="44"/>
  <c r="L96" i="44"/>
  <c r="J96" i="44"/>
  <c r="I96" i="44"/>
  <c r="G96" i="44"/>
  <c r="O95" i="44"/>
  <c r="M95" i="44"/>
  <c r="L95" i="44"/>
  <c r="J95" i="44"/>
  <c r="I95" i="44"/>
  <c r="G95" i="44"/>
  <c r="O94" i="44"/>
  <c r="M94" i="44"/>
  <c r="L94" i="44"/>
  <c r="J94" i="44"/>
  <c r="I94" i="44"/>
  <c r="G94" i="44"/>
  <c r="O93" i="44"/>
  <c r="N93" i="44"/>
  <c r="M93" i="44"/>
  <c r="L93" i="44"/>
  <c r="K93" i="44"/>
  <c r="J93" i="44"/>
  <c r="I93" i="44"/>
  <c r="O92" i="44"/>
  <c r="M92" i="44"/>
  <c r="L92" i="44"/>
  <c r="J92" i="44"/>
  <c r="I92" i="44"/>
  <c r="F92" i="44"/>
  <c r="O91" i="44"/>
  <c r="M91" i="44"/>
  <c r="L91" i="44"/>
  <c r="J91" i="44"/>
  <c r="I91" i="44"/>
  <c r="F91" i="44"/>
  <c r="O90" i="44"/>
  <c r="N90" i="44"/>
  <c r="M90" i="44"/>
  <c r="L90" i="44"/>
  <c r="J90" i="44"/>
  <c r="I90" i="44"/>
  <c r="O89" i="44"/>
  <c r="N89" i="44"/>
  <c r="M89" i="44"/>
  <c r="L89" i="44"/>
  <c r="K89" i="44"/>
  <c r="J89" i="44"/>
  <c r="I89" i="44"/>
  <c r="O87" i="44"/>
  <c r="M87" i="44"/>
  <c r="L87" i="44"/>
  <c r="J87" i="44"/>
  <c r="I87" i="44"/>
  <c r="F87" i="44"/>
  <c r="J86" i="44"/>
  <c r="I86" i="44"/>
  <c r="O85" i="44"/>
  <c r="N85" i="44"/>
  <c r="M85" i="44"/>
  <c r="L85" i="44"/>
  <c r="K85" i="44"/>
  <c r="J85" i="44"/>
  <c r="I85" i="44"/>
  <c r="O84" i="44"/>
  <c r="M84" i="44"/>
  <c r="L84" i="44"/>
  <c r="J84" i="44"/>
  <c r="I84" i="44"/>
  <c r="O83" i="44"/>
  <c r="M83" i="44"/>
  <c r="L83" i="44"/>
  <c r="J83" i="44"/>
  <c r="I83" i="44"/>
  <c r="F83" i="44"/>
  <c r="O82" i="44"/>
  <c r="N82" i="44"/>
  <c r="M82" i="44"/>
  <c r="L82" i="44"/>
  <c r="K82" i="44"/>
  <c r="J82" i="44"/>
  <c r="I82" i="44"/>
  <c r="O81" i="44"/>
  <c r="L81" i="44"/>
  <c r="J81" i="44"/>
  <c r="I81" i="44"/>
  <c r="O80" i="44"/>
  <c r="L80" i="44"/>
  <c r="J80" i="44"/>
  <c r="I80" i="44"/>
  <c r="O79" i="44"/>
  <c r="L79" i="44"/>
  <c r="J79" i="44"/>
  <c r="I79" i="44"/>
  <c r="O78" i="44"/>
  <c r="L78" i="44"/>
  <c r="J78" i="44"/>
  <c r="I78" i="44"/>
  <c r="O77" i="44"/>
  <c r="L77" i="44"/>
  <c r="J77" i="44"/>
  <c r="I77" i="44"/>
  <c r="O76" i="44"/>
  <c r="L76" i="44"/>
  <c r="J76" i="44"/>
  <c r="I76" i="44"/>
  <c r="O75" i="44"/>
  <c r="L75" i="44"/>
  <c r="J75" i="44"/>
  <c r="I75" i="44"/>
  <c r="O74" i="44"/>
  <c r="N74" i="44"/>
  <c r="M74" i="44"/>
  <c r="L74" i="44"/>
  <c r="K74" i="44"/>
  <c r="J74" i="44"/>
  <c r="I74" i="44"/>
  <c r="O73" i="44"/>
  <c r="L73" i="44"/>
  <c r="J73" i="44"/>
  <c r="I73" i="44"/>
  <c r="O72" i="44"/>
  <c r="N72" i="44"/>
  <c r="M72" i="44"/>
  <c r="L72" i="44"/>
  <c r="K72" i="44"/>
  <c r="J72" i="44"/>
  <c r="I72" i="44"/>
  <c r="O71" i="44"/>
  <c r="N71" i="44"/>
  <c r="M71" i="44"/>
  <c r="L71" i="44"/>
  <c r="K71" i="44"/>
  <c r="J71" i="44"/>
  <c r="I71" i="44"/>
  <c r="O70" i="44"/>
  <c r="M70" i="44"/>
  <c r="L70" i="44"/>
  <c r="J70" i="44"/>
  <c r="I70" i="44"/>
  <c r="O69" i="44"/>
  <c r="M69" i="44"/>
  <c r="L69" i="44"/>
  <c r="J69" i="44"/>
  <c r="I69" i="44"/>
  <c r="O68" i="44"/>
  <c r="N68" i="44"/>
  <c r="M68" i="44"/>
  <c r="L68" i="44"/>
  <c r="K68" i="44"/>
  <c r="J68" i="44"/>
  <c r="I68" i="44"/>
  <c r="O67" i="44"/>
  <c r="L67" i="44"/>
  <c r="J67" i="44"/>
  <c r="I67" i="44"/>
  <c r="O66" i="44"/>
  <c r="L66" i="44"/>
  <c r="J66" i="44"/>
  <c r="I66" i="44"/>
  <c r="O65" i="44"/>
  <c r="L65" i="44"/>
  <c r="J65" i="44"/>
  <c r="I65" i="44"/>
  <c r="F65" i="44"/>
  <c r="O64" i="44"/>
  <c r="L64" i="44"/>
  <c r="J64" i="44"/>
  <c r="I64" i="44"/>
  <c r="F64" i="44"/>
  <c r="O63" i="44"/>
  <c r="L63" i="44"/>
  <c r="J63" i="44"/>
  <c r="I63" i="44"/>
  <c r="O62" i="44"/>
  <c r="N62" i="44"/>
  <c r="M62" i="44"/>
  <c r="L62" i="44"/>
  <c r="K62" i="44"/>
  <c r="J62" i="44"/>
  <c r="I62" i="44"/>
  <c r="O61" i="44"/>
  <c r="N61" i="44"/>
  <c r="M61" i="44"/>
  <c r="L61" i="44"/>
  <c r="K61" i="44"/>
  <c r="J61" i="44"/>
  <c r="I61" i="44"/>
  <c r="J59" i="44"/>
  <c r="I59" i="44"/>
  <c r="H59" i="44"/>
  <c r="J58" i="44"/>
  <c r="I58" i="44"/>
  <c r="H58" i="44"/>
  <c r="J57" i="44"/>
  <c r="I57" i="44"/>
  <c r="H57" i="44"/>
  <c r="O56" i="44"/>
  <c r="N56" i="44"/>
  <c r="M56" i="44"/>
  <c r="L56" i="44"/>
  <c r="K56" i="44"/>
  <c r="J56" i="44"/>
  <c r="I56" i="44"/>
  <c r="O55" i="44"/>
  <c r="L55" i="44"/>
  <c r="J55" i="44"/>
  <c r="I55" i="44"/>
  <c r="O54" i="44"/>
  <c r="L54" i="44"/>
  <c r="J54" i="44"/>
  <c r="I54" i="44"/>
  <c r="O53" i="44"/>
  <c r="L53" i="44"/>
  <c r="J53" i="44"/>
  <c r="I53" i="44"/>
  <c r="O52" i="44"/>
  <c r="L52" i="44"/>
  <c r="J52" i="44"/>
  <c r="I52" i="44"/>
  <c r="O51" i="44"/>
  <c r="L51" i="44"/>
  <c r="J51" i="44"/>
  <c r="I51" i="44"/>
  <c r="O50" i="44"/>
  <c r="L50" i="44"/>
  <c r="J50" i="44"/>
  <c r="I50" i="44"/>
  <c r="O49" i="44"/>
  <c r="L49" i="44"/>
  <c r="J49" i="44"/>
  <c r="I49" i="44"/>
  <c r="O48" i="44"/>
  <c r="N48" i="44"/>
  <c r="M48" i="44"/>
  <c r="L48" i="44"/>
  <c r="K48" i="44"/>
  <c r="J48" i="44"/>
  <c r="I48" i="44"/>
  <c r="O47" i="44"/>
  <c r="L47" i="44"/>
  <c r="J47" i="44"/>
  <c r="I47" i="44"/>
  <c r="O46" i="44"/>
  <c r="N46" i="44"/>
  <c r="M46" i="44"/>
  <c r="L46" i="44"/>
  <c r="K46" i="44"/>
  <c r="J46" i="44"/>
  <c r="I46" i="44"/>
  <c r="O45" i="44"/>
  <c r="N45" i="44"/>
  <c r="M45" i="44"/>
  <c r="L45" i="44"/>
  <c r="K45" i="44"/>
  <c r="J45" i="44"/>
  <c r="I45" i="44"/>
  <c r="O44" i="44"/>
  <c r="M44" i="44"/>
  <c r="J44" i="44"/>
  <c r="I44" i="44"/>
  <c r="O43" i="44"/>
  <c r="N43" i="44"/>
  <c r="M43" i="44"/>
  <c r="L43" i="44"/>
  <c r="K43" i="44"/>
  <c r="J43" i="44"/>
  <c r="I43" i="44"/>
  <c r="O42" i="44"/>
  <c r="M42" i="44"/>
  <c r="L42" i="44"/>
  <c r="J42" i="44"/>
  <c r="I42" i="44"/>
  <c r="O41" i="44"/>
  <c r="M41" i="44"/>
  <c r="L41" i="44"/>
  <c r="J41" i="44"/>
  <c r="I41" i="44"/>
  <c r="O40" i="44"/>
  <c r="L40" i="44"/>
  <c r="J40" i="44"/>
  <c r="I40" i="44"/>
  <c r="O39" i="44"/>
  <c r="N39" i="44"/>
  <c r="M39" i="44"/>
  <c r="L39" i="44"/>
  <c r="K39" i="44"/>
  <c r="J39" i="44"/>
  <c r="I39" i="44"/>
  <c r="O38" i="44"/>
  <c r="N38" i="44"/>
  <c r="M38" i="44"/>
  <c r="L38" i="44"/>
  <c r="K38" i="44"/>
  <c r="J38" i="44"/>
  <c r="I38" i="44"/>
  <c r="O37" i="44"/>
  <c r="N37" i="44"/>
  <c r="M37" i="44"/>
  <c r="L37" i="44"/>
  <c r="K37" i="44"/>
  <c r="J37" i="44"/>
  <c r="I37" i="44"/>
  <c r="O36" i="44"/>
  <c r="L36" i="44"/>
  <c r="J36" i="44"/>
  <c r="I36" i="44"/>
  <c r="F36" i="44"/>
  <c r="O35" i="44"/>
  <c r="N35" i="44"/>
  <c r="M35" i="44"/>
  <c r="L35" i="44"/>
  <c r="K35" i="44"/>
  <c r="J35" i="44"/>
  <c r="I35" i="44"/>
  <c r="O34" i="44"/>
  <c r="N34" i="44"/>
  <c r="M34" i="44"/>
  <c r="L34" i="44"/>
  <c r="K34" i="44"/>
  <c r="J34" i="44"/>
  <c r="I34" i="44"/>
  <c r="O33" i="44"/>
  <c r="N33" i="44"/>
  <c r="M33" i="44"/>
  <c r="L33" i="44"/>
  <c r="K33" i="44"/>
  <c r="J33" i="44"/>
  <c r="I33" i="44"/>
  <c r="J32" i="44"/>
  <c r="I32" i="44"/>
  <c r="J31" i="44"/>
  <c r="I31" i="44"/>
  <c r="J30" i="44"/>
  <c r="I30" i="44"/>
  <c r="J29" i="44"/>
  <c r="I29" i="44"/>
  <c r="J28" i="44"/>
  <c r="I28" i="44"/>
  <c r="O27" i="44"/>
  <c r="M27" i="44"/>
  <c r="L27" i="44"/>
  <c r="J27" i="44"/>
  <c r="I27" i="44"/>
  <c r="O26" i="44"/>
  <c r="L26" i="44"/>
  <c r="J26" i="44"/>
  <c r="I26" i="44"/>
  <c r="F26" i="44"/>
  <c r="F25" i="44"/>
  <c r="I25" i="44" s="1"/>
  <c r="O24" i="44"/>
  <c r="M24" i="44"/>
  <c r="L24" i="44"/>
  <c r="J24" i="44"/>
  <c r="I24" i="44"/>
  <c r="F24" i="44"/>
  <c r="O23" i="44"/>
  <c r="M23" i="44"/>
  <c r="L23" i="44"/>
  <c r="J23" i="44"/>
  <c r="I23" i="44"/>
  <c r="F23" i="44"/>
  <c r="O22" i="44"/>
  <c r="M22" i="44"/>
  <c r="L22" i="44"/>
  <c r="J22" i="44"/>
  <c r="I22" i="44"/>
  <c r="F22" i="44"/>
  <c r="N21" i="44"/>
  <c r="L21" i="44"/>
  <c r="K21" i="44"/>
  <c r="N20" i="44"/>
  <c r="L20" i="44"/>
  <c r="K20" i="44"/>
  <c r="O19" i="44"/>
  <c r="N19" i="44"/>
  <c r="M19" i="44"/>
  <c r="L19" i="44"/>
  <c r="J19" i="44"/>
  <c r="I19" i="44"/>
  <c r="G19" i="44"/>
  <c r="F19" i="44"/>
  <c r="O18" i="44"/>
  <c r="N18" i="44"/>
  <c r="M18" i="44"/>
  <c r="L18" i="44"/>
  <c r="J18" i="44"/>
  <c r="I18" i="44"/>
  <c r="G18" i="44"/>
  <c r="O17" i="44"/>
  <c r="N17" i="44"/>
  <c r="M17" i="44"/>
  <c r="L17" i="44"/>
  <c r="K17" i="44"/>
  <c r="J17" i="44"/>
  <c r="I17" i="44"/>
  <c r="O16" i="44"/>
  <c r="N16" i="44"/>
  <c r="M16" i="44"/>
  <c r="L16" i="44"/>
  <c r="K16" i="44"/>
  <c r="J16" i="44"/>
  <c r="I16" i="44"/>
  <c r="N15" i="44"/>
  <c r="K15" i="44"/>
  <c r="N12" i="44"/>
  <c r="J11" i="44"/>
  <c r="C8" i="47"/>
  <c r="C7" i="47"/>
  <c r="C6" i="47"/>
  <c r="C5" i="47"/>
  <c r="C3" i="47"/>
  <c r="J25" i="44" l="1"/>
  <c r="I21" i="44"/>
  <c r="I20" i="44" s="1"/>
  <c r="J214" i="48"/>
  <c r="J213" i="48" s="1"/>
  <c r="I213" i="48"/>
  <c r="J140" i="48"/>
  <c r="I35" i="48"/>
  <c r="I34" i="48" s="1"/>
  <c r="I33" i="48" s="1"/>
  <c r="J36" i="48"/>
  <c r="J35" i="48" s="1"/>
  <c r="J34" i="48" s="1"/>
  <c r="J33" i="48" s="1"/>
  <c r="I15" i="44"/>
  <c r="I216" i="44" s="1"/>
  <c r="J21" i="48"/>
  <c r="J20" i="48" s="1"/>
  <c r="J119" i="48"/>
  <c r="K18" i="48"/>
  <c r="M19" i="48"/>
  <c r="I21" i="48"/>
  <c r="I20" i="48" s="1"/>
  <c r="I119" i="48"/>
  <c r="M18" i="48"/>
  <c r="I204" i="48"/>
  <c r="I199" i="48" s="1"/>
  <c r="I198" i="48" s="1"/>
  <c r="I140" i="48"/>
  <c r="K19" i="48"/>
  <c r="J18" i="48"/>
  <c r="J17" i="48" s="1"/>
  <c r="J16" i="48" s="1"/>
  <c r="I17" i="48"/>
  <c r="I16" i="48" s="1"/>
  <c r="M178" i="48"/>
  <c r="M177" i="48" s="1"/>
  <c r="M176" i="48" s="1"/>
  <c r="M218" i="48" a="1"/>
  <c r="M218" i="48" s="1"/>
  <c r="M239" i="48" s="1"/>
  <c r="J204" i="48"/>
  <c r="K205" i="48"/>
  <c r="M25" i="44"/>
  <c r="J21" i="44"/>
  <c r="J20" i="44" s="1"/>
  <c r="I182" i="48"/>
  <c r="I181" i="48" s="1"/>
  <c r="J183" i="48"/>
  <c r="J182" i="48" s="1"/>
  <c r="J181" i="48" s="1"/>
  <c r="I173" i="48"/>
  <c r="I193" i="48"/>
  <c r="J194" i="48"/>
  <c r="J193" i="48" s="1"/>
  <c r="I195" i="48"/>
  <c r="J196" i="48"/>
  <c r="J175" i="48"/>
  <c r="J174" i="48" s="1"/>
  <c r="I159" i="48"/>
  <c r="I180" i="48"/>
  <c r="K180" i="48"/>
  <c r="J122" i="44"/>
  <c r="J199" i="48" l="1"/>
  <c r="J198" i="48" s="1"/>
  <c r="N18" i="48"/>
  <c r="K17" i="48"/>
  <c r="K16" i="48" s="1"/>
  <c r="K15" i="48" s="1"/>
  <c r="M17" i="48"/>
  <c r="M16" i="48" s="1"/>
  <c r="M15" i="48" s="1"/>
  <c r="M216" i="48" s="1"/>
  <c r="N19" i="48"/>
  <c r="I187" i="48"/>
  <c r="J173" i="48"/>
  <c r="J172" i="48" s="1"/>
  <c r="J160" i="48" s="1"/>
  <c r="I172" i="48"/>
  <c r="I160" i="48" s="1"/>
  <c r="J119" i="44"/>
  <c r="L122" i="44"/>
  <c r="J15" i="44"/>
  <c r="J216" i="44" s="1"/>
  <c r="K179" i="48"/>
  <c r="N180" i="48"/>
  <c r="N179" i="48" s="1"/>
  <c r="M21" i="44"/>
  <c r="O25" i="44"/>
  <c r="K204" i="48"/>
  <c r="N205" i="48"/>
  <c r="J180" i="48"/>
  <c r="J179" i="48" s="1"/>
  <c r="J178" i="48" s="1"/>
  <c r="J177" i="48" s="1"/>
  <c r="I179" i="48"/>
  <c r="I178" i="48" s="1"/>
  <c r="I177" i="48" s="1"/>
  <c r="J159" i="48"/>
  <c r="J158" i="48" s="1"/>
  <c r="J147" i="48" s="1"/>
  <c r="I158" i="48"/>
  <c r="I147" i="48" s="1"/>
  <c r="K196" i="48"/>
  <c r="K195" i="48" s="1"/>
  <c r="K187" i="48" s="1"/>
  <c r="J195" i="48"/>
  <c r="J187" i="48" s="1"/>
  <c r="I176" i="48" l="1"/>
  <c r="N17" i="48"/>
  <c r="N16" i="48" s="1"/>
  <c r="N15" i="48" s="1"/>
  <c r="J146" i="48"/>
  <c r="J15" i="48" s="1"/>
  <c r="K178" i="48"/>
  <c r="K218" i="48" a="1"/>
  <c r="K218" i="48" s="1"/>
  <c r="K239" i="48" s="1"/>
  <c r="L119" i="44"/>
  <c r="L15" i="44" s="1"/>
  <c r="L216" i="44" s="1"/>
  <c r="O122" i="44"/>
  <c r="O119" i="44" s="1"/>
  <c r="J176" i="48"/>
  <c r="N204" i="48"/>
  <c r="K199" i="48"/>
  <c r="M20" i="44"/>
  <c r="M15" i="44" s="1"/>
  <c r="M216" i="44" s="1"/>
  <c r="O21" i="44"/>
  <c r="O20" i="44" s="1"/>
  <c r="I146" i="48"/>
  <c r="I15" i="48" s="1"/>
  <c r="I216" i="48" s="1"/>
  <c r="J216" i="48" l="1"/>
  <c r="K198" i="48"/>
  <c r="N199" i="48"/>
  <c r="N198" i="48" s="1"/>
  <c r="O15" i="44"/>
  <c r="O216" i="44" s="1"/>
  <c r="N178" i="48"/>
  <c r="N177" i="48" s="1"/>
  <c r="N176" i="48" s="1"/>
  <c r="K177" i="48"/>
  <c r="K176" i="48" s="1"/>
  <c r="N216" i="48" l="1"/>
  <c r="K216"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loi nguyen</author>
  </authors>
  <commentList>
    <comment ref="C19" authorId="0" shapeId="0" xr:uid="{86E2C830-45A7-4BC8-B53E-2E860D4E2379}">
      <text>
        <r>
          <rPr>
            <b/>
            <sz val="9"/>
            <rFont val="Tahoma"/>
            <family val="2"/>
          </rPr>
          <t>loi nguyen:</t>
        </r>
        <r>
          <rPr>
            <sz val="9"/>
            <rFont val="Tahoma"/>
            <family val="2"/>
          </rPr>
          <t xml:space="preserve">
Bổ sung thêm 2
0% NKT đã nhận dịch vụ Rehab được nhận cả Homecare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loi nguyen</author>
  </authors>
  <commentList>
    <comment ref="C19" authorId="0" shapeId="0" xr:uid="{00000000-0006-0000-0400-000001000000}">
      <text>
        <r>
          <rPr>
            <b/>
            <sz val="9"/>
            <rFont val="Tahoma"/>
            <family val="2"/>
          </rPr>
          <t>loi nguyen:</t>
        </r>
        <r>
          <rPr>
            <sz val="9"/>
            <rFont val="Tahoma"/>
            <family val="2"/>
          </rPr>
          <t xml:space="preserve">
Bổ sung thêm 2
0% NKT đã nhận dịch vụ Rehab được nhận cả Homecare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<sst xmlns="http://schemas.openxmlformats.org/spreadsheetml/2006/main" count="2609" uniqueCount="975">
  <si>
    <t>A - PROGRAM ACTIVITY</t>
  </si>
  <si>
    <t>Currency : VND</t>
  </si>
  <si>
    <t>Total</t>
  </si>
  <si>
    <t>Budget code</t>
  </si>
  <si>
    <t>Activity Code (VNAH)</t>
  </si>
  <si>
    <t>Activity</t>
  </si>
  <si>
    <t>Description</t>
  </si>
  <si>
    <t>Unit</t>
  </si>
  <si>
    <t>Unit Price</t>
  </si>
  <si>
    <t>Quantity</t>
  </si>
  <si>
    <t>Time</t>
  </si>
  <si>
    <t>Estimated Amount in VND amendment FY25-26</t>
  </si>
  <si>
    <t>Estimated Amount in USD amendment FY25-26</t>
  </si>
  <si>
    <t>Year 1 (April 2023-Sep2024) - Actual USD</t>
  </si>
  <si>
    <t>Year 2 (Oct2024-Sep2025</t>
  </si>
  <si>
    <t>Year 3 (Oct2025-Sep2026</t>
  </si>
  <si>
    <t>Year 4 (Oct2026-Nov2026)</t>
  </si>
  <si>
    <t>Total FY24-26</t>
  </si>
  <si>
    <t xml:space="preserve">Rerefence for Unit Price checking </t>
  </si>
  <si>
    <t>c</t>
  </si>
  <si>
    <t>d</t>
  </si>
  <si>
    <t>e</t>
  </si>
  <si>
    <t>f</t>
  </si>
  <si>
    <t>g</t>
  </si>
  <si>
    <t>h</t>
  </si>
  <si>
    <t>i</t>
  </si>
  <si>
    <t>k</t>
  </si>
  <si>
    <t>6 months</t>
  </si>
  <si>
    <t>12 months</t>
  </si>
  <si>
    <t>2 months</t>
  </si>
  <si>
    <t>Objective 1 - Rehabilitation services expanded</t>
  </si>
  <si>
    <t>IR1.1</t>
  </si>
  <si>
    <t>1.1</t>
  </si>
  <si>
    <t>Direct multidisciplinary rehabilitation services provided to about 3,684 persons with disabilities in the target provinces, of which 75% (2,700) have improved basic daily living functions.</t>
  </si>
  <si>
    <t>To provide rehabilitation supports/services to project beneficiaries</t>
  </si>
  <si>
    <t>1.1.1</t>
  </si>
  <si>
    <t>Provide rehabilitation supports  and assistive devices for 3684PWD</t>
  </si>
  <si>
    <t>Rehab services package including  clinical exams, therapy, re -examination, , follow up services, and assisitve devices- provided by VNAH's professional practitioners and local partner's trained rehab providers</t>
  </si>
  <si>
    <t>Package/person</t>
  </si>
  <si>
    <t>Refer to Breakdown, table 2</t>
  </si>
  <si>
    <t>1.1.2</t>
  </si>
  <si>
    <t xml:space="preserve">Provision home care for 737 PWDs (estimation of 20% of PWDs who received rehab services will receive additional homecare services) </t>
  </si>
  <si>
    <t>Local trained caregivers (nurse, PT,  communal health workers... ) to provide comprehensive cares at home/institution and supports, and training/ quidance to familiy caregivers, and conduct monitor/quality assurance of cares (10-12 service time by trained caregivers. Assistive devices will also be provided to those in need.</t>
  </si>
  <si>
    <t xml:space="preserve">Refer to Breakdown, table 3 </t>
  </si>
  <si>
    <t>IR1.2</t>
  </si>
  <si>
    <t>1.2</t>
  </si>
  <si>
    <t>Improved capacity for delivering multi-disciplinary services in 8 rehabilitation units in two target provinces (Dong Nai &amp; Binh Phuoc)</t>
  </si>
  <si>
    <t>1.2.1</t>
  </si>
  <si>
    <t>To establish multi-disciplinary rehabilitation units</t>
  </si>
  <si>
    <t>1.2.1a</t>
  </si>
  <si>
    <t>Setting up and provision of equipment for OT/ ST/PT practice rooms and additional equipment for Rehab/PT room to form standard MDT unit (PT, OT, ST) &amp;support rehab &amp; assistive living room rooms for Social Protection/Social Work Service Centers</t>
  </si>
  <si>
    <t>Provide equipment for  OT practice room</t>
  </si>
  <si>
    <t>Room</t>
  </si>
  <si>
    <t>Refer to Sheet Breakdown_table 7</t>
  </si>
  <si>
    <t>Provide equipment for  ST practice room</t>
  </si>
  <si>
    <t>Refer to Sheet Breakdown_table 8</t>
  </si>
  <si>
    <t>Provide Rehab &amp; assistive living room (Table 17a, 17b)</t>
  </si>
  <si>
    <t xml:space="preserve">Provide additional/advanced equipment for rehab room/PT room </t>
  </si>
  <si>
    <t>room</t>
  </si>
  <si>
    <t>Refer to Sheet Breakdown_table 7C</t>
  </si>
  <si>
    <t>Provide software managment for rehabilitation services for provincial hospital</t>
  </si>
  <si>
    <t>set</t>
  </si>
  <si>
    <t>Refer to letter from Binh Phuoc Traditional Hospital</t>
  </si>
  <si>
    <t>1.2.1b</t>
  </si>
  <si>
    <t>Technical support/hands-on training for 14 practice rooms</t>
  </si>
  <si>
    <t>Subtotal</t>
  </si>
  <si>
    <t>STTA for hands-on training on new rehabilitation practice room (5 days/consultants*10-14 rehab units)</t>
  </si>
  <si>
    <t>person/day</t>
  </si>
  <si>
    <t>Perdiem for non resident consultants</t>
  </si>
  <si>
    <t>Accomodation and travel support for consultants</t>
  </si>
  <si>
    <t>Consumables for hands-on training</t>
  </si>
  <si>
    <t>Set</t>
  </si>
  <si>
    <t>Photocopy documents for hands-on training</t>
  </si>
  <si>
    <t>person</t>
  </si>
  <si>
    <t>IR1.3</t>
  </si>
  <si>
    <t>1.3</t>
  </si>
  <si>
    <t>Treatment skills improved about 220 rehabilitation practitioners with at least 59% complete a medium or long-term training (from six months)</t>
  </si>
  <si>
    <t>1.3.1</t>
  </si>
  <si>
    <t>Short term training</t>
  </si>
  <si>
    <t>Refer to IR 1.3.1, IR1.4, IR1.5</t>
  </si>
  <si>
    <t xml:space="preserve">Training for private and public rehab service providers on AT/AD (prescription, basic AT/AD for ADL, clnical assessment tools using WHODAS, MOH medical records </t>
  </si>
  <si>
    <t xml:space="preserve">Sub total </t>
  </si>
  <si>
    <t>Basic course: 02 days/course; 20 trainees/course *2 courses (18 residents and 02 non -residents) - 40 SP trained.</t>
  </si>
  <si>
    <t>package</t>
  </si>
  <si>
    <t>Refer to Breakdown table 11a</t>
  </si>
  <si>
    <t>1.3.2</t>
  </si>
  <si>
    <t>Medium and long term training</t>
  </si>
  <si>
    <t>1.3.2.1</t>
  </si>
  <si>
    <t>Certificate training program on 10-20 P&amp;O technicians by Vietcot/Dong Nai Medical College  (6-months certificate program)</t>
  </si>
  <si>
    <t>1.3.2.1a</t>
  </si>
  <si>
    <t>Upgrade/standardized trainning for 20 P&amp;O technicians (6month program)</t>
  </si>
  <si>
    <t>Subtotal 1.3.1.1</t>
  </si>
  <si>
    <t>STTA to develop training/teaching materials</t>
  </si>
  <si>
    <t>Tuition fee (VietCot/Dong Nai Medical College and associated othopedic and rehab centers)</t>
  </si>
  <si>
    <t>Accomodation and travel support for tranees</t>
  </si>
  <si>
    <t>Person</t>
  </si>
  <si>
    <t>1.3.2.1b</t>
  </si>
  <si>
    <t>Practicum training</t>
  </si>
  <si>
    <t>Subtotal 1.3.1.2</t>
  </si>
  <si>
    <t>Practicum supervision, coaching and materials for fabrication of P&amp;O device</t>
  </si>
  <si>
    <t>trainee</t>
  </si>
  <si>
    <t>1.3.2.2</t>
  </si>
  <si>
    <t xml:space="preserve"> Certificate upgrade training for 25 health service providers working at social protection/disability and health centers- 6 month program- by Dong Nai Medical College-</t>
  </si>
  <si>
    <t>Sub total</t>
  </si>
  <si>
    <t>1.3.2.2a</t>
  </si>
  <si>
    <t>STTA to develop /consolidate training program</t>
  </si>
  <si>
    <t>STTA (local consultant) fee</t>
  </si>
  <si>
    <t>1.3.2.2b</t>
  </si>
  <si>
    <t>Evaluation/ appraisal meeting for training materials by Dong Nai Medical college</t>
  </si>
  <si>
    <t>Meeting room supports (electricity, cleaning, IT support,...)- no rental</t>
  </si>
  <si>
    <t>Refer to the VNAH's current cost norms</t>
  </si>
  <si>
    <t>Honorarium apraisal Board (5 person)</t>
  </si>
  <si>
    <t>Honorarium for organizer and secrectary (2 person)</t>
  </si>
  <si>
    <t>Communication support (1 person)</t>
  </si>
  <si>
    <t>Teabreak for 11 persons (0.5day)</t>
  </si>
  <si>
    <t>time</t>
  </si>
  <si>
    <t>Photocopy documents/materials (in reality)</t>
  </si>
  <si>
    <t>Stationery (11 persons)</t>
  </si>
  <si>
    <t>set/person</t>
  </si>
  <si>
    <t>Not implemented</t>
  </si>
  <si>
    <t>1.3.2.2c</t>
  </si>
  <si>
    <t>Training for 25 health workers working at social protection /disability centers</t>
  </si>
  <si>
    <t>Tuiton fee</t>
  </si>
  <si>
    <t>person/course</t>
  </si>
  <si>
    <t>Refer to the quotation of Dong Nai Medical college</t>
  </si>
  <si>
    <t>Accomodation and travel support for tranees outside based location (2 times in 6 months)</t>
  </si>
  <si>
    <t>person/month</t>
  </si>
  <si>
    <t>Refer to VNAH's current cost norms</t>
  </si>
  <si>
    <t>Community practicum education- visiting PWD home -car rental  03 buses /trip</t>
  </si>
  <si>
    <t>Trip</t>
  </si>
  <si>
    <t>Refer to VNAH's current cost norms 2.4</t>
  </si>
  <si>
    <t>1.3.2.3</t>
  </si>
  <si>
    <t xml:space="preserve">Certificate  program on ST for 30 trainees (12-months)- by HCMC University of Medicine and Phamarcy and Trinh Foundation (Australia) </t>
  </si>
  <si>
    <t>1.3.2.3a</t>
  </si>
  <si>
    <t>International lecturer (Trinh Foundaiton /Australia to provide lectures, hands-on coaching and mentoring for local lecturers, and clinical placement/practices</t>
  </si>
  <si>
    <t>STTA</t>
  </si>
  <si>
    <t>International lecturers fees - Trinh Foundation</t>
  </si>
  <si>
    <t>Person/day</t>
  </si>
  <si>
    <t>Refer to Trinh Foundation and VNAH pre-established MOU</t>
  </si>
  <si>
    <t xml:space="preserve">Airfare for international STTA (Australia-HCMC) for lecturing and coaching, for  8 days </t>
  </si>
  <si>
    <t>Person/trip</t>
  </si>
  <si>
    <t>Refer to Japanese airlines' price</t>
  </si>
  <si>
    <t>Perdiem for international STTA</t>
  </si>
  <si>
    <t>Refer to current VNAH's cost norms</t>
  </si>
  <si>
    <t>Accomodation for international STTA</t>
  </si>
  <si>
    <t>Person/nighit</t>
  </si>
  <si>
    <t xml:space="preserve"> Travel expense in Viet Nam for international lecturer (airport taxi,  taxi)</t>
  </si>
  <si>
    <t>1.3.2.3b</t>
  </si>
  <si>
    <t>Conducting  training 12-month  certificate training program for 30 trainees by HUMP</t>
  </si>
  <si>
    <t>Sub-total</t>
  </si>
  <si>
    <t>Person/course</t>
  </si>
  <si>
    <t>Refer to the quotation of the HCM City University of Medecine and Pharmacy</t>
  </si>
  <si>
    <t>Accomodation and travel support for tranees from outside HCMC (12 month training)</t>
  </si>
  <si>
    <t>Person/month</t>
  </si>
  <si>
    <t>1.3.2.4</t>
  </si>
  <si>
    <t>College degree in Rehabilitation specialized in OT/Rehab technician</t>
  </si>
  <si>
    <t>1.3.2.4a</t>
  </si>
  <si>
    <t>1.3.2.4b</t>
  </si>
  <si>
    <t>College Degree in Rehab from Medical college degree to Rehab college Degree (Specialized in OT) for 20 trainees (18-months certificate program)</t>
  </si>
  <si>
    <t>1.3.2.4c</t>
  </si>
  <si>
    <t xml:space="preserve">
Tuition fee </t>
  </si>
  <si>
    <t>Accomodation and travel support for tranees outside based location (1 package per month in 9 months)</t>
  </si>
  <si>
    <t>1.3.2.5</t>
  </si>
  <si>
    <t>Degree in rehabilitation for doctor - specialist level-1 and Master of rehabilitation (PT/ST) for therapist (2 years)</t>
  </si>
  <si>
    <t>Degree in rehab for doctor - specialist level 1 and master of technical rehabilitation</t>
  </si>
  <si>
    <t>1.3.2.6</t>
  </si>
  <si>
    <t xml:space="preserve">Degree in technical rehabiltation for therapists (University bridging program) </t>
  </si>
  <si>
    <t>1.3.2.6a</t>
  </si>
  <si>
    <t>Degree in technical rehabilitation for Therapists (University Bridging program)</t>
  </si>
  <si>
    <t>Refer to the quotation of the  University of Tra Vinh</t>
  </si>
  <si>
    <t xml:space="preserve">
Tuition fee (3 remaining semester)</t>
  </si>
  <si>
    <t>Tuition fee (full 4 semester)</t>
  </si>
  <si>
    <t>1.3.2.6b</t>
  </si>
  <si>
    <t>Conducting technical support on mentoring/ coaching and peer support (20-25 trainees/3 day class * 3 class*2 courses/year (#66  SP trained over 2 courses/2 years)</t>
  </si>
  <si>
    <t>Meeting room (including: projector, loud speaker, microphone, banner…)</t>
  </si>
  <si>
    <t>room/day</t>
  </si>
  <si>
    <t>Lunch</t>
  </si>
  <si>
    <t>Tea break</t>
  </si>
  <si>
    <t>person/time</t>
  </si>
  <si>
    <t>Stationery</t>
  </si>
  <si>
    <t>Printing document</t>
  </si>
  <si>
    <t>person/meeting</t>
  </si>
  <si>
    <t>Perdiem for non resident participants (3.75 day/trainer/course * 3 class *2 persons</t>
  </si>
  <si>
    <t>Travel support for non-resident participants (01 car of 7 seats/course)</t>
  </si>
  <si>
    <t>trip</t>
  </si>
  <si>
    <t xml:space="preserve">Lecturer fee/STTA (9  days/training + 3 days preparation per course/year) </t>
  </si>
  <si>
    <t>Organizational Coordinator (Local partner)</t>
  </si>
  <si>
    <t>Certificate fee</t>
  </si>
  <si>
    <t>person/certificate</t>
  </si>
  <si>
    <t>Communication support(2 persons/course * 3 class/year*2 year)</t>
  </si>
  <si>
    <t>IR1.4</t>
  </si>
  <si>
    <t>1.4</t>
  </si>
  <si>
    <t>Provincial rehabilitation resource centers/hospitals identified with improved capacities for mentoring and supervision</t>
  </si>
  <si>
    <t>CME on coaching &amp; peer support and thematic seminars on technical topics</t>
  </si>
  <si>
    <t>Conducting CME on coaching and peer support (20 trainees/1 day course/ *4 courses (20-30 SP trained over 4 courses)</t>
  </si>
  <si>
    <t>Perdiem for non resident participants</t>
  </si>
  <si>
    <t>Travel support for non-resident participants (01 car of 7 seats/workshop)</t>
  </si>
  <si>
    <t>Lecturer fee</t>
  </si>
  <si>
    <t>CME certificate fee</t>
  </si>
  <si>
    <t>Communication support</t>
  </si>
  <si>
    <t>IR1.5</t>
  </si>
  <si>
    <t>Increased quality and availability of assistive products/technologies provided to PWD in target provinces. The distribution channel for assistive products/technologies developed for each province.</t>
  </si>
  <si>
    <t>1.5.1</t>
  </si>
  <si>
    <t>Setting up and provision of rehab equipment for  AT/AD  workshops at partner's facilities</t>
  </si>
  <si>
    <t>Provide equipment and hand-on training for 02 AT/AD workshops at MDT facilities in order to produce basic ADL devices for PWD and impatients here</t>
  </si>
  <si>
    <t>Workshop</t>
  </si>
  <si>
    <t>Refer to Sheet Breakdown_table 6: Quotation from An Phu Hoa Co.</t>
  </si>
  <si>
    <t>1.5.2</t>
  </si>
  <si>
    <t xml:space="preserve">Mapping, compliling and printing booklets of most needed AT/AD and their suppliers in Dong Nai and nearby and distributed to local hospitals/rehab units, rehab workers </t>
  </si>
  <si>
    <t>Printing materials/booklets</t>
  </si>
  <si>
    <t>booklet</t>
  </si>
  <si>
    <t>1.5.3</t>
  </si>
  <si>
    <t>CME on AT/AD prescription, AT/AD for ADL etc,</t>
  </si>
  <si>
    <t xml:space="preserve">2 day course for 30 SP /each course </t>
  </si>
  <si>
    <t>1.5.4</t>
  </si>
  <si>
    <t>Setting up and provision of rehab equipment for P&amp;O workshops at partner's facilities</t>
  </si>
  <si>
    <t>Provide equipment and hand-on training for 02 P&amp;O workshops at MDT facilities in order to produce basic ADL devices for PWD and impatients here</t>
  </si>
  <si>
    <t>Refer to quotation from Tran Tri Co.</t>
  </si>
  <si>
    <t>1.5.5</t>
  </si>
  <si>
    <t>Practicum/basic training for operation of P&amp;O workshop (3 months)</t>
  </si>
  <si>
    <t>Subtotal 1.5.1b</t>
  </si>
  <si>
    <t>Providing practicum/basic training to produce P&amp;O (2 persons/1 workshop*2 provinces)</t>
  </si>
  <si>
    <t>Refer to letter from Thong Nhat hospital in Dong Nai</t>
  </si>
  <si>
    <t>Accomodation and travel support for tranees outside based location (1 times in 3 months for 2 persons/1 workshop*2 provinces)</t>
  </si>
  <si>
    <t>IR1.6</t>
  </si>
  <si>
    <t>Increased the engagement of local private service providers in expanding service provision in the target provinces.</t>
  </si>
  <si>
    <t>1.6</t>
  </si>
  <si>
    <t>1.6.1</t>
  </si>
  <si>
    <t xml:space="preserve">Mapping, compliling private sectors service providers in Dong Nai and nearby </t>
  </si>
  <si>
    <t>This task will be carried out by VNAH's project staff</t>
  </si>
  <si>
    <t>IR1.7</t>
  </si>
  <si>
    <t>At least 4 rehabilitation service packages (with priority given to service for persons with disabilities) developed, priced and institutionalized at national or provincial and district levels</t>
  </si>
  <si>
    <t>1.7.1</t>
  </si>
  <si>
    <t xml:space="preserve">STTA support the development of 10 rehabilitation service packages </t>
  </si>
  <si>
    <t>Subtotal 1.7.1</t>
  </si>
  <si>
    <t>STTA (local consultant) / 15 days for each package * 10 package</t>
  </si>
  <si>
    <t>Refer to VNAH's current cost norms 2.9</t>
  </si>
  <si>
    <t>1.7.2</t>
  </si>
  <si>
    <t>Technical focus meeting (4) for 15 participants to review and comment of package, 2 training for pilot at local hospitals (10 SP trained in PILOT)</t>
  </si>
  <si>
    <t>Subtotal 1.7.2</t>
  </si>
  <si>
    <t>Travel support to resident participant</t>
  </si>
  <si>
    <t>person/trip</t>
  </si>
  <si>
    <t>Refer to VNAH's current cost norms 2.2</t>
  </si>
  <si>
    <t>Travel support to non-resident participant</t>
  </si>
  <si>
    <t>Refer to VNAH's current cost norms 2.7</t>
  </si>
  <si>
    <t>person/workshop</t>
  </si>
  <si>
    <t>Honorarium to experts</t>
  </si>
  <si>
    <t>1.7.3</t>
  </si>
  <si>
    <t>Pilot at local hospital</t>
  </si>
  <si>
    <t>VNAH's rehab teams and local partners will carry out the pilot</t>
  </si>
  <si>
    <t>IR1.8</t>
  </si>
  <si>
    <t>Rehabilitation action plans developed and implemented.</t>
  </si>
  <si>
    <t>1.8.1</t>
  </si>
  <si>
    <t>Review, reporting, drafting rehab action plans</t>
  </si>
  <si>
    <t>by DOH with assistance from VNAH and other specialists- funding through regular management fund</t>
  </si>
  <si>
    <t>1.8.2</t>
  </si>
  <si>
    <t>Technical focus groups meeting (DOLISAs, DOHs, VNAH) to discuss draft plan</t>
  </si>
  <si>
    <t>03 technical focus meetings/3 years</t>
  </si>
  <si>
    <t>meeting</t>
  </si>
  <si>
    <t>Refer to breakdown tab, table 4</t>
  </si>
  <si>
    <t>1.8.3</t>
  </si>
  <si>
    <t>Annual planning/review and training of provincial rehab plans ( DOHs, VNAH)</t>
  </si>
  <si>
    <t>03 annual review workshop/3 years</t>
  </si>
  <si>
    <t>workshop</t>
  </si>
  <si>
    <t xml:space="preserve"> Refer to breakdown tab table 5</t>
  </si>
  <si>
    <t>IR1.9</t>
  </si>
  <si>
    <t>1.9</t>
  </si>
  <si>
    <t>Quality of the provincial rehabilitation information management system improved and effectively informed treatment</t>
  </si>
  <si>
    <t>Data collection and entry for new PWD- and updates exisiting PWD-  by local communal social and health service providers and VNAH</t>
  </si>
  <si>
    <t>to conduct home visit to collect data of new PWD, update changes,  and update beneficiaries of USAID project into the current MOH's online DIS ( expected 3,000 new profiles are collected, updated)</t>
  </si>
  <si>
    <t>IR 1.10</t>
  </si>
  <si>
    <t>1.10</t>
  </si>
  <si>
    <t>Improved governance of rehabilitations service system in Vietnam by supporting initiatives that promote</t>
  </si>
  <si>
    <t>1.10.1</t>
  </si>
  <si>
    <t>The development of rehabilitation sector policies and frameworks</t>
  </si>
  <si>
    <t>1.10.1.1</t>
  </si>
  <si>
    <t xml:space="preserve">STTA support the development of electrical rehab medical record </t>
  </si>
  <si>
    <t>Subtotal 1.10.1.1</t>
  </si>
  <si>
    <t xml:space="preserve">STTA (local consultant) to support the  development of electrical rehab medical record </t>
  </si>
  <si>
    <t>1.10.1.2</t>
  </si>
  <si>
    <t>Technical focus meeting on draft plan (4 meetings for 20 participants</t>
  </si>
  <si>
    <t>Subtotal 1.10.1.2</t>
  </si>
  <si>
    <t>Materials</t>
  </si>
  <si>
    <t>Honorarium</t>
  </si>
  <si>
    <t>1.10.1.3</t>
  </si>
  <si>
    <t>Consultation workshop (Hanoi)</t>
  </si>
  <si>
    <t>Subtotal 1.10.1.3</t>
  </si>
  <si>
    <t>2 workshops for 40 participants/1 day/workshop</t>
  </si>
  <si>
    <t>Refer to Breakdown table 9</t>
  </si>
  <si>
    <t>1.10.2</t>
  </si>
  <si>
    <t>Promote treatment outcomes measurement in rehabilitations (WHODAS)</t>
  </si>
  <si>
    <t>1.10.2.1</t>
  </si>
  <si>
    <t>STTA to validate and prepare techncial document for endorsement / adoption of WHODAS by MOH</t>
  </si>
  <si>
    <t>Subtotal 1.10.2.1</t>
  </si>
  <si>
    <t>STTA (local consultant)</t>
  </si>
  <si>
    <t>Translate English-Vietnamese  of WHODAS material (400 pages)</t>
  </si>
  <si>
    <t>pages</t>
  </si>
  <si>
    <t>Refer to VNAH's current cost norms 2.8</t>
  </si>
  <si>
    <t>1.10.2.2</t>
  </si>
  <si>
    <t>Technical focus meeting on WHODAS (3 meetings for 20 participants/1 day/meeting)</t>
  </si>
  <si>
    <t>Subtotal 1.10.2.2</t>
  </si>
  <si>
    <t>Honorarium support</t>
  </si>
  <si>
    <t>1.10.2.3</t>
  </si>
  <si>
    <t>Consultation/ approval workshop  (Hanoi)</t>
  </si>
  <si>
    <t>Subtotal 1.10.2.3</t>
  </si>
  <si>
    <t>1 workshops for 40 participants/1 day/workshop</t>
  </si>
  <si>
    <t>1.10.2.4</t>
  </si>
  <si>
    <t>Raising awareness on using electronic rehabilitation medical record</t>
  </si>
  <si>
    <t>Subtotal 1.10.2.4</t>
  </si>
  <si>
    <t>1 training for 20 participants/1 day/workshop * 2 trainings</t>
  </si>
  <si>
    <t>Refer to Breakdown table 15</t>
  </si>
  <si>
    <t>Objective 2-Social services expanded</t>
  </si>
  <si>
    <t>IR2.1</t>
  </si>
  <si>
    <t>Institutional care, home care and psychological support/mental health care provided to 4343 persons with disabilities resulted in improved outcomes.</t>
  </si>
  <si>
    <t>2.1.1</t>
  </si>
  <si>
    <t xml:space="preserve">Home and institutional care </t>
  </si>
  <si>
    <t>2.1.1.1</t>
  </si>
  <si>
    <t>Provision home care and institutional care services (including assistive devices) for 4,343 PWDs</t>
  </si>
  <si>
    <t>Local trained caregivers (nurse, PT,  communal health workers, spychologist... ) to provide comprehensive cares at home/institution and supports, and training/ quidance to familiy caregivers, and conduct monitor/quality assurance of cares (10-12 service time by trained caregivers. Assistive devices will also be provided to those in need.</t>
  </si>
  <si>
    <t>IR2.2</t>
  </si>
  <si>
    <t>Care skills improved for about 6,300 family members and caregivers in communities, centers, and/or hospitals (including psychological support).</t>
  </si>
  <si>
    <t>2.2.1</t>
  </si>
  <si>
    <t xml:space="preserve">To improve caregiving skills for caregivers </t>
  </si>
  <si>
    <t>2.2.1.1</t>
  </si>
  <si>
    <t>Training/guidance for district and communal nurse to act as caregivers and trainers to family</t>
  </si>
  <si>
    <t>Basic 2 day-day training courses for 200 district and communal nurse at act as caregivers and trainers to family</t>
  </si>
  <si>
    <t>2.2.1.2</t>
  </si>
  <si>
    <t>Hand-on training/guidance for family caregivers in caregivings- by visiting service providers</t>
  </si>
  <si>
    <t>6,300 care-givers will improved care ability and skills</t>
  </si>
  <si>
    <t>2.2.2</t>
  </si>
  <si>
    <t>Printing care guidelines for family caregivers</t>
  </si>
  <si>
    <t>Compile, print and distribute care guidelines to family and other caregivers</t>
  </si>
  <si>
    <t>5,000 booklets of care guidelines received by familiy caregivers</t>
  </si>
  <si>
    <t>IR 2.3</t>
  </si>
  <si>
    <t>Care system develop &amp;pilot</t>
  </si>
  <si>
    <t>Sub total 2.3.1+2.3.2+2.2.3</t>
  </si>
  <si>
    <t>2.3.1</t>
  </si>
  <si>
    <t>STTA to develop care guidelines/care system for institutional cares</t>
  </si>
  <si>
    <t>fee for STTA/consultant to develop careguidelines</t>
  </si>
  <si>
    <t>Perdiem for STTA to conduct site visits (to centers)</t>
  </si>
  <si>
    <t>Accomodation for STTA</t>
  </si>
  <si>
    <t>Person/night</t>
  </si>
  <si>
    <t>Car rent for STTA (01 /trip)</t>
  </si>
  <si>
    <t>2.3.2</t>
  </si>
  <si>
    <t xml:space="preserve">Focus group meeting </t>
  </si>
  <si>
    <t>Refer to breakdown table 12a</t>
  </si>
  <si>
    <t>To give input on the care guidline - 20 participants and to apraisal the guidelines for endorsement</t>
  </si>
  <si>
    <t>Package</t>
  </si>
  <si>
    <t>2.3.3</t>
  </si>
  <si>
    <t>Training for service providers at participating centers to pilot care system, with hand-on supports and coaching by VNAH specialists.</t>
  </si>
  <si>
    <t>Refer to breakdown table 12b</t>
  </si>
  <si>
    <t>Training and coaching for a group of 20  SP and staff of institutions that pilot care model</t>
  </si>
  <si>
    <t>Objective 4- Partners’ capacity in disability service management improved</t>
  </si>
  <si>
    <t>IR4.2</t>
  </si>
  <si>
    <t>Updated information for 100% of Agent Orange victims in local disability management information systems</t>
  </si>
  <si>
    <t>4.2.1</t>
  </si>
  <si>
    <t>Operation of VAVA DIS system (hosting, cloud service and Mobile App)</t>
  </si>
  <si>
    <t xml:space="preserve">Domain fee (hosting of VAVA DIS portal) </t>
  </si>
  <si>
    <t>year</t>
  </si>
  <si>
    <t>Refer to contract with Mat Bao company</t>
  </si>
  <si>
    <t>Clloud service fee for VAVA DIS reservoir</t>
  </si>
  <si>
    <t>Refer to contract with IDC company</t>
  </si>
  <si>
    <t>Fee for hosting VAVA DIS App on iOs system (Mobile version of VAVA DIS)</t>
  </si>
  <si>
    <t>Refer to  Apple billing</t>
  </si>
  <si>
    <t>4.2.2</t>
  </si>
  <si>
    <t>Training on data collection and operation of VAVA DIS for local service providers (VAVA staff, social and helath service workers) in 20 districts in Tay Ninh and Binh phuoc provinces</t>
  </si>
  <si>
    <t>1 day training per district *20 districts</t>
  </si>
  <si>
    <t>Refer to breakdown, table 10</t>
  </si>
  <si>
    <t>4.2.3</t>
  </si>
  <si>
    <t>Data collection, inputs by trained data collectors/users and field  supervision and online technical supports by VNAH IT</t>
  </si>
  <si>
    <t>Stipend for data collection</t>
  </si>
  <si>
    <t>Profile</t>
  </si>
  <si>
    <t>Per actual expense and per budget in MOU with VAVA</t>
  </si>
  <si>
    <t>Air ticket and local travel for VAVA staffs to particpate in training and field works</t>
  </si>
  <si>
    <t>Refer to VNAH's airticket BPA &amp; costnorm</t>
  </si>
  <si>
    <t>Perdiem for VAVA staffs</t>
  </si>
  <si>
    <t xml:space="preserve">Hotel for national VAVA </t>
  </si>
  <si>
    <t>person/night</t>
  </si>
  <si>
    <t>Refer to VNAH's current cost norms 2.3</t>
  </si>
  <si>
    <t>Perdiem for provincial and district supervisors supervising the VAVA DIS</t>
  </si>
  <si>
    <t>Transport - car rent (16 seats) for trainers and supervisors/VAVA (4 days*8 trips) for Tay Ninh and Binh Phuoc provinces</t>
  </si>
  <si>
    <t>day</t>
  </si>
  <si>
    <t>Refer to quotation from Hoa Binh Co.</t>
  </si>
  <si>
    <t>4.2.4</t>
  </si>
  <si>
    <t>Updated information for 100% of Agent Orange victims in local disability management information systems for  Binh Dinh, Quang Nam,Quang Tri and KonTum provinces</t>
  </si>
  <si>
    <t xml:space="preserve">Training on data collection and operation of VAVA DIS for local service providers (VAVA staff, social and helath service workers) in 48 districts in Binh Dinh, Quang Nam,Quang Tri and KonTum provinces. 1 day training in each districts </t>
  </si>
  <si>
    <t>Refer to breakdown, table 16</t>
  </si>
  <si>
    <t>Data collection, inputs by trained data collectors/users</t>
  </si>
  <si>
    <t>TOTAL</t>
  </si>
  <si>
    <t xml:space="preserve">Table 1: VNAH Office Equipment </t>
  </si>
  <si>
    <t>No.</t>
  </si>
  <si>
    <t>Purpose of use</t>
  </si>
  <si>
    <t>Specification</t>
  </si>
  <si>
    <t>Unit price</t>
  </si>
  <si>
    <t>Amount</t>
  </si>
  <si>
    <t>Reference source for "Unit price"</t>
  </si>
  <si>
    <t>Laptop for replacement</t>
  </si>
  <si>
    <t>For the project activities</t>
  </si>
  <si>
    <t xml:space="preserve">Laptop Dell Vostro 3400, Intel Core i5-1135G7, 8GB RAM, 256GB SSD, 14.0" FHD, WL+BT, McAfee MDS,Win 11 Home,Black,1Yr,(P132G003) </t>
  </si>
  <si>
    <t>Refer to the quotation from Hoang Long Computer (https://hoanglongcomputer.vn/laptop-dell-vostro-3400-70235020-i3-1115g4-8gb-256gb-ssd-14-0-quot-fhd-vga-on-win10-black)</t>
  </si>
  <si>
    <t>Office software licenses</t>
  </si>
  <si>
    <t>Microsoft Office Home and Business 2019 (software)</t>
  </si>
  <si>
    <t xml:space="preserve">Scanner </t>
  </si>
  <si>
    <t>Kodak Alaris S050</t>
  </si>
  <si>
    <t>piece</t>
  </si>
  <si>
    <t>Refer to the quotation from Thinh Phat website</t>
  </si>
  <si>
    <t>Desk for replacement</t>
  </si>
  <si>
    <t>Table ET1600F</t>
  </si>
  <si>
    <t>Refer to the quotation from Hoang Dat Company</t>
  </si>
  <si>
    <t>Chair for replacement</t>
  </si>
  <si>
    <t>Chairs GL216</t>
  </si>
  <si>
    <t>Table 2: Providing Rehabilitation services for PWDs</t>
  </si>
  <si>
    <t># time</t>
  </si>
  <si>
    <t>2a. Provide multi-disciplinary rehabilitation services for PWDs: on average, each PWD receives average of 18-20 sessions, visits/year or more. In which, 1 session of clinical examination including doctor, therapist and/or VNAH staff; (or as prescribed by the doctor/therapist and the needs of each PWD. This number of service sessions is estimated on average from 45 minutes to 1 hour.</t>
  </si>
  <si>
    <r>
      <rPr>
        <b/>
        <sz val="12"/>
        <rFont val="Calibri"/>
        <family val="2"/>
        <scheme val="minor"/>
      </rPr>
      <t xml:space="preserve">2a.1. Clinical examination - 1 package (1 session) - conduct clinical examination for </t>
    </r>
    <r>
      <rPr>
        <b/>
        <sz val="12"/>
        <color rgb="FFFF0000"/>
        <rFont val="Calibri"/>
        <family val="2"/>
        <scheme val="minor"/>
      </rPr>
      <t xml:space="preserve">5263 </t>
    </r>
    <r>
      <rPr>
        <b/>
        <sz val="12"/>
        <rFont val="Calibri"/>
        <family val="2"/>
        <scheme val="minor"/>
      </rPr>
      <t>PWDs (to identify</t>
    </r>
    <r>
      <rPr>
        <b/>
        <sz val="12"/>
        <color rgb="FFFF0000"/>
        <rFont val="Calibri"/>
        <family val="2"/>
        <scheme val="minor"/>
      </rPr>
      <t xml:space="preserve">  3,684</t>
    </r>
    <r>
      <rPr>
        <b/>
        <sz val="12"/>
        <rFont val="Calibri (Body)"/>
        <charset val="134"/>
      </rPr>
      <t xml:space="preserve"> </t>
    </r>
    <r>
      <rPr>
        <b/>
        <sz val="12"/>
        <rFont val="Calibri"/>
        <family val="2"/>
        <scheme val="minor"/>
      </rPr>
      <t>PWDs eligible for project support -around 30% screened out)</t>
    </r>
  </si>
  <si>
    <t>Local rehab doctor conducting assessments at PWDs' home (fee per head, serving 6 PWD/a day)</t>
  </si>
  <si>
    <t>visit</t>
  </si>
  <si>
    <t>Refer to VNAH's current costnorm 2.5</t>
  </si>
  <si>
    <t>1b</t>
  </si>
  <si>
    <t>Travel allowance for a local doctor (serving 6 PWD/day)</t>
  </si>
  <si>
    <t>80% services will be provided at home</t>
  </si>
  <si>
    <t>Day</t>
  </si>
  <si>
    <t>1c</t>
  </si>
  <si>
    <t>Accomodation a local rehab doctor serving PWD in remote areas (estimated that overnight trip - 2 days/trip accounts for 15% of all service trips)</t>
  </si>
  <si>
    <t>night</t>
  </si>
  <si>
    <t>1d</t>
  </si>
  <si>
    <t>Perdiem for a doctor for 15% of over night trip  (2 days/trip)</t>
  </si>
  <si>
    <t xml:space="preserve">fee for local therapist join 60% screening exam at PWDs' home </t>
  </si>
  <si>
    <t>2b</t>
  </si>
  <si>
    <t>Travel allowance for a therapist (6 PWD/day)</t>
  </si>
  <si>
    <t>2c</t>
  </si>
  <si>
    <t xml:space="preserve">Accomodation a therapists to deliver rehab services in remote areas </t>
  </si>
  <si>
    <t xml:space="preserve"> Overnight trip / 2 day trip accounted for 15% of all service trips </t>
  </si>
  <si>
    <t>2d</t>
  </si>
  <si>
    <t xml:space="preserve">Perdiem for a local therapist serving remote area, 2 days/trip </t>
  </si>
  <si>
    <t>Travel cost for VNAH specialist  (6 PWDs/day) )</t>
  </si>
  <si>
    <t>3b</t>
  </si>
  <si>
    <t>Perdiem for VNAH in-province MDT specialists (1 or 2 members/session) to conduct thearpy and re-assessment (6 visits/day)</t>
  </si>
  <si>
    <t>estimated that 1.5 members of VNAH MDT team (OT/PT/ST) will join each asessment session</t>
  </si>
  <si>
    <t>Refer to VNAH's current costnorm 2.4</t>
  </si>
  <si>
    <t>3c</t>
  </si>
  <si>
    <t>Accomodation for VNAH specialists serving PWD in remote area</t>
  </si>
  <si>
    <t>Refer to VNAH's current costnorm 2.3</t>
  </si>
  <si>
    <t xml:space="preserve">Travel support for PWDs to travel to health clinic for clinical assessment </t>
  </si>
  <si>
    <t>An estimated of 20% PWD expected needing travel supports- the rest is home-based services</t>
  </si>
  <si>
    <t>Refer to VNAH's current costnorm 2.2</t>
  </si>
  <si>
    <t>Travel allowance for communal/village health workers to guide rehab team to PWD homes</t>
  </si>
  <si>
    <t>visit/PWD</t>
  </si>
  <si>
    <t>Allowance for local authority focal point to support in organization and communication</t>
  </si>
  <si>
    <t>per 1 PWD</t>
  </si>
  <si>
    <t>Subtotal 3a.1</t>
  </si>
  <si>
    <t>Doctor conducting re-assessment/visits at PWDs' home (2 trips/PWD)</t>
  </si>
  <si>
    <t>Travel allowance for a doctor, technician (6 PWD/day)</t>
  </si>
  <si>
    <t xml:space="preserve">Accomodation a doctor to deliver rehab services in remote areas (estimated that overnight trip / 2 day trip accounted for 15% of all service trips </t>
  </si>
  <si>
    <t>Fee for local therapist to conduct follow-up therapy at PWDs' home 6 trips/PWD)</t>
  </si>
  <si>
    <t xml:space="preserve">Accomodation for therapists to deliver rehab services in remote areas (estimated that overnight trip / 2 day trip accounted for 15% of all service trips </t>
  </si>
  <si>
    <t>Perdiem for a therapists for 15% of over night trip  (2 days/trip)</t>
  </si>
  <si>
    <t>Travel cost for VNAH specialist  (7 trips, 6 PWDs/day) for group of two</t>
  </si>
  <si>
    <t xml:space="preserve">Perdiem for VNAH in-province specialist to conduct Assessment/intervention (6 visits/day) for group of two </t>
  </si>
  <si>
    <t>Accomodation for VNAH specialists  (overnight/2 day-trip acccounted about 15% of all VNAH's service trips)</t>
  </si>
  <si>
    <t>Travel support for PWDs to travel to  service sites or health facility for services (an estimated of 20% PWD will need travel supports- the rest is home-based services)</t>
  </si>
  <si>
    <t>Travel allowance for local health staff to guide rehab team to PWDs' homes</t>
  </si>
  <si>
    <t>Allowance for local supports to coordinate, check and inform PWD of services</t>
  </si>
  <si>
    <t>Photocopy document/forms</t>
  </si>
  <si>
    <t>Data entry stipend to local SP to entry project beneficiaries into DIS (8-10 profiles.day)</t>
  </si>
  <si>
    <t>Subtotal 3a.2</t>
  </si>
  <si>
    <t>TOTAL  3a</t>
  </si>
  <si>
    <r>
      <rPr>
        <b/>
        <sz val="12"/>
        <rFont val="Calibri"/>
        <family val="2"/>
        <scheme val="minor"/>
      </rPr>
      <t xml:space="preserve">Table 2b: Assistive devices for PWDs for </t>
    </r>
    <r>
      <rPr>
        <b/>
        <sz val="14"/>
        <color rgb="FFFF0000"/>
        <rFont val="Calibri"/>
        <family val="2"/>
        <scheme val="minor"/>
      </rPr>
      <t>3,684</t>
    </r>
    <r>
      <rPr>
        <b/>
        <sz val="12"/>
        <rFont val="Calibri (Body)"/>
        <charset val="134"/>
      </rPr>
      <t xml:space="preserve"> </t>
    </r>
    <r>
      <rPr>
        <b/>
        <sz val="12"/>
        <rFont val="Calibri"/>
        <family val="2"/>
        <scheme val="minor"/>
      </rPr>
      <t xml:space="preserve">PWD receiving rehab services and </t>
    </r>
    <r>
      <rPr>
        <b/>
        <sz val="14"/>
        <color rgb="FFFF0000"/>
        <rFont val="Calibri (Body)"/>
        <charset val="134"/>
      </rPr>
      <t>4,343</t>
    </r>
    <r>
      <rPr>
        <b/>
        <sz val="12"/>
        <rFont val="Calibri (Body)"/>
        <charset val="134"/>
      </rPr>
      <t xml:space="preserve"> </t>
    </r>
    <r>
      <rPr>
        <b/>
        <sz val="12"/>
        <rFont val="Calibri"/>
        <family val="2"/>
        <scheme val="minor"/>
      </rPr>
      <t>PWDs receiving homecare (50% of PWDs reiceiving AT/AD)</t>
    </r>
  </si>
  <si>
    <t>Standard wheelchair</t>
  </si>
  <si>
    <t>Refer to VNAH's current BPAs with suppliers</t>
  </si>
  <si>
    <t>Tricycle wheelchair</t>
  </si>
  <si>
    <t>Wheelchair with commode</t>
  </si>
  <si>
    <t>Wheelchair for cerebral palsy</t>
  </si>
  <si>
    <t>Commode with wheels</t>
  </si>
  <si>
    <t>Inox walker</t>
  </si>
  <si>
    <t>Canes, elbow crutches, axillary crutches (Average price)</t>
  </si>
  <si>
    <t>Above knee prosthesis) (standard)</t>
  </si>
  <si>
    <t>below knee prosthesis (standard)</t>
  </si>
  <si>
    <t>Braces/orthotics (lower Ex.: KAFO, AFO)</t>
  </si>
  <si>
    <t>Orthotic shoes</t>
  </si>
  <si>
    <t>Braces/orthotics (Upper Ex.)</t>
  </si>
  <si>
    <t>shower bed with wheels</t>
  </si>
  <si>
    <t>Multi-functional bed/wheelchairs (eating, drinking, toileting, ADL)</t>
  </si>
  <si>
    <t>Adaptive devices of OT - buying in advance (spoons, cups, chopping board, scooters, balls, etc., average 200,000VND/piece</t>
  </si>
  <si>
    <t>3-wheel motorbike</t>
  </si>
  <si>
    <t>Means of transportation for studying, working and participating in social activities. (Transportation provided for persons with disabilities)</t>
  </si>
  <si>
    <t>Gasoline-powered motorbikes, operated by a gearbox, or a scooter, can go backwards - common on the market (like Wave, Attila ..). Adjusted for PWDs to control easily, with 2 additional rear wheels to prevent falls</t>
  </si>
  <si>
    <t xml:space="preserve">Accessible devices </t>
  </si>
  <si>
    <t>Accessible devices (mobile ramp, rail, bathing chairs in toilet, paralell bar…)</t>
  </si>
  <si>
    <r>
      <rPr>
        <b/>
        <sz val="12"/>
        <rFont val="Calibri"/>
        <family val="2"/>
        <scheme val="minor"/>
      </rPr>
      <t xml:space="preserve">Subtotal 2b.1:
</t>
    </r>
    <r>
      <rPr>
        <b/>
        <sz val="12"/>
        <color rgb="FFFF0000"/>
        <rFont val="Calibri (Body)"/>
        <charset val="134"/>
      </rPr>
      <t xml:space="preserve"> </t>
    </r>
  </si>
  <si>
    <t>Total AT/AD for rehab beneficiaries (Estimated that 70% of AT/AD will go to rehab beneficiaries)</t>
  </si>
  <si>
    <t>Total AT/AD for home care beneficiarie (Estimated that 30% of AT/AD will go to home-care beneficiaries)</t>
  </si>
  <si>
    <t>TOTAL COST FOR REHAB SERVICE (2a+2b.1)</t>
  </si>
  <si>
    <r>
      <rPr>
        <sz val="12"/>
        <color theme="1"/>
        <rFont val="Calibri"/>
        <family val="2"/>
        <scheme val="minor"/>
      </rPr>
      <t>Average unit cost of AT/AD per one PWD (ttl:</t>
    </r>
    <r>
      <rPr>
        <sz val="12"/>
        <color rgb="FFFF0000"/>
        <rFont val="Calibri"/>
        <family val="2"/>
        <scheme val="minor"/>
      </rPr>
      <t xml:space="preserve"> 8027</t>
    </r>
    <r>
      <rPr>
        <sz val="12"/>
        <color theme="1"/>
        <rFont val="Calibri"/>
        <family val="2"/>
        <scheme val="minor"/>
      </rPr>
      <t xml:space="preserve"> pwd received rehab services and homecare)</t>
    </r>
  </si>
  <si>
    <t>Aver unit cost for 1 PWD receiving rehab service (not incl. salary and management)</t>
  </si>
  <si>
    <t>Table3: Home care supports for beneficiaries, and travel expenses for professional care, training/guidance and monitoring by rehab/health specialists</t>
  </si>
  <si>
    <t>screening</t>
  </si>
  <si>
    <r>
      <rPr>
        <sz val="12"/>
        <rFont val="Calibri"/>
        <family val="2"/>
        <scheme val="minor"/>
      </rPr>
      <t>Table 3a: Conducting clinical examination by a MDT team including a doctor, a nurse, VNAH's rehab specialits for</t>
    </r>
    <r>
      <rPr>
        <sz val="12"/>
        <color rgb="FFFF0000"/>
        <rFont val="Calibri"/>
        <family val="2"/>
        <scheme val="minor"/>
      </rPr>
      <t xml:space="preserve"> 6204 PWDs</t>
    </r>
    <r>
      <rPr>
        <sz val="12"/>
        <rFont val="Calibri"/>
        <family val="2"/>
        <scheme val="minor"/>
      </rPr>
      <t xml:space="preserve"> in order to identify and propose care plans for </t>
    </r>
    <r>
      <rPr>
        <sz val="12"/>
        <color rgb="FFFF0000"/>
        <rFont val="Calibri"/>
        <family val="2"/>
        <scheme val="minor"/>
      </rPr>
      <t>4,3</t>
    </r>
    <r>
      <rPr>
        <sz val="12"/>
        <color rgb="FFFF0000"/>
        <rFont val="Calibri (Body)"/>
        <charset val="134"/>
      </rPr>
      <t>43</t>
    </r>
    <r>
      <rPr>
        <sz val="12"/>
        <color rgb="FFFF0000"/>
        <rFont val="Calibri"/>
        <family val="2"/>
        <scheme val="minor"/>
      </rPr>
      <t xml:space="preserve"> PWDs</t>
    </r>
    <r>
      <rPr>
        <sz val="12"/>
        <rFont val="Calibri"/>
        <family val="2"/>
        <scheme val="minor"/>
      </rPr>
      <t xml:space="preserve"> (around 30% will be screened-out/not qualified for supports)</t>
    </r>
  </si>
  <si>
    <t>Fee for local doctor / trained nurse or rehab specialists to conduct assessment at PWD home and propose care plan</t>
  </si>
  <si>
    <t>Travel allowance for a doctor, technician (6 PWD/day)- 80% services will be provided at home</t>
  </si>
  <si>
    <t xml:space="preserve">Accomodation a doctor to deliver home care services in remote areas (estimated that overnight trip / 2 day trip accounted for 15% of all service trips </t>
  </si>
  <si>
    <t xml:space="preserve">Fee for local nurse/therapist - joining 50% of all screening exam at PWDs' home </t>
  </si>
  <si>
    <t>Travel allowance for local therapist /nurse</t>
  </si>
  <si>
    <t xml:space="preserve">Accomodation SP /theraipsits to deliver home care services in remote areas (estimated that overnight trip / 2 day trip accounted for 15% of all service trips </t>
  </si>
  <si>
    <t>Perdiem for SP nurse/therapists for  over night trip  (2 days/trip- estimated at 15% of all visits.</t>
  </si>
  <si>
    <t>3a</t>
  </si>
  <si>
    <t>Travel allowance for VNAH specialist  (6 PWDs/day)</t>
  </si>
  <si>
    <t>1.5 VNAH MDT team membrers joing assessment/a time</t>
  </si>
  <si>
    <t>Perdiem for VNAH specialist to conduct Assessment/intervention (6 visits/day)</t>
  </si>
  <si>
    <t>1.5  VNAH MDT team membrers joing assessment/a time</t>
  </si>
  <si>
    <t>Accomodation for VNAH specialists  (overnight/2 daytrip acccounted about 15% of all VNAH's service trips</t>
  </si>
  <si>
    <t>Travel support for PWDs and caregivers to travel to  health facility for services (an estimated of 20% PWD will need travel supports- the rest is home-based services)</t>
  </si>
  <si>
    <t>Travel allowance for local health SP/authority to guide service team to PWDs' homes</t>
  </si>
  <si>
    <t xml:space="preserve">Allowance for local focal point in organization / informing PWD for services </t>
  </si>
  <si>
    <t>Total 3a</t>
  </si>
  <si>
    <t>Aver unit cost for 1 PWD receiving</t>
  </si>
  <si>
    <r>
      <rPr>
        <b/>
        <sz val="12"/>
        <rFont val="Calibri"/>
        <family val="2"/>
        <scheme val="minor"/>
      </rPr>
      <t xml:space="preserve">Table 3b: </t>
    </r>
    <r>
      <rPr>
        <b/>
        <sz val="12"/>
        <color rgb="FFFF0000"/>
        <rFont val="Calibri"/>
        <family val="2"/>
        <scheme val="minor"/>
      </rPr>
      <t>4.343</t>
    </r>
    <r>
      <rPr>
        <b/>
        <sz val="12"/>
        <rFont val="Calibri"/>
        <family val="2"/>
        <scheme val="minor"/>
      </rPr>
      <t xml:space="preserve"> beneficiaries received home care</t>
    </r>
  </si>
  <si>
    <r>
      <rPr>
        <sz val="12"/>
        <rFont val="Calibri"/>
        <family val="2"/>
        <scheme val="minor"/>
      </rPr>
      <t>Fee for doctor to evaluate support outcome  and closeout assessment at beneficiaries' home (</t>
    </r>
    <r>
      <rPr>
        <sz val="12"/>
        <color rgb="FFFF0000"/>
        <rFont val="Calibri (Body)"/>
        <charset val="134"/>
      </rPr>
      <t xml:space="preserve">4,343 </t>
    </r>
    <r>
      <rPr>
        <sz val="12"/>
        <rFont val="Calibri"/>
        <family val="2"/>
        <scheme val="minor"/>
      </rPr>
      <t>PWDs, 2 time per PWD in 6 month service duration</t>
    </r>
  </si>
  <si>
    <t>To conduct home-based nursing/rehabilitative cares, re-assessment of outcome, as well as   hand-on training and guidance to caregivers, quality assurance and monitoring.  Each SP will serve on average 6 beneficiaries per day</t>
  </si>
  <si>
    <t>per PWD</t>
  </si>
  <si>
    <r>
      <rPr>
        <sz val="12"/>
        <rFont val="Calibri"/>
        <family val="2"/>
        <scheme val="minor"/>
      </rPr>
      <t xml:space="preserve">Fee for local therapist/nurse providing home-care </t>
    </r>
    <r>
      <rPr>
        <sz val="12"/>
        <color rgb="FFFF0000"/>
        <rFont val="Calibri"/>
        <family val="2"/>
        <scheme val="minor"/>
      </rPr>
      <t xml:space="preserve">(4,343 </t>
    </r>
    <r>
      <rPr>
        <sz val="12"/>
        <rFont val="Calibri"/>
        <family val="2"/>
        <scheme val="minor"/>
      </rPr>
      <t>PWDs, 4 times per PWD in 6 months of services)</t>
    </r>
  </si>
  <si>
    <r>
      <rPr>
        <sz val="12"/>
        <rFont val="Calibri"/>
        <family val="2"/>
        <scheme val="minor"/>
      </rPr>
      <t xml:space="preserve">Fee for communal health service providers to provide follow up cares, guidance to familiy and monitoring  </t>
    </r>
    <r>
      <rPr>
        <sz val="12"/>
        <color rgb="FFFF0000"/>
        <rFont val="Calibri"/>
        <family val="2"/>
        <scheme val="minor"/>
      </rPr>
      <t>(4,343</t>
    </r>
    <r>
      <rPr>
        <sz val="12"/>
        <rFont val="Calibri"/>
        <family val="2"/>
        <scheme val="minor"/>
      </rPr>
      <t xml:space="preserve"> PWDs, 4 times per PWD during 6 months)</t>
    </r>
  </si>
  <si>
    <r>
      <rPr>
        <sz val="12"/>
        <rFont val="Calibri"/>
        <family val="2"/>
        <scheme val="minor"/>
      </rPr>
      <t xml:space="preserve">Travel supports for local doctor, nurse, therapists, </t>
    </r>
    <r>
      <rPr>
        <strike/>
        <sz val="12"/>
        <rFont val="Calibri"/>
        <family val="2"/>
        <scheme val="minor"/>
      </rPr>
      <t xml:space="preserve">VNAH's rehab team, </t>
    </r>
    <r>
      <rPr>
        <sz val="12"/>
        <rFont val="Calibri"/>
        <family val="2"/>
        <scheme val="minor"/>
      </rPr>
      <t>and communal health staff to conducting home visit (10 visits/PWD)</t>
    </r>
  </si>
  <si>
    <t>Perdiem for a VNAH rehab/nursing specialist to conduct home services, quality assurance,... (4,000/6 PWD/day,3 trips per PWD during 6 months)</t>
  </si>
  <si>
    <t>5a</t>
  </si>
  <si>
    <t>Travel cost for VNAH/nursing specialist  (3 trips per PWD during 6 months</t>
  </si>
  <si>
    <t>Travel allowance for communal/village collaborator/ local authority FOC to guide/ accompany SP in home visit</t>
  </si>
  <si>
    <t>Nuitrition supports estimated at 200,000VND /per persons per  month * 3 months.  Depending on the beneficiary's condition and needs, following  nutritional supports are proposed:
- Vinamilk canxi pro powder 400g
- Set of 4 drinking Vinamilk
- 5 kg of rice
- General vitamine Barroca 10 tablets/ Myvita C (10 tablets)
- Nutritious instant cereal/powder (a package)
- Soya milk Vinamilk or relavant products (a set of 4 drinking 180ml)</t>
  </si>
  <si>
    <t>Sub Total 3b</t>
  </si>
  <si>
    <t>Total home care (table 2+3a+3b) including assistive devices, clinical assessment and caregivings</t>
  </si>
  <si>
    <t>Estimated unit cost of home care  per 1 PWD (including assistive devices, but not yet including salary of VNAH's rehab/nursing  staff</t>
  </si>
  <si>
    <t>Table 3b2: 500 beneficiaries received institutional care</t>
  </si>
  <si>
    <r>
      <rPr>
        <b/>
        <sz val="12"/>
        <rFont val="Calibri"/>
        <family val="2"/>
        <scheme val="minor"/>
      </rPr>
      <t xml:space="preserve">To provide assessment,  care planning, supervision of cares, hand-one training for institutional caregivers, for </t>
    </r>
    <r>
      <rPr>
        <b/>
        <sz val="12"/>
        <rFont val="Calibri (Body)"/>
        <charset val="134"/>
      </rPr>
      <t>500</t>
    </r>
    <r>
      <rPr>
        <b/>
        <sz val="12"/>
        <rFont val="Calibri"/>
        <family val="2"/>
        <scheme val="minor"/>
      </rPr>
      <t xml:space="preserve"> PWDs, each will be served 10-12 service sessions during a 6 month period.</t>
    </r>
  </si>
  <si>
    <t>Fee for doctor to conduct clincal assessment,  evaluate outcome, closeout assessment, training/guidance to instutional caregivers  (500PWDs, 3 service times per PWD in 6 month service duration)</t>
  </si>
  <si>
    <t>Travel supports for local doctor and  VNAH's rehab provider/ nurse to conduct services and hand-on training at institutions (12 visits/6 month)</t>
  </si>
  <si>
    <r>
      <rPr>
        <sz val="12"/>
        <rFont val="Calibri"/>
        <family val="2"/>
        <scheme val="minor"/>
      </rPr>
      <t>Perdiem for a VNAH rehab/nursing specialist to conduct cares, outcome assessment, training for institutional caregivers (</t>
    </r>
    <r>
      <rPr>
        <sz val="12"/>
        <rFont val="Calibri (Body)"/>
        <charset val="134"/>
      </rPr>
      <t>500</t>
    </r>
    <r>
      <rPr>
        <sz val="12"/>
        <rFont val="Calibri"/>
        <family val="2"/>
        <scheme val="minor"/>
      </rPr>
      <t>/6 PWD/day, 9 visit per PWD during 6 months)</t>
    </r>
  </si>
  <si>
    <t>Estimated unit cost of institutional care  per 1 PWD (not yet including salary of VNAH's rehab/nursing  staff</t>
  </si>
  <si>
    <t>Table 3c: CME training for institutional caregivers and community caregivers (communal/ward nurse, health service providers)</t>
  </si>
  <si>
    <t>Prinitng document</t>
  </si>
  <si>
    <t>Fee for trainner</t>
  </si>
  <si>
    <t>Perdiem for trainers</t>
  </si>
  <si>
    <t>Accomodation for trainers</t>
  </si>
  <si>
    <t>Travel support for local participants</t>
  </si>
  <si>
    <t>Honorarium for organizers (Local partner)</t>
  </si>
  <si>
    <t>Allowance for PWD / familiies participating in clinical demonstrations</t>
  </si>
  <si>
    <t>person/session</t>
  </si>
  <si>
    <t>CME Certificate fee (for training institution)</t>
  </si>
  <si>
    <t>Unit cost</t>
  </si>
  <si>
    <t>Table 4: Technical Focus group (half-day)</t>
  </si>
  <si>
    <t>No</t>
  </si>
  <si>
    <t>Cost norm</t>
  </si>
  <si>
    <t># day/time</t>
  </si>
  <si>
    <t>Venue, banner</t>
  </si>
  <si>
    <t>Local travel support</t>
  </si>
  <si>
    <t>Materials &amp; documents</t>
  </si>
  <si>
    <t>Table 5: . Annual planning/review and training of provincial rehab plans</t>
  </si>
  <si>
    <t>Venue, banner (including laptop, projector)</t>
  </si>
  <si>
    <t>Local travel for partipants</t>
  </si>
  <si>
    <t>M&amp;IE for participant</t>
  </si>
  <si>
    <t>Allowance for planning, communication, preparation</t>
  </si>
  <si>
    <t>Speeches</t>
  </si>
  <si>
    <t>Travel allowance and M&amp;IE for newspaper/TV</t>
  </si>
  <si>
    <t>Table 6: Providing equipment/devices for Assistive technology (for 1 lab)</t>
  </si>
  <si>
    <t xml:space="preserve">Sewing machine
</t>
  </si>
  <si>
    <t>sewing belts, fabrics</t>
  </si>
  <si>
    <t>Sunstar Sewing Machine Prees KM-250B</t>
  </si>
  <si>
    <t>Piece</t>
  </si>
  <si>
    <t>Refer to the quotation of An Phu Hoa Trading-Service-Technical Company (Ho Chi Minh City) - and according to practical experience deployed for the project of VNAH before</t>
  </si>
  <si>
    <t>Double sanding drum machine</t>
  </si>
  <si>
    <t>grinding edges and corners of splints</t>
  </si>
  <si>
    <t xml:space="preserve">Rulo with standing  220V-380V, 1HP VN (new) </t>
  </si>
  <si>
    <t>Vertical Drilling Machine</t>
  </si>
  <si>
    <t>Drill holes for ventilation and catch holes for rive</t>
  </si>
  <si>
    <t>KTK-LG16A (Floor modal Drill Dress)</t>
  </si>
  <si>
    <t>Hot air blower and accessories</t>
  </si>
  <si>
    <t>Used to make splints wider or smaller</t>
  </si>
  <si>
    <t xml:space="preserve">(Metabo SBE 760)
(Heat Blower Gun Metabo 20-600)
</t>
  </si>
  <si>
    <t xml:space="preserve"> Hand saw (plastic cutting)</t>
  </si>
  <si>
    <t xml:space="preserve"> cutting for large sheet poly plastic cutting</t>
  </si>
  <si>
    <t xml:space="preserve"> (Jig Saw Metabo ST70 Pendix (Germain)</t>
  </si>
  <si>
    <t>Table bench</t>
  </si>
  <si>
    <t>Uses: Used to plug in and place tools, equipment, and spints for editing</t>
  </si>
  <si>
    <t xml:space="preserve">0.75x0.85x1.5m (Work bench Lx1500; Wx850;
Hx850m)
</t>
  </si>
  <si>
    <t xml:space="preserve">Bench clamp
</t>
  </si>
  <si>
    <t>To fix, hold the splints for technicians to adjust</t>
  </si>
  <si>
    <t xml:space="preserve">Power plug DQ001A-2M
</t>
  </si>
  <si>
    <t>Connecting specialized equipment/machines</t>
  </si>
  <si>
    <t>Tool box (VN)</t>
  </si>
  <si>
    <t>Store necessary items for technicians to make splints</t>
  </si>
  <si>
    <t>– stanley STST73691-8 (445x241x218mm) (Took box)</t>
  </si>
  <si>
    <t>Screwdriver 35cm length</t>
  </si>
  <si>
    <t>Use fixing</t>
  </si>
  <si>
    <t>workpro W021181</t>
  </si>
  <si>
    <t xml:space="preserve">Plastic/fabric scissors
</t>
  </si>
  <si>
    <t>Cut plastic to edit/cut fabric</t>
  </si>
  <si>
    <t>Rivet hammer</t>
  </si>
  <si>
    <t>Hammer rive</t>
  </si>
  <si>
    <t>Endura E7251 (Rivesting Hammer)</t>
  </si>
  <si>
    <t>Rive cutting pliers</t>
  </si>
  <si>
    <t>Cutting rive</t>
  </si>
  <si>
    <t>Knipex Cobolt - 7102200 (Wire cutter)</t>
  </si>
  <si>
    <t>Manual Rive Press Tool</t>
  </si>
  <si>
    <t>To press the rive into the brace/splints</t>
  </si>
  <si>
    <t xml:space="preserve"> (Đài Loan-Taiwan) (Riveter Hand) – 7” 1000V VDE Vata V4011-07</t>
  </si>
  <si>
    <t>Leather punching set</t>
  </si>
  <si>
    <t>Khoét lỗ đai, dây (Cut holes for belts and straps)</t>
  </si>
  <si>
    <t xml:space="preserve"> Masterproof 18349</t>
  </si>
  <si>
    <t>Metal ruler</t>
  </si>
  <si>
    <t>Measure the suitable length of the half of poly</t>
  </si>
  <si>
    <t>Metal ruler 1m – 0.5m 500mm century 070125-500mm (1) and 1000mm (2)</t>
  </si>
  <si>
    <t>Tailor ruler</t>
  </si>
  <si>
    <t>Measure the length of items, belts</t>
  </si>
  <si>
    <t xml:space="preserve">Shoes for drop foot
</t>
  </si>
  <si>
    <t>Model for staff and patients</t>
  </si>
  <si>
    <t>2 pieces</t>
  </si>
  <si>
    <t xml:space="preserve">Shoulder subluxation splint
</t>
  </si>
  <si>
    <t>multiple function iron shelf</t>
  </si>
  <si>
    <t>Storing file and splint</t>
  </si>
  <si>
    <t xml:space="preserve"> SVL40100204 (1x0.4x2m) (shelf)</t>
  </si>
  <si>
    <t>Office iron cabinets</t>
  </si>
  <si>
    <t>File and splint storage</t>
  </si>
  <si>
    <t>TU09K3CK (1.2x0.45x1.8m)</t>
  </si>
  <si>
    <t>Dog X66 glue 3.3L</t>
  </si>
  <si>
    <t>Stick the mousse on the inside of the splints</t>
  </si>
  <si>
    <t>Box</t>
  </si>
  <si>
    <t>Thermoplastics</t>
  </si>
  <si>
    <t>Making thermoplastic splints</t>
  </si>
  <si>
    <t xml:space="preserve">46x61cm </t>
  </si>
  <si>
    <t>Tấm (Plate)</t>
  </si>
  <si>
    <t>Rive shoot</t>
  </si>
  <si>
    <t>Fix velcro to the splint</t>
  </si>
  <si>
    <t>Rings</t>
  </si>
  <si>
    <t>Make a landmark to fix the splints</t>
  </si>
  <si>
    <t>Thread</t>
  </si>
  <si>
    <t>size 0,5-1-1,5mm (for sewing)</t>
  </si>
  <si>
    <t>foam padding</t>
  </si>
  <si>
    <t>Inner cover of splints (thickness 2-3mm)</t>
  </si>
  <si>
    <t xml:space="preserve"> thickness 2mm, 3mm 60x80cm</t>
  </si>
  <si>
    <t>Roll</t>
  </si>
  <si>
    <t>flexible aluminum medical roll splint</t>
  </si>
  <si>
    <t>Making splints for hands, fingers</t>
  </si>
  <si>
    <t xml:space="preserve"> size 92x11cm </t>
  </si>
  <si>
    <t>white variation</t>
  </si>
  <si>
    <t>Accessories for splints</t>
  </si>
  <si>
    <t xml:space="preserve"> 10cmx25mx2 side</t>
  </si>
  <si>
    <t>Flat rope</t>
  </si>
  <si>
    <t>For making splints</t>
  </si>
  <si>
    <t>Flat rope 3cm, 5cm ;roll  45m</t>
  </si>
  <si>
    <t>Box of 12 markers</t>
  </si>
  <si>
    <t>Mark the landmark or fixed</t>
  </si>
  <si>
    <t>Thien long permanent marker – PM-09</t>
  </si>
  <si>
    <t>Table 7: Providing Occupational therapy equipment (for 1 lab)</t>
  </si>
  <si>
    <t>A. A. Devices and equipment for an OT lab</t>
  </si>
  <si>
    <t>Construction investigation and 3D designation for OT lab</t>
  </si>
  <si>
    <t xml:space="preserve">Refer to the quotation of An Phu Hoa Trading-Service-Technical Company (Ho Chi Minh City) - and according to practical experience deployed for the project of VNAH before </t>
  </si>
  <si>
    <t>Wooden dining table</t>
  </si>
  <si>
    <t>Wardrobe</t>
  </si>
  <si>
    <t>Wardrobe with size 1400x550 
HDF wooden covered melamin</t>
  </si>
  <si>
    <t>Wooden bed</t>
  </si>
  <si>
    <t>Wooden bed 1,2mx2m and bed tab</t>
  </si>
  <si>
    <t>Mattress</t>
  </si>
  <si>
    <t>Mattress - 3 layers - 1,2mx2, 100mm thickness</t>
  </si>
  <si>
    <t>Plate</t>
  </si>
  <si>
    <t>Sheets and pillows</t>
  </si>
  <si>
    <t>Lower kitchen cabinet</t>
  </si>
  <si>
    <t>Lower kitchen cabinet with the length of 3.4m
(HDF material covered by malamin and accessories, Arnica Granit surface)</t>
  </si>
  <si>
    <t>md</t>
  </si>
  <si>
    <t xml:space="preserve">Upper kitchen cabinet
</t>
  </si>
  <si>
    <t>Upper kitchen cabinet with the length of 3.4m (HDF material covered by malamin and accessories)</t>
  </si>
  <si>
    <t>Sink</t>
  </si>
  <si>
    <t>Double sink - inox 304 and drainage system</t>
  </si>
  <si>
    <t>Bowl rack - inox 304)</t>
  </si>
  <si>
    <t>Infrared cooker and induction cooker - 2 cooker</t>
  </si>
  <si>
    <t>Set of pots and pans</t>
  </si>
  <si>
    <t>Set of 3 pots and 1 pan</t>
  </si>
  <si>
    <t>Install sinks, water pipes - not build new construction</t>
  </si>
  <si>
    <t>Gói (package)</t>
  </si>
  <si>
    <t>Iron Philips</t>
  </si>
  <si>
    <t>Ironing board</t>
  </si>
  <si>
    <t>Cleaning set</t>
  </si>
  <si>
    <t>Small cooker</t>
  </si>
  <si>
    <t>Blender Sunhouse</t>
  </si>
  <si>
    <t>Clothes hook</t>
  </si>
  <si>
    <t>Grabber</t>
  </si>
  <si>
    <t>Sliding board 350x800</t>
  </si>
  <si>
    <t>Pulley system for 2 hands + cevical traction system for people with disabilities (Code: PN24)</t>
  </si>
  <si>
    <t>Microwave</t>
  </si>
  <si>
    <t>20l</t>
  </si>
  <si>
    <t>Kettle</t>
  </si>
  <si>
    <t>Washing machine</t>
  </si>
  <si>
    <t>weight for 8-9kg</t>
  </si>
  <si>
    <t>Fridge</t>
  </si>
  <si>
    <t xml:space="preserve">180 - 210l  Inverter </t>
  </si>
  <si>
    <t>Hand practice kits for neurological disorder patients</t>
  </si>
  <si>
    <t>practice daily activities (ALDs and higher function)</t>
  </si>
  <si>
    <t>1 set for ADLs practices
1 set for hand functional practices</t>
  </si>
  <si>
    <t>Multi-function clothes hanging system</t>
  </si>
  <si>
    <t>Horizontal wall-mounted clothes drying rack</t>
  </si>
  <si>
    <t>Tool shelf for OT tools and practices</t>
  </si>
  <si>
    <t>H150cm*L70cm*W41cm - 4 floor</t>
  </si>
  <si>
    <t>Shower/toilet chair with wheels and armrests for the elderly</t>
  </si>
  <si>
    <t>The walker has wheels, a seat and a basket for patients/elderly</t>
  </si>
  <si>
    <t>ADLs set</t>
  </si>
  <si>
    <t>- wearing socks, shoes - 4 items
- sponge sticks for showers/bathing 
2 items
- adapted spoons - 2 items
- 6 plastic cups 
- Anti-slip pad on dining table size: 30*150cm
- Polesie Toys set
- Clay set
- painting set</t>
  </si>
  <si>
    <t>Delivery cost</t>
  </si>
  <si>
    <t>Route</t>
  </si>
  <si>
    <t>B. Adjustment for an available OT lab (not build new contruction)</t>
  </si>
  <si>
    <t>Cost of dismantling toilet doors, windowns and partitions</t>
  </si>
  <si>
    <t>The cost of installing the  toilet door with size 900x2150mm, xingfa aluminum and glass system and decal stickers</t>
  </si>
  <si>
    <t>Cost of installing 2-wing windows with size 1000x1250</t>
  </si>
  <si>
    <t>Cost of installing ramp, toilet handrail with the size 2.4x3.45m</t>
  </si>
  <si>
    <t>Cost of repainting the OT lab</t>
  </si>
  <si>
    <t>Total 7A+7B</t>
  </si>
  <si>
    <t>C. Devices and equipment for an PT room</t>
  </si>
  <si>
    <t>Devices and equipment for an PT room</t>
  </si>
  <si>
    <t>Ultrasound therapy machine multi frequency treatment 1MHZ&amp;3MHZ</t>
  </si>
  <si>
    <t>item</t>
  </si>
  <si>
    <t>Electrical Stimulation machine with suction cup</t>
  </si>
  <si>
    <t>Spine traction machine</t>
  </si>
  <si>
    <t>Total 7C</t>
  </si>
  <si>
    <t>Table 8: Providing devices/equipment for Speech and Language therapy (1 lab)</t>
  </si>
  <si>
    <t>Tool cabinet</t>
  </si>
  <si>
    <t>Office iron cabinets
- There is a block consisting of 2 sliding glass frames with 3 movables divided into 4 file compartments, 1 lock, 2 plastic handles.
- Ground with 4 rubber feet
- Size: there are 2 types
Cabinet 1800mm high, 118 0mm wide, 450mm deep
- Material: steel from 0.5-0.7mm thick
- Application: suitable for storing files and other office equipment</t>
  </si>
  <si>
    <t>Refer to An Phu Hoa Co.'s quotation</t>
  </si>
  <si>
    <t xml:space="preserve">4-tier tool rack
</t>
  </si>
  <si>
    <t>Specifications of single supermarket shelf: H1500*W1200*D410
Height: 1.5m
Length: 1.2m
Width: 41cm
Floor: 4 floors
Material: Iron powder coated 2 layers
Load capacity: 60-90kg/floor evenly.
Color: White</t>
  </si>
  <si>
    <t xml:space="preserve">Desk and chair set (1 desk and 4 chairs)
</t>
  </si>
  <si>
    <t>Materials: Composite rubber wood
Product with iron size: 120cm long, 75cm wide, 75cm high. Seat size: 40cm long, 45cm wide, 80cm high</t>
  </si>
  <si>
    <t xml:space="preserve">Set of desk and chair for children
</t>
  </si>
  <si>
    <t>- 01 high-class rectangular children's table 60×120 PL0103
- 04 monolithic pre-school plastic chairs PL0101</t>
  </si>
  <si>
    <t xml:space="preserve">Plinth bed
</t>
  </si>
  <si>
    <t>Materials: Powder coated iron frame, simily upholstered mattress. Size: 200 x 60 x 70 cm (+/- 5%), mattress thickness 5cm</t>
  </si>
  <si>
    <t>Foam puzzle mat</t>
  </si>
  <si>
    <t>size 1mx1m 20mm thick</t>
  </si>
  <si>
    <t>Picture book</t>
  </si>
  <si>
    <t>Picture set</t>
  </si>
  <si>
    <t>Comic books</t>
  </si>
  <si>
    <t>Blood pressure monitor</t>
  </si>
  <si>
    <t>Stethoscope</t>
  </si>
  <si>
    <t>Tongue depressor</t>
  </si>
  <si>
    <t>Medical gloves</t>
  </si>
  <si>
    <t>4-layer medical mask</t>
  </si>
  <si>
    <t>Face shield</t>
  </si>
  <si>
    <t xml:space="preserve">Báo giá mới từ TTYT Bình Long </t>
  </si>
  <si>
    <t>Small File cabinet TU7F</t>
  </si>
  <si>
    <t>File cabinet with 6 floors TU09K7CK</t>
  </si>
  <si>
    <t xml:space="preserve">Specifications of single supermarket shelf: H1500*W1200*D410
Height: 1.5m
Length: 1.2m
Width: 41cm
Floor: 6 floors
Material: Iron powder coated 2 layers
Load capacity: 60-90kg/floor evenly.
</t>
  </si>
  <si>
    <t xml:space="preserve">Set desk and chair </t>
  </si>
  <si>
    <t>Desk: W1.3m * L0.8m * H0.75m</t>
  </si>
  <si>
    <t xml:space="preserve"> Lavabo Set</t>
  </si>
  <si>
    <t>including bowl, pedestal, water supply components, drain assembly, mirror for ST practice room</t>
  </si>
  <si>
    <t>Folding chair</t>
  </si>
  <si>
    <t>using for patients/therapists</t>
  </si>
  <si>
    <t>Blood pressure monitor HEM-7124</t>
  </si>
  <si>
    <t xml:space="preserve"> 3M™ Littmann® Classic III™</t>
  </si>
  <si>
    <t>SPo2 measure</t>
  </si>
  <si>
    <t>Stopwatch</t>
  </si>
  <si>
    <t>Record</t>
  </si>
  <si>
    <t>to record patients' voice, information</t>
  </si>
  <si>
    <t>Computer and windows set</t>
  </si>
  <si>
    <t>using to finding information and store patient's information</t>
  </si>
  <si>
    <t xml:space="preserve">PC HP 205 Pro G8 NT 5S3Z9PA (23.8" Full HD/AMD Ryzen 5 5500U/8GB/512GB SSD/Không HDD/Windows 11 Home SL 64-bit/WiFi 802.11ac))
</t>
  </si>
  <si>
    <t xml:space="preserve">Printing set </t>
  </si>
  <si>
    <t>making flashcards, ACC, or therapy practices for patients</t>
  </si>
  <si>
    <t>Printer and 4 color inks BTD60BK/5000</t>
  </si>
  <si>
    <t xml:space="preserve">Set </t>
  </si>
  <si>
    <t xml:space="preserve">Penlight including battery </t>
  </si>
  <si>
    <t>using for eyes and throat assessment</t>
  </si>
  <si>
    <t xml:space="preserve">Wooden chair for patients
</t>
  </si>
  <si>
    <t>Height 45cm</t>
  </si>
  <si>
    <t>size W1m*L1m*, H 1.6-2.6cm)</t>
  </si>
  <si>
    <t xml:space="preserve">Flexible foil magnets A4 with decal </t>
  </si>
  <si>
    <t xml:space="preserve">Double-sided magnetic whiteboard </t>
  </si>
  <si>
    <t>Size W60xL100cm</t>
  </si>
  <si>
    <t>Whiteboard marker WB-03 (Blue) (10 piece/set)</t>
  </si>
  <si>
    <t>Permanent marker (blue and red colour)</t>
  </si>
  <si>
    <t>Rotational mirrors</t>
  </si>
  <si>
    <t>Elastic rubber ball (diameter 10-12cm)</t>
  </si>
  <si>
    <t>Hanoi Tower 8-Storey Wooden Game Set</t>
  </si>
  <si>
    <t>Cái</t>
  </si>
  <si>
    <t>Graduated measuring cup</t>
  </si>
  <si>
    <t>Square marble tray</t>
  </si>
  <si>
    <t>Nose clip</t>
  </si>
  <si>
    <t>Poker cards</t>
  </si>
  <si>
    <t>Birthday Trumpet</t>
  </si>
  <si>
    <t>A4 paper (500gsm)</t>
  </si>
  <si>
    <t>5CC syringe (box of 100)</t>
  </si>
  <si>
    <t>Paper cup (200ml) 100 piece/set</t>
  </si>
  <si>
    <t xml:space="preserve">Muỗng cà phê cán dài </t>
  </si>
  <si>
    <t>Sterilized tongue depressor (100 piece)</t>
  </si>
  <si>
    <t>Tongue stripper (set of 30 tongue stripper)</t>
  </si>
  <si>
    <t>Medical gloves  (100 pieces)</t>
  </si>
  <si>
    <t>Medical gauze</t>
  </si>
  <si>
    <t>Straw (set of 100 long straw)</t>
  </si>
  <si>
    <t>Dental floss Oral B</t>
  </si>
  <si>
    <t>Medical cotton swab (set of 100 pieces)
- 5mm cotton tip
- Rod stem length 15cm</t>
  </si>
  <si>
    <t>Pen and stationery boxes</t>
  </si>
  <si>
    <t>Tissues</t>
  </si>
  <si>
    <t>Cubes 3cm</t>
  </si>
  <si>
    <t xml:space="preserve"> Shape Matching Trailer</t>
  </si>
  <si>
    <t>develop words, speech and language for patients with speech problems related to their jobs</t>
  </si>
  <si>
    <t>Cash register toy set with sound and indicator light</t>
  </si>
  <si>
    <t>Kitchen set model (36 items)</t>
  </si>
  <si>
    <t xml:space="preserve">Flash card for adults and childrens with different topic </t>
  </si>
  <si>
    <t xml:space="preserve">including alphabetic words, topic for adults and childrens to develop speech and language therapy </t>
  </si>
  <si>
    <t xml:space="preserve"> White A4 paper 160gsm</t>
  </si>
  <si>
    <t>Container for flashcard</t>
  </si>
  <si>
    <t xml:space="preserve">Air cushion </t>
  </si>
  <si>
    <t>Size 35x50cm</t>
  </si>
  <si>
    <t xml:space="preserve">Table 9: Consultant workshop </t>
  </si>
  <si>
    <t xml:space="preserve">Consultation workshop (01 workshop for 40 participants/1 day/workshop) </t>
  </si>
  <si>
    <t xml:space="preserve">Subtotal </t>
  </si>
  <si>
    <t>Meeting room (including: projector, and equipment)</t>
  </si>
  <si>
    <t>Round-trip airtickets for 5 non-resident participants from HCMC to Hanoi (ticket &amp; airport taxi)</t>
  </si>
  <si>
    <t xml:space="preserve">
person/time</t>
  </si>
  <si>
    <t>Refer to doc 3. Airticket's BPA and VNAH's cost norms 2.6</t>
  </si>
  <si>
    <t xml:space="preserve">Ground travel for non-resident </t>
  </si>
  <si>
    <t xml:space="preserve">
person/ground trip</t>
  </si>
  <si>
    <t>Average bus ticket from other provinces to HCMC</t>
  </si>
  <si>
    <t>Transportation supports for resident/local participants</t>
  </si>
  <si>
    <t xml:space="preserve">
person/day</t>
  </si>
  <si>
    <t>Organizer</t>
  </si>
  <si>
    <t>Honorarium for speaker</t>
  </si>
  <si>
    <t>Secretary</t>
  </si>
  <si>
    <t>Accomodation for non-resident participants</t>
  </si>
  <si>
    <t>room/night</t>
  </si>
  <si>
    <t xml:space="preserve">Perdiem for non-residents </t>
  </si>
  <si>
    <t>Table 10: Training on VAVA DIS usage</t>
  </si>
  <si>
    <t>Training on VAVA DIS usage in 20 districts in Tay Ninh and Binh phuoc province (1 day training*8 trainings)</t>
  </si>
  <si>
    <t>Cost for trainees</t>
  </si>
  <si>
    <t>Venue, banner (including projector, laptop, micro)</t>
  </si>
  <si>
    <t>Refer to doc 1.3 (1). Chung tu gia phong hoi thao tai Dnai</t>
  </si>
  <si>
    <t xml:space="preserve">Air ticket Hanoi-HCMC  and airport taxi </t>
  </si>
  <si>
    <t>Transportation to training venue and vice versa (16 seats)</t>
  </si>
  <si>
    <t>Trainer's fee</t>
  </si>
  <si>
    <t>Travel for non resisdent  - train/bus</t>
  </si>
  <si>
    <t xml:space="preserve">Local travel for resident </t>
  </si>
  <si>
    <t>Hotel - for non resident</t>
  </si>
  <si>
    <t>Perdiem for non resident</t>
  </si>
  <si>
    <t>Lunch for all participant</t>
  </si>
  <si>
    <t>Organizer honorarium</t>
  </si>
  <si>
    <t>Secretary honorarium</t>
  </si>
  <si>
    <t>Questionnaire (6 pages/form * 500VND/page)</t>
  </si>
  <si>
    <t>form</t>
  </si>
  <si>
    <t>Refer to Table from VAVA central</t>
  </si>
  <si>
    <t>Cost for VAVA monitoring  training</t>
  </si>
  <si>
    <t xml:space="preserve">Local travel </t>
  </si>
  <si>
    <t>Table 11 A: Increased the engagement of local private service providers in expanding service provision in the target provinces.</t>
  </si>
  <si>
    <t>Conduct CME training assessment tools using WHODAS, MOH medical records (basic course: 02 days/course; 20 trainees/course *2 courses ) (18 residents and 02 non -residents)</t>
  </si>
  <si>
    <t>Sub total 11a: CME training on examination and assessment using WHODAS toolkit</t>
  </si>
  <si>
    <t>Refer to the VNAH's curren cost norms</t>
  </si>
  <si>
    <t xml:space="preserve"> Perdiem for non resident participants</t>
  </si>
  <si>
    <t>Accomodation for non resident participants</t>
  </si>
  <si>
    <t>Travel support for non resident participants (01 car of 7 seats/workshop)</t>
  </si>
  <si>
    <t>Car rent for PWDs home visit (01 day/1 course with 02 cars of 16 seats /trip)</t>
  </si>
  <si>
    <t xml:space="preserve"> CME certificate fee</t>
  </si>
  <si>
    <t>Unit cosst/ person</t>
  </si>
  <si>
    <t>Table 11 B: Training for caregivers (30 SP each training)</t>
  </si>
  <si>
    <r>
      <rPr>
        <sz val="12"/>
        <color theme="1"/>
        <rFont val="Calibri"/>
        <family val="2"/>
        <scheme val="minor"/>
      </rPr>
      <t xml:space="preserve">Conduct technical training for local private sector providers ( doctors, nurses, therapist + </t>
    </r>
    <r>
      <rPr>
        <sz val="12"/>
        <color theme="1"/>
        <rFont val="Calibri (Body)"/>
        <charset val="134"/>
      </rPr>
      <t>1</t>
    </r>
    <r>
      <rPr>
        <sz val="12"/>
        <color theme="1"/>
        <rFont val="Calibri"/>
        <family val="2"/>
        <scheme val="minor"/>
      </rPr>
      <t xml:space="preserve"> trainers+</t>
    </r>
    <r>
      <rPr>
        <sz val="12"/>
        <color theme="1"/>
        <rFont val="Calibri (Body)"/>
        <charset val="134"/>
      </rPr>
      <t>2</t>
    </r>
    <r>
      <rPr>
        <sz val="12"/>
        <color theme="1"/>
        <rFont val="Calibri"/>
        <family val="2"/>
        <scheme val="minor"/>
      </rPr>
      <t xml:space="preserve"> supporters + </t>
    </r>
    <r>
      <rPr>
        <sz val="12"/>
        <color theme="1"/>
        <rFont val="Calibri (Body)"/>
        <charset val="134"/>
      </rPr>
      <t>2</t>
    </r>
    <r>
      <rPr>
        <sz val="12"/>
        <color theme="1"/>
        <rFont val="Calibri"/>
        <family val="2"/>
        <scheme val="minor"/>
      </rPr>
      <t xml:space="preserve"> partner representatives) 2 day/course) </t>
    </r>
  </si>
  <si>
    <t>Sub total 11b</t>
  </si>
  <si>
    <t>Travel support for local participants (and nearby districts)</t>
  </si>
  <si>
    <t>Perdiem for non resident participants (from, remote districts)</t>
  </si>
  <si>
    <t>Accomodation for non resident participants (from remote districts)</t>
  </si>
  <si>
    <t>Travel support for non residents/participants from remote districts</t>
  </si>
  <si>
    <t>Average actual car rental expense for 01 day in 01 province</t>
  </si>
  <si>
    <t>Travel support  and honorarium for PWDs and caregivers to participate as demonstrators</t>
  </si>
  <si>
    <t>Honorarium/local partner organization coordinator</t>
  </si>
  <si>
    <t>Communication support to local partners/organizers</t>
  </si>
  <si>
    <t>Unit cost/ person</t>
  </si>
  <si>
    <t>Table 12: Care system develop &amp;pilot</t>
  </si>
  <si>
    <t>Focus group meeting</t>
  </si>
  <si>
    <t>Sub total 12a</t>
  </si>
  <si>
    <t xml:space="preserve">Training &amp; Pilot </t>
  </si>
  <si>
    <t>Sub total 12b</t>
  </si>
  <si>
    <t>Table 13: Care system develop &amp;pilot</t>
  </si>
  <si>
    <t>Assessment for AT/AD to be coverage in Health insurance law</t>
  </si>
  <si>
    <t>Air ticket Hanoi-HCMC and airport taxi</t>
  </si>
  <si>
    <t>M&amp;I.E for non resident</t>
  </si>
  <si>
    <t>Honorarium for interviewee</t>
  </si>
  <si>
    <t xml:space="preserve">Equipment </t>
  </si>
  <si>
    <t>Table 14: Training on health insurance</t>
  </si>
  <si>
    <t>Table 15: Training on electronic rehabilitation medical record</t>
  </si>
  <si>
    <t>Table 16: Training on VAVA DIS usage Quang Nam,Quang Tri, Binh Dinh, Kon Tum province</t>
  </si>
  <si>
    <t>Training on VAVA DIS usage in 48 districts in Quang Nam,Quang Tri, Binh Dinh, Kon Tum province (1 day training)</t>
  </si>
  <si>
    <t xml:space="preserve">Cost for 1 trainer and VAVA staff monitoring  training </t>
  </si>
  <si>
    <t xml:space="preserve">Air ticket Hanoi-QN/QT/BD/KT  and airport taxi </t>
  </si>
  <si>
    <t>17A. Devices and equipment for a Rehab &amp; assistive living room</t>
  </si>
  <si>
    <t>Compression therapy machine</t>
  </si>
  <si>
    <t>Bicycle machine station</t>
  </si>
  <si>
    <t>Rehab training bed</t>
  </si>
  <si>
    <t>Knee exercise equipment</t>
  </si>
  <si>
    <t xml:space="preserve">Gym Body Sculpture Smart Dumbbell Tower </t>
  </si>
  <si>
    <t>17B. Adjustment for an available Rehab &amp; assistive living room (not build new contruction)</t>
  </si>
  <si>
    <t>Cost of repainting the Rehab &amp; assistive living room</t>
  </si>
  <si>
    <t>Total 17A+17B</t>
  </si>
  <si>
    <t>Temporarily parked, until further discussion in 2025</t>
  </si>
  <si>
    <t>2a.2. Therapy/intervention and re-assessment (19 sessions)</t>
  </si>
  <si>
    <r>
      <rPr>
        <b/>
        <sz val="12"/>
        <rFont val="Calibri"/>
        <family val="2"/>
        <scheme val="minor"/>
      </rPr>
      <t xml:space="preserve">To provide home care (including re-evaluation of care outcome and training/guidance to family caregiver)s by nurse, rehab therapists and doctors for </t>
    </r>
    <r>
      <rPr>
        <b/>
        <sz val="12"/>
        <color rgb="FFFF0000"/>
        <rFont val="Calibri"/>
        <family val="2"/>
        <scheme val="minor"/>
      </rPr>
      <t xml:space="preserve">4,343 </t>
    </r>
    <r>
      <rPr>
        <b/>
        <sz val="12"/>
        <rFont val="Calibri"/>
        <family val="2"/>
        <scheme val="minor"/>
      </rPr>
      <t xml:space="preserve">PWDs, each will be served </t>
    </r>
    <r>
      <rPr>
        <sz val="12"/>
        <color rgb="FFFF0000"/>
        <rFont val="Calibri"/>
        <family val="2"/>
        <scheme val="minor"/>
      </rPr>
      <t>15</t>
    </r>
    <r>
      <rPr>
        <b/>
        <sz val="12"/>
        <rFont val="Calibri"/>
        <family val="2"/>
        <scheme val="minor"/>
      </rPr>
      <t xml:space="preserve"> service sessions during a 6 month period.</t>
    </r>
  </si>
  <si>
    <t>MT1</t>
  </si>
  <si>
    <t>Cũ</t>
  </si>
  <si>
    <t>Mới</t>
  </si>
  <si>
    <t>Jul</t>
  </si>
  <si>
    <t>Aug</t>
  </si>
  <si>
    <t>Sep</t>
  </si>
  <si>
    <t>Total Q4FY25</t>
  </si>
  <si>
    <t xml:space="preserve">Revised   August &amp; Sept/ Anticipated to operate in the last week of Sept. July: re-immburement June &amp; first weeks of July. </t>
  </si>
  <si>
    <t>Re-confirm the need in this quarter.</t>
  </si>
  <si>
    <t>Revised: Move to next quarter</t>
  </si>
  <si>
    <t xml:space="preserve">Completed </t>
  </si>
  <si>
    <t>Not advance</t>
  </si>
  <si>
    <t>Advance 20% contract</t>
  </si>
  <si>
    <t>Revised August - move to Sept if availale in Sept</t>
  </si>
  <si>
    <t>July: Processed 1/7/2025</t>
  </si>
  <si>
    <t>Support for 1/2025 and this quarter  (move July to Sept) if available</t>
  </si>
  <si>
    <t>Planned to remove</t>
  </si>
  <si>
    <t>Completed support for package supporting for SPs received 3 sememters, continue to support for SPs 4 semester</t>
  </si>
  <si>
    <t>Revised/ Received receipts for payment. Request for Payment in Sept if available</t>
  </si>
  <si>
    <t>Not planned for Q4</t>
  </si>
  <si>
    <t>Planned to FY2026 plan/ TBD</t>
  </si>
  <si>
    <t>No cost</t>
  </si>
  <si>
    <t>Removed</t>
  </si>
  <si>
    <t>DoH recommend</t>
  </si>
  <si>
    <t>Revised: Pending payment to next quarter</t>
  </si>
  <si>
    <t xml:space="preserve">Revised - Implement and follow up with MoH/ not advance </t>
  </si>
  <si>
    <t xml:space="preserve">
Revised - move to next quarter</t>
  </si>
  <si>
    <t>Air Pressure Compression Therapy Device</t>
  </si>
  <si>
    <t>High-Power Laser Therapy Machine</t>
  </si>
  <si>
    <t>Used for tendonitis, bursitis, muscle strain, and contracture.
Promotes deep tissue healing, reduces pain and inflammation, and improves mobility and scar flexibility.</t>
  </si>
  <si>
    <t>Indicated for stroke, muscle weakness, pain syndromes, and post-surgery recovery.
Enhances muscle re-education, reduces pain and edema, and prevents atrophy.</t>
  </si>
  <si>
    <t>For lymphedema, venous insufficiency, and post-injury swelling.
Improves lymphatic drainage, reduces edema, and speeds up recovery.</t>
  </si>
  <si>
    <t>Used in musculoskeletal pain, tendonitis, and joint inflammation.
Provides fast pain relief, enhances tissue repair, and decreases inflammation through photobiomodulation.</t>
  </si>
  <si>
    <t>Indicated for disc herniation, spondylosis, sciatica, and neck/back pain.
Provides controlled decompression, relieves nerve pressure, and restores spinal alignment.</t>
  </si>
  <si>
    <t>Frequency: 1 &amp; 3 MHz
Intensity: up to 2 W/cm² continuous or pulsed
Output heads: 5 cm² and 0.8 cm² transducers
Timer: 0–30 min
Portable, digital LCD interface</t>
  </si>
  <si>
    <t>Modes: TENS, NMES, IFC, Russian, FES
Frequency range: 1–10,000 Hz
Channels: 2 independent
Adjustable pulse width and ramp time
Built-in treatment protocols</t>
  </si>
  <si>
    <t>Traction force: 0–90 kg (lumbar) / 0–20 kg (cervical)
Modes: static, intermittent, progressive
Digital force control &amp; safety release system
Timer: 0–60 min
Compatible with adjustable traction tables</t>
  </si>
  <si>
    <t xml:space="preserve">Total </t>
  </si>
  <si>
    <t xml:space="preserve">No. </t>
  </si>
  <si>
    <t xml:space="preserve">LIST OF ADDITIONAL/ADVANCE EQUIPMENT FOR REHAB/PT ROOM - INCLUSION III-b/VNAH 
Under Budget Line 1.2.1a./ Dong Nai DoH Request 
(Submitted to CRS for DoS Approval - FY2026)
</t>
  </si>
  <si>
    <t>Ultrasound therapy machine</t>
  </si>
  <si>
    <t>Electrical Stimulation machine</t>
  </si>
  <si>
    <t>Spinal traction machine</t>
  </si>
  <si>
    <t>Country of Origin</t>
  </si>
  <si>
    <t>Model</t>
  </si>
  <si>
    <t>USA</t>
  </si>
  <si>
    <t xml:space="preserve">	Chattanooga</t>
  </si>
  <si>
    <t>Intelect Mobile 2 Ultrasound INTL</t>
  </si>
  <si>
    <t>Intelect mobile 2 Stim</t>
  </si>
  <si>
    <t>Triton Traction Machine</t>
  </si>
  <si>
    <t>Mexico</t>
  </si>
  <si>
    <t>Intelect HPL 7</t>
  </si>
  <si>
    <t>Italia</t>
  </si>
  <si>
    <t>Bio Compression Systems</t>
  </si>
  <si>
    <t>SC-2004-DL</t>
  </si>
  <si>
    <t>4 chamber system
Unilateral or bilateral capability
Adjustable pressure between 10 mmHg and 120 mmHg in all chambers
Adjustable cycle time between 60 and 120 seconds
Built in countdown timer or continuous mode
Focus therapy
Pause button
Compliance meter</t>
  </si>
  <si>
    <t>Trademark/ Brand</t>
  </si>
  <si>
    <t>Legal manufacturer/Made in</t>
  </si>
  <si>
    <t>Laser class: High Power
Wavelength: 810–980 nm. 7 operating modes: continuous, interrupted, pulsed, single  pulse, burst, stochastic &amp; anti-  inflammatory
Power output: up to 7 W
Modes: continuous / pulsed
Spot size: 26mm
Built-in safety interlock and cooling</t>
  </si>
  <si>
    <t>DJO France SAS/Mexico</t>
  </si>
  <si>
    <t>The Elevating Therapy Table (Elevating Tilt Table)</t>
  </si>
  <si>
    <t>PHS Medical</t>
  </si>
  <si>
    <t>Elevating Therapy Tilt Table HY1001</t>
  </si>
  <si>
    <t>Load capacity: 350 lbs (≈159 kg)
• Dimensions: 27” W × 82” L × 22.5–39.5” H
• Tilt range: 0–90° with angle indicator
• Backrest adjustment: Manual lift 0–70°
• Frame: White powder-coated steel base
• Cushions: 27” W top with 2 configuration options, 2” high-density foam
• Safety: (2) safety straps
• Mobility: (4) individual locking casters
• Foot support: Extra-large foldaway footplate with non-skid surface
• Patient positioning: Rounded corners, nose hole with plug
• Controls: Hand control for tilt, single foot control for lift
• Compatibility: Accommodates patient lift system</t>
  </si>
  <si>
    <t>Designed for rehabilitation in patients with stroke, spinal cord injury, cerebral palsy, and older adults, the Elevating Therapy Tilt Table enables safe progressive vertical training. It helps improve circulation, enhance bone health, promote postural control and functional recovery, while reducing the risk of complications associated with prolonged immobility.</t>
  </si>
  <si>
    <t>Shockwave Machine</t>
  </si>
  <si>
    <t>TheraTouch SW1 Portable Shockwave</t>
  </si>
  <si>
    <t>Richmar (Compass Health Brands)</t>
  </si>
  <si>
    <t>• Power supply: 100–240 V, 50/60 Hz, 200 VA
• Battery: Rechargeable lithium-ion, DC 22.2 V, 2200 mAh (≈ 3 hours runtime)
• Frequency range: 1 – 22 Hz
• Energy output: 60 – 185 mJ (1 – 4 bars)
• Energy display: Selectable in millijoules (mJ) or bars
• Treatment protocols: 11 preset body-region programs + manual customization with Favorites list
• Applicators: Interchangeable steel-round and compound-round heads (15 mm, 20 mm, 35 mm)
• Penetration depth: Up to approximately 35 mm
• Interface: Trilingual touchscreen control system
• Main unit dimensions: 11.46” × 6.69” × 4.78”
• Handpiece dimensions: 10.2” × 4.48”
• Main unit weight: 4.63 lbs (≈ 2.1 kg)
• Portability: Includes protective carrying case</t>
  </si>
  <si>
    <t>Shockwave device is intended for non-invasive treatment of common musculoskeletal conditions. It delivers radial pressure waves to help reduce pain, stimulate tissue healing, improve local blood circulation, and enhance functional recovery. The device supports management of soft-tissue disorders such as tendinopathies, muscle tightness, myofascial trigger points, and plantar fasciitis, as well as adjunctive support for bone healing and rehabilitation.
Designed for use in clinical and point-of-care settings, it enables clinicians to provide targeted, efficient therapy across multiple body regions, facilitating individualized treatment planning and progression monitoring.</t>
  </si>
  <si>
    <t>Đồng Nai</t>
  </si>
  <si>
    <t>Bình Phước</t>
  </si>
  <si>
    <t>ĐK THỐNG NHẤT, ĐK KV ĐỊNH QUÁN, ĐK KV LONG THÀNH, ĐK KV LONG KHÁNH</t>
  </si>
  <si>
    <t>YHCT BP, TTYT KV PHƯỚC LONG</t>
  </si>
  <si>
    <t>YHCT BP, TTYT KV PHƯỚC LONG, TTYT KV BÌNH LONG</t>
  </si>
  <si>
    <t>YHCT BP</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</si>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</sst>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_(* #,##0_);_(* \(#,##0\);_(* &quot;-&quot;_);_(@_)"/>
    <numFmt numFmtId="165" formatCode="_(* #,##0.00_);_(* \(#,##0.00\);_(* &quot;-&quot;??_);_(@_)"/>
    <numFmt numFmtId="166" formatCode="_ * #,##0.00_ ;_ * \-#,##0.00_ ;_ * &quot;-&quot;??_ ;_ @_ "/>
    <numFmt numFmtId="167" formatCode="_-* #,##0_-;\-* #,##0_-;_-* &quot;-&quot;??_-;_-@_-"/>
    <numFmt numFmtId="168" formatCode="_-* #,##0\ _U_S_$_-;\-* #,##0\ _U_S_$_-;_-* &quot;-&quot;??\ _U_S_$_-;_-@_-"/>
    <numFmt numFmtId="169" formatCode="0.000"/>
    <numFmt numFmtId="170" formatCode="_(* #,##0_);_(* \(#,##0\);_(* &quot;-&quot;??_);_(@_)"/>
    <numFmt numFmtId="171" formatCode="_(* #,##0.0_);_(* \(#,##0.0\);_(* &quot;-&quot;??_);_(@_)"/>
    <numFmt numFmtId="172" formatCode="_-* #,##0.00_-;\-* #,##0.00_-;_-* &quot;-&quot;??.00_-;_-@_-"/>
    <numFmt numFmtId="173" formatCode="_(* #,##0.0_);_(* \(#,##0.0\);_(* &quot;-&quot;_);_(@_)"/>
    <numFmt numFmtId="174" formatCode="0.0"/>
    <numFmt numFmtId="175" formatCode="0;[Red]0"/>
    <numFmt numFmtId="176" formatCode="_(* #,##0.00_);_(* \(#,##0.00\);_(* &quot;-&quot;_);_(@_)"/>
    <numFmt numFmtId="177" formatCode="_ * #,##0_ ;_ * \-#,##0_ ;_ * &quot;-&quot;??_ ;_ @_ "/>
  </numFmts>
  <fonts count="60">
    <font>
      <sz val="11"/>
      <color theme="1"/>
      <name val="Calibri"/>
      <charset val="163"/>
      <scheme val="minor"/>
    </font>
    <font>
      <sz val="11"/>
      <color theme="1"/>
      <name val="Calibri"/>
      <family val="2"/>
      <scheme val="minor"/>
    </font>
    <font>
      <sz val="11"/>
      <color theme="1"/>
      <name val="Calibri"/>
      <family val="2"/>
      <scheme val="minor"/>
    </font>
    <font>
      <sz val="10"/>
      <name val="Arial"/>
      <family val="2"/>
    </font>
    <font>
      <sz val="12"/>
      <color theme="1"/>
      <name val="Calibri"/>
      <family val="2"/>
      <scheme val="minor"/>
    </font>
    <font>
      <sz val="11"/>
      <name val="Calibri"/>
      <family val="2"/>
      <scheme val="minor"/>
    </font>
    <font>
      <sz val="11"/>
      <color theme="1"/>
      <name val="Calibri"/>
      <family val="2"/>
      <scheme val="minor"/>
    </font>
    <font>
      <sz val="11"/>
      <color rgb="FFFF0000"/>
      <name val="Calibri"/>
      <family val="2"/>
      <scheme val="minor"/>
    </font>
    <font>
      <b/>
      <sz val="11"/>
      <color rgb="FFFF0000"/>
      <name val="Calibri"/>
      <family val="2"/>
      <scheme val="minor"/>
    </font>
    <font>
      <sz val="12"/>
      <name val="Calibri"/>
      <family val="2"/>
      <scheme val="minor"/>
    </font>
    <font>
      <sz val="10"/>
      <color rgb="FFFF0000"/>
      <name val="Arial"/>
      <family val="2"/>
    </font>
    <font>
      <sz val="12"/>
      <color theme="1"/>
      <name val="Times New Roman"/>
      <family val="1"/>
    </font>
    <font>
      <b/>
      <sz val="11"/>
      <color theme="1"/>
      <name val="Calibri"/>
      <family val="2"/>
      <scheme val="minor"/>
    </font>
    <font>
      <b/>
      <sz val="15"/>
      <name val="Calibri"/>
      <family val="2"/>
      <scheme val="minor"/>
    </font>
    <font>
      <b/>
      <sz val="12"/>
      <name val="Calibri"/>
      <family val="2"/>
      <scheme val="minor"/>
    </font>
    <font>
      <b/>
      <sz val="12"/>
      <color theme="0"/>
      <name val="Calibri"/>
      <family val="2"/>
      <scheme val="minor"/>
    </font>
    <font>
      <b/>
      <sz val="12"/>
      <color theme="1"/>
      <name val="Calibri"/>
      <family val="2"/>
      <scheme val="minor"/>
    </font>
    <font>
      <sz val="12"/>
      <color rgb="FFFF0000"/>
      <name val="Calibri"/>
      <family val="2"/>
      <scheme val="minor"/>
    </font>
    <font>
      <b/>
      <sz val="12"/>
      <color rgb="FFFF0000"/>
      <name val="Calibri"/>
      <family val="2"/>
      <scheme val="minor"/>
    </font>
    <font>
      <b/>
      <sz val="11"/>
      <name val="Calibri"/>
      <family val="2"/>
      <scheme val="minor"/>
    </font>
    <font>
      <sz val="12"/>
      <color theme="1"/>
      <name val="Calibri"/>
      <family val="2"/>
    </font>
    <font>
      <b/>
      <i/>
      <sz val="12"/>
      <color theme="1"/>
      <name val="Calibri"/>
      <family val="2"/>
    </font>
    <font>
      <b/>
      <i/>
      <sz val="12"/>
      <color theme="1"/>
      <name val="Calibri"/>
      <family val="2"/>
      <scheme val="minor"/>
    </font>
    <font>
      <b/>
      <u/>
      <sz val="12"/>
      <name val="Calibri"/>
      <family val="2"/>
      <scheme val="minor"/>
    </font>
    <font>
      <b/>
      <sz val="11"/>
      <color theme="0" tint="-0.1498458815271462"/>
      <name val="Calibri"/>
      <family val="2"/>
      <scheme val="minor"/>
    </font>
    <font>
      <sz val="11"/>
      <color theme="1"/>
      <name val="Times New Roman"/>
      <family val="1"/>
    </font>
    <font>
      <sz val="12"/>
      <name val="Times New Roman"/>
      <family val="1"/>
    </font>
    <font>
      <b/>
      <sz val="12"/>
      <color theme="0"/>
      <name val="Calibri"/>
      <family val="2"/>
    </font>
    <font>
      <sz val="11"/>
      <color rgb="FF000000"/>
      <name val="Calibri"/>
      <family val="2"/>
    </font>
    <font>
      <sz val="12"/>
      <color rgb="FF0C0C0C"/>
      <name val="Calibri"/>
      <family val="2"/>
    </font>
    <font>
      <sz val="12"/>
      <color rgb="FF000000"/>
      <name val="Calibri"/>
      <family val="2"/>
    </font>
    <font>
      <sz val="12"/>
      <name val="Calibri"/>
      <family val="2"/>
    </font>
    <font>
      <sz val="12"/>
      <color rgb="FF242424"/>
      <name val="Calibri"/>
      <family val="2"/>
    </font>
    <font>
      <sz val="12"/>
      <color rgb="FF333333"/>
      <name val="Calibri"/>
      <family val="2"/>
    </font>
    <font>
      <sz val="12"/>
      <color rgb="FF4B4B4B"/>
      <name val="Calibri"/>
      <family val="2"/>
    </font>
    <font>
      <sz val="12"/>
      <color rgb="FF33496D"/>
      <name val="Calibri"/>
      <family val="2"/>
    </font>
    <font>
      <sz val="11"/>
      <color theme="1"/>
      <name val="Calibri"/>
      <family val="2"/>
    </font>
    <font>
      <b/>
      <i/>
      <sz val="12"/>
      <name val="Calibri"/>
      <family val="2"/>
      <scheme val="minor"/>
    </font>
    <font>
      <b/>
      <sz val="11"/>
      <color rgb="FF000000"/>
      <name val="Calibri"/>
      <family val="2"/>
    </font>
    <font>
      <b/>
      <sz val="10"/>
      <name val="Arial"/>
      <family val="2"/>
    </font>
    <font>
      <i/>
      <sz val="12"/>
      <name val="Calibri"/>
      <family val="2"/>
      <scheme val="minor"/>
    </font>
    <font>
      <sz val="9"/>
      <color rgb="FFFF0000"/>
      <name val="Segoe UI"/>
      <family val="2"/>
    </font>
    <font>
      <b/>
      <sz val="12"/>
      <name val="Calibri"/>
      <family val="2"/>
    </font>
    <font>
      <sz val="10"/>
      <color rgb="FF000000"/>
      <name val="Arial"/>
      <family val="2"/>
    </font>
    <font>
      <sz val="12"/>
      <name val=".VnTime"/>
      <family val="2"/>
    </font>
    <font>
      <b/>
      <sz val="12"/>
      <color rgb="FFFF0000"/>
      <name val="Calibri (Body)"/>
      <charset val="134"/>
    </font>
    <font>
      <b/>
      <sz val="12"/>
      <name val="Calibri (Body)"/>
      <charset val="134"/>
    </font>
    <font>
      <sz val="12"/>
      <color rgb="FFFF0000"/>
      <name val="Calibri (Body)"/>
      <charset val="134"/>
    </font>
    <font>
      <sz val="12"/>
      <name val="Calibri (Body)"/>
      <charset val="134"/>
    </font>
    <font>
      <sz val="12"/>
      <color theme="1"/>
      <name val="Calibri (Body)"/>
      <charset val="134"/>
    </font>
    <font>
      <strike/>
      <sz val="12"/>
      <name val="Calibri"/>
      <family val="2"/>
      <scheme val="minor"/>
    </font>
    <font>
      <b/>
      <sz val="14"/>
      <color rgb="FFFF0000"/>
      <name val="Calibri"/>
      <family val="2"/>
      <scheme val="minor"/>
    </font>
    <font>
      <b/>
      <sz val="14"/>
      <color rgb="FFFF0000"/>
      <name val="Calibri (Body)"/>
      <charset val="134"/>
    </font>
    <font>
      <b/>
      <sz val="9"/>
      <name val="Tahoma"/>
      <family val="2"/>
    </font>
    <font>
      <sz val="9"/>
      <name val="Tahoma"/>
      <family val="2"/>
    </font>
    <font>
      <sz val="10"/>
      <name val="Arial"/>
      <family val="2"/>
    </font>
    <font>
      <sz val="10"/>
      <color theme="1"/>
      <name val="Calibri"/>
      <family val="2"/>
      <scheme val="minor"/>
    </font>
    <font>
      <b/>
      <sz val="18"/>
      <color theme="1"/>
      <name val="Times New Roman"/>
      <family val="1"/>
    </font>
    <font>
      <b/>
      <sz val="12"/>
      <color theme="0"/>
      <name val="Times New Roman"/>
      <family val="1"/>
    </font>
    <font>
      <b/>
      <sz val="12"/>
      <name val="Times New Roman"/>
      <family val="1"/>
    </font>
  </fonts>
  <fills count="24">
    <fill>
      <patternFill patternType="none"/>
    </fill>
    <fill>
      <patternFill patternType="gray125"/>
    </fill>
    <fill>
      <patternFill patternType="solid">
        <fgColor theme="0"/>
        <bgColor indexed="64"/>
      </patternFill>
    </fill>
    <fill>
      <patternFill patternType="solid">
        <fgColor theme="5" tint="0.79985961485641044"/>
        <bgColor indexed="64"/>
      </patternFill>
    </fill>
    <fill>
      <patternFill patternType="solid">
        <fgColor theme="6" tint="0.59999389629810485"/>
        <bgColor indexed="64"/>
      </patternFill>
    </fill>
    <fill>
      <patternFill patternType="solid">
        <fgColor rgb="FFFFFF00"/>
        <bgColor indexed="64"/>
      </patternFill>
    </fill>
    <fill>
      <patternFill patternType="solid">
        <fgColor rgb="FF0070C0"/>
        <bgColor indexed="64"/>
      </patternFill>
    </fill>
    <fill>
      <patternFill patternType="solid">
        <fgColor rgb="FF92D050"/>
        <bgColor indexed="64"/>
      </patternFill>
    </fill>
    <fill>
      <patternFill patternType="solid">
        <fgColor theme="0"/>
        <bgColor theme="0"/>
      </patternFill>
    </fill>
    <fill>
      <patternFill patternType="solid">
        <fgColor theme="0" tint="-0.1498458815271462"/>
        <bgColor indexed="64"/>
      </patternFill>
    </fill>
    <fill>
      <patternFill patternType="solid">
        <fgColor theme="9" tint="-0.249977111117893"/>
        <bgColor indexed="64"/>
      </patternFill>
    </fill>
    <fill>
      <patternFill patternType="solid">
        <fgColor rgb="FF00B0F0"/>
        <bgColor indexed="64"/>
      </patternFill>
    </fill>
    <fill>
      <patternFill patternType="solid">
        <fgColor theme="9" tint="0.39982299264503923"/>
        <bgColor indexed="64"/>
      </patternFill>
    </fill>
    <fill>
      <patternFill patternType="solid">
        <fgColor theme="9" tint="0.39991454817346722"/>
        <bgColor indexed="64"/>
      </patternFill>
    </fill>
    <fill>
      <patternFill patternType="solid">
        <fgColor theme="6" tint="0.39982299264503923"/>
        <bgColor indexed="64"/>
      </patternFill>
    </fill>
    <fill>
      <patternFill patternType="solid">
        <fgColor theme="7" tint="0.59999389629810485"/>
        <bgColor indexed="64"/>
      </patternFill>
    </fill>
    <fill>
      <patternFill patternType="solid">
        <fgColor rgb="FF00B0F0"/>
        <bgColor rgb="FF000000"/>
      </patternFill>
    </fill>
    <fill>
      <patternFill patternType="solid">
        <fgColor theme="8" tint="0.39994506668294322"/>
        <bgColor indexed="64"/>
      </patternFill>
    </fill>
    <fill>
      <patternFill patternType="solid">
        <fgColor theme="5" tint="0.79998168889431442"/>
        <bgColor indexed="64"/>
      </patternFill>
    </fill>
    <fill>
      <patternFill patternType="solid">
        <fgColor theme="9" tint="0.39985351115451523"/>
        <bgColor indexed="64"/>
      </patternFill>
    </fill>
    <fill>
      <patternFill patternType="solid">
        <fgColor theme="9" tint="0.39994506668294322"/>
        <bgColor indexed="64"/>
      </patternFill>
    </fill>
    <fill>
      <patternFill patternType="solid">
        <fgColor theme="6" tint="0.39985351115451523"/>
        <bgColor indexed="64"/>
      </patternFill>
    </fill>
    <fill>
      <patternFill patternType="solid">
        <fgColor theme="6" tint="0.39988402966399123"/>
        <bgColor indexed="64"/>
      </patternFill>
    </fill>
    <fill>
      <patternFill patternType="solid">
        <fgColor theme="4" tint="0.39997558519241921"/>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left/>
      <right style="thin">
        <color auto="1"/>
      </right>
      <top style="thin">
        <color auto="1"/>
      </top>
      <bottom/>
      <diagonal/>
    </border>
    <border>
      <left/>
      <right style="thin">
        <color auto="1"/>
      </right>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double">
        <color indexed="64"/>
      </left>
      <right style="thin">
        <color indexed="64"/>
      </right>
      <top style="thin">
        <color indexed="64"/>
      </top>
      <bottom style="thin">
        <color indexed="64"/>
      </bottom>
      <diagonal/>
    </border>
  </borders>
  <cellStyleXfs count="25">
    <xf numFmtId="0" fontId="0" fillId="0" borderId="0"/>
    <xf numFmtId="166" fontId="6" fillId="0" borderId="0" applyFont="0" applyFill="0" applyBorder="0" applyAlignment="0" applyProtection="0">
      <alignment vertical="center"/>
    </xf>
    <xf numFmtId="0" fontId="6" fillId="0" borderId="0"/>
    <xf numFmtId="43" fontId="6" fillId="0" borderId="0" applyFont="0" applyFill="0" applyBorder="0" applyAlignment="0" applyProtection="0"/>
    <xf numFmtId="0" fontId="43" fillId="0" borderId="0"/>
    <xf numFmtId="0" fontId="44" fillId="0" borderId="0"/>
    <xf numFmtId="165" fontId="3" fillId="0" borderId="0" applyFont="0" applyFill="0" applyBorder="0" applyAlignment="0" applyProtection="0"/>
    <xf numFmtId="43"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3" fillId="0" borderId="0" applyFont="0" applyFill="0" applyBorder="0" applyAlignment="0" applyProtection="0"/>
    <xf numFmtId="0" fontId="3" fillId="0" borderId="0"/>
    <xf numFmtId="9" fontId="6" fillId="0" borderId="0" applyFont="0" applyFill="0" applyBorder="0" applyAlignment="0" applyProtection="0"/>
    <xf numFmtId="164" fontId="3" fillId="0" borderId="0" applyFont="0" applyFill="0" applyBorder="0" applyAlignment="0" applyProtection="0"/>
    <xf numFmtId="165" fontId="6" fillId="0" borderId="0" applyFont="0" applyFill="0" applyBorder="0" applyAlignment="0" applyProtection="0"/>
    <xf numFmtId="0" fontId="3" fillId="0" borderId="0"/>
    <xf numFmtId="0" fontId="6" fillId="0" borderId="0"/>
    <xf numFmtId="165" fontId="3" fillId="0" borderId="0" applyFont="0" applyFill="0" applyBorder="0" applyAlignment="0" applyProtection="0"/>
    <xf numFmtId="0" fontId="1" fillId="0" borderId="0"/>
    <xf numFmtId="43" fontId="1" fillId="0" borderId="0" applyFont="0" applyFill="0" applyBorder="0" applyAlignment="0" applyProtection="0"/>
    <xf numFmtId="0" fontId="55" fillId="0" borderId="0"/>
    <xf numFmtId="164" fontId="1" fillId="0" borderId="0" applyFont="0" applyFill="0" applyBorder="0" applyAlignment="0" applyProtection="0"/>
    <xf numFmtId="0" fontId="1" fillId="0" borderId="0"/>
    <xf numFmtId="43" fontId="1" fillId="0" borderId="0" applyFont="0" applyFill="0" applyBorder="0" applyAlignment="0" applyProtection="0"/>
    <xf numFmtId="165" fontId="1" fillId="0" borderId="0" applyFont="0" applyFill="0" applyBorder="0" applyAlignment="0" applyProtection="0"/>
  </cellStyleXfs>
  <cellXfs count="1347">
    <xf numFmtId="0" fontId="0" fillId="0" borderId="0" xfId="0"/>
    <xf numFmtId="0" fontId="3" fillId="0" borderId="0" xfId="0" applyFont="1"/>
    <xf numFmtId="0" fontId="3" fillId="0" borderId="0" xfId="0" applyFont="1" applyAlignment="1">
      <alignment horizontal="center" vertical="center"/>
    </xf>
    <xf numFmtId="0" fontId="4" fillId="0" borderId="0" xfId="2" applyFont="1"/>
    <xf numFmtId="0" fontId="5" fillId="0" borderId="0" xfId="2" applyFont="1"/>
    <xf numFmtId="0" fontId="6" fillId="0" borderId="0" xfId="2" applyAlignment="1">
      <alignment horizontal="center" vertical="center"/>
    </xf>
    <xf numFmtId="0" fontId="6" fillId="0" borderId="0" xfId="2" applyAlignment="1">
      <alignment horizontal="left"/>
    </xf>
    <xf numFmtId="0" fontId="6" fillId="2" borderId="0" xfId="2" applyFill="1"/>
    <xf numFmtId="0" fontId="7" fillId="2" borderId="0" xfId="2" applyFont="1" applyFill="1"/>
    <xf numFmtId="0" fontId="8" fillId="0" borderId="0" xfId="2" applyFont="1"/>
    <xf numFmtId="0" fontId="6" fillId="0" borderId="0" xfId="2" applyAlignment="1">
      <alignment wrapText="1"/>
    </xf>
    <xf numFmtId="0" fontId="3" fillId="3" borderId="0" xfId="0" applyFont="1" applyFill="1"/>
    <xf numFmtId="0" fontId="9" fillId="0" borderId="0" xfId="4" applyFont="1"/>
    <xf numFmtId="0" fontId="9" fillId="3" borderId="0" xfId="4" applyFont="1" applyFill="1"/>
    <xf numFmtId="0" fontId="10" fillId="4" borderId="0" xfId="0" applyFont="1" applyFill="1" applyAlignment="1">
      <alignment horizontal="left"/>
    </xf>
    <xf numFmtId="0" fontId="10" fillId="4" borderId="0" xfId="0" applyFont="1" applyFill="1"/>
    <xf numFmtId="0" fontId="11" fillId="0" borderId="0" xfId="0" applyFont="1" applyAlignment="1">
      <alignment horizontal="center" vertical="center"/>
    </xf>
    <xf numFmtId="0" fontId="11" fillId="3" borderId="0" xfId="0" applyFont="1" applyFill="1" applyAlignment="1">
      <alignment horizontal="center" vertical="center"/>
    </xf>
    <xf numFmtId="0" fontId="12" fillId="3" borderId="0" xfId="0" applyFont="1" applyFill="1"/>
    <xf numFmtId="0" fontId="12" fillId="0" borderId="0" xfId="0" applyFont="1"/>
    <xf numFmtId="0" fontId="6" fillId="0" borderId="0" xfId="2"/>
    <xf numFmtId="0" fontId="3" fillId="5" borderId="0" xfId="0" applyFont="1" applyFill="1" applyAlignment="1">
      <alignment horizontal="center" vertical="center"/>
    </xf>
    <xf numFmtId="0" fontId="6" fillId="0" borderId="0" xfId="2" applyAlignment="1">
      <alignment horizontal="center"/>
    </xf>
    <xf numFmtId="0" fontId="13" fillId="2" borderId="0" xfId="2" applyFont="1" applyFill="1"/>
    <xf numFmtId="0" fontId="14" fillId="2" borderId="0" xfId="0" applyFont="1" applyFill="1"/>
    <xf numFmtId="0" fontId="13" fillId="2" borderId="0" xfId="0" applyFont="1" applyFill="1"/>
    <xf numFmtId="0" fontId="3" fillId="0" borderId="0" xfId="0" applyFont="1" applyAlignment="1">
      <alignment horizontal="center"/>
    </xf>
    <xf numFmtId="0" fontId="15" fillId="6" borderId="1" xfId="0" applyFont="1" applyFill="1" applyBorder="1" applyAlignment="1">
      <alignment horizontal="center" vertical="center" wrapText="1"/>
    </xf>
    <xf numFmtId="0" fontId="3" fillId="0" borderId="1" xfId="0" applyFont="1" applyBorder="1" applyAlignment="1">
      <alignment horizontal="center"/>
    </xf>
    <xf numFmtId="0" fontId="3" fillId="0" borderId="1" xfId="0" applyFont="1" applyBorder="1" applyAlignment="1">
      <alignment horizontal="left" wrapText="1"/>
    </xf>
    <xf numFmtId="0" fontId="3" fillId="0" borderId="1" xfId="0" applyFont="1" applyBorder="1" applyAlignment="1">
      <alignment wrapText="1"/>
    </xf>
    <xf numFmtId="167" fontId="3" fillId="0" borderId="1" xfId="3" applyNumberFormat="1" applyFont="1" applyBorder="1"/>
    <xf numFmtId="0" fontId="3" fillId="0" borderId="1" xfId="0" applyFont="1" applyBorder="1"/>
    <xf numFmtId="0" fontId="15" fillId="6" borderId="1" xfId="0" applyFont="1" applyFill="1" applyBorder="1" applyAlignment="1">
      <alignment horizontal="left" vertical="top" wrapText="1"/>
    </xf>
    <xf numFmtId="0" fontId="15" fillId="6" borderId="1" xfId="0" applyFont="1" applyFill="1" applyBorder="1" applyAlignment="1">
      <alignment horizontal="center" vertical="top" wrapText="1"/>
    </xf>
    <xf numFmtId="167" fontId="15" fillId="6" borderId="1" xfId="0" applyNumberFormat="1" applyFont="1" applyFill="1" applyBorder="1" applyAlignment="1">
      <alignment horizontal="left" vertical="top" wrapText="1"/>
    </xf>
    <xf numFmtId="0" fontId="4" fillId="0" borderId="0" xfId="2" applyFont="1" applyAlignment="1">
      <alignment horizontal="center"/>
    </xf>
    <xf numFmtId="165" fontId="4" fillId="0" borderId="0" xfId="2" applyNumberFormat="1" applyFont="1"/>
    <xf numFmtId="0" fontId="14" fillId="2" borderId="0" xfId="2" applyFont="1" applyFill="1"/>
    <xf numFmtId="0" fontId="15" fillId="6" borderId="1" xfId="2" applyFont="1" applyFill="1" applyBorder="1" applyAlignment="1">
      <alignment horizontal="center" vertical="center" wrapText="1"/>
    </xf>
    <xf numFmtId="43" fontId="15" fillId="0" borderId="1" xfId="7" applyFont="1" applyFill="1" applyBorder="1" applyAlignment="1">
      <alignment horizontal="center" vertical="center" wrapText="1"/>
    </xf>
    <xf numFmtId="43" fontId="14" fillId="0" borderId="1" xfId="7" applyFont="1" applyFill="1" applyBorder="1" applyAlignment="1">
      <alignment horizontal="center" vertical="center" wrapText="1"/>
    </xf>
    <xf numFmtId="167" fontId="15" fillId="0" borderId="1" xfId="7" applyNumberFormat="1" applyFont="1" applyFill="1" applyBorder="1" applyAlignment="1">
      <alignment horizontal="center" vertical="center" wrapText="1"/>
    </xf>
    <xf numFmtId="0" fontId="9" fillId="0" borderId="1" xfId="2" applyFont="1" applyBorder="1" applyAlignment="1">
      <alignment horizontal="center" vertical="center"/>
    </xf>
    <xf numFmtId="0" fontId="9" fillId="0" borderId="1" xfId="2" applyFont="1" applyBorder="1" applyAlignment="1">
      <alignment vertical="center" wrapText="1"/>
    </xf>
    <xf numFmtId="0" fontId="9" fillId="0" borderId="1" xfId="2" applyFont="1" applyBorder="1"/>
    <xf numFmtId="168" fontId="9" fillId="0" borderId="1" xfId="7" applyNumberFormat="1" applyFont="1" applyFill="1" applyBorder="1" applyAlignment="1">
      <alignment horizontal="right" wrapText="1"/>
    </xf>
    <xf numFmtId="3" fontId="17" fillId="5" borderId="1" xfId="2" applyNumberFormat="1" applyFont="1" applyFill="1" applyBorder="1"/>
    <xf numFmtId="167" fontId="9" fillId="0" borderId="1" xfId="7" applyNumberFormat="1" applyFont="1" applyFill="1" applyBorder="1"/>
    <xf numFmtId="0" fontId="9" fillId="0" borderId="1" xfId="2" applyFont="1" applyBorder="1" applyAlignment="1">
      <alignment wrapText="1"/>
    </xf>
    <xf numFmtId="1" fontId="17" fillId="5" borderId="1" xfId="2" applyNumberFormat="1" applyFont="1" applyFill="1" applyBorder="1"/>
    <xf numFmtId="169" fontId="9" fillId="0" borderId="1" xfId="2" applyNumberFormat="1" applyFont="1" applyBorder="1"/>
    <xf numFmtId="168" fontId="17" fillId="2" borderId="1" xfId="7" applyNumberFormat="1" applyFont="1" applyFill="1" applyBorder="1" applyAlignment="1">
      <alignment horizontal="right" wrapText="1"/>
    </xf>
    <xf numFmtId="0" fontId="4" fillId="2" borderId="1" xfId="2" applyFont="1" applyFill="1" applyBorder="1" applyAlignment="1">
      <alignment horizontal="center" vertical="center"/>
    </xf>
    <xf numFmtId="168" fontId="9" fillId="0" borderId="1" xfId="7" applyNumberFormat="1" applyFont="1" applyBorder="1" applyAlignment="1">
      <alignment horizontal="right" wrapText="1"/>
    </xf>
    <xf numFmtId="167" fontId="9" fillId="2" borderId="1" xfId="7" applyNumberFormat="1" applyFont="1" applyFill="1" applyBorder="1"/>
    <xf numFmtId="167" fontId="16" fillId="2" borderId="6" xfId="7" applyNumberFormat="1" applyFont="1" applyFill="1" applyBorder="1"/>
    <xf numFmtId="0" fontId="17" fillId="5" borderId="1" xfId="2" applyFont="1" applyFill="1" applyBorder="1"/>
    <xf numFmtId="0" fontId="9" fillId="0" borderId="2" xfId="2" applyFont="1" applyBorder="1" applyAlignment="1">
      <alignment horizontal="center" vertical="center"/>
    </xf>
    <xf numFmtId="0" fontId="9" fillId="0" borderId="2" xfId="2" applyFont="1" applyBorder="1" applyAlignment="1">
      <alignment vertical="center" wrapText="1"/>
    </xf>
    <xf numFmtId="0" fontId="9" fillId="0" borderId="2" xfId="2" applyFont="1" applyBorder="1"/>
    <xf numFmtId="168" fontId="9" fillId="0" borderId="2" xfId="7" applyNumberFormat="1" applyFont="1" applyFill="1" applyBorder="1" applyAlignment="1">
      <alignment horizontal="right" wrapText="1"/>
    </xf>
    <xf numFmtId="0" fontId="17" fillId="5" borderId="2" xfId="2" applyFont="1" applyFill="1" applyBorder="1"/>
    <xf numFmtId="0" fontId="17" fillId="0" borderId="2" xfId="2" applyFont="1" applyBorder="1"/>
    <xf numFmtId="167" fontId="9" fillId="0" borderId="2" xfId="7" applyNumberFormat="1" applyFont="1" applyFill="1" applyBorder="1"/>
    <xf numFmtId="167" fontId="5" fillId="0" borderId="1" xfId="2" applyNumberFormat="1" applyFont="1" applyBorder="1"/>
    <xf numFmtId="0" fontId="5" fillId="0" borderId="1" xfId="2" applyFont="1" applyBorder="1"/>
    <xf numFmtId="170" fontId="9" fillId="0" borderId="1" xfId="1" applyNumberFormat="1" applyFont="1" applyFill="1" applyBorder="1" applyAlignment="1"/>
    <xf numFmtId="170" fontId="17" fillId="5" borderId="1" xfId="1" applyNumberFormat="1" applyFont="1" applyFill="1" applyBorder="1" applyAlignment="1"/>
    <xf numFmtId="171" fontId="17" fillId="0" borderId="1" xfId="1" applyNumberFormat="1" applyFont="1" applyFill="1" applyBorder="1" applyAlignment="1"/>
    <xf numFmtId="170" fontId="17" fillId="0" borderId="1" xfId="1" applyNumberFormat="1" applyFont="1" applyFill="1" applyBorder="1" applyAlignment="1"/>
    <xf numFmtId="0" fontId="9" fillId="0" borderId="7" xfId="2" applyFont="1" applyBorder="1" applyAlignment="1">
      <alignment horizontal="center" vertical="center"/>
    </xf>
    <xf numFmtId="0" fontId="9" fillId="0" borderId="7" xfId="2" applyFont="1" applyBorder="1" applyAlignment="1">
      <alignment vertical="center" wrapText="1"/>
    </xf>
    <xf numFmtId="0" fontId="9" fillId="0" borderId="7" xfId="2" applyFont="1" applyBorder="1"/>
    <xf numFmtId="168" fontId="9" fillId="0" borderId="7" xfId="7" applyNumberFormat="1" applyFont="1" applyFill="1" applyBorder="1" applyAlignment="1">
      <alignment horizontal="right" wrapText="1"/>
    </xf>
    <xf numFmtId="3" fontId="17" fillId="5" borderId="7" xfId="2" applyNumberFormat="1" applyFont="1" applyFill="1" applyBorder="1"/>
    <xf numFmtId="167" fontId="17" fillId="5" borderId="1" xfId="7" applyNumberFormat="1" applyFont="1" applyFill="1" applyBorder="1"/>
    <xf numFmtId="170" fontId="17" fillId="5" borderId="1" xfId="6" applyNumberFormat="1" applyFont="1" applyFill="1" applyBorder="1"/>
    <xf numFmtId="0" fontId="4" fillId="2" borderId="1" xfId="0" applyFont="1" applyFill="1" applyBorder="1" applyAlignment="1">
      <alignment horizontal="center" vertical="center"/>
    </xf>
    <xf numFmtId="0" fontId="9" fillId="0" borderId="1" xfId="0" applyFont="1" applyBorder="1" applyAlignment="1">
      <alignment vertical="center" wrapText="1"/>
    </xf>
    <xf numFmtId="0" fontId="9" fillId="0" borderId="1" xfId="0" applyFont="1" applyBorder="1"/>
    <xf numFmtId="168" fontId="9" fillId="0" borderId="1" xfId="6" applyNumberFormat="1" applyFont="1" applyBorder="1" applyAlignment="1">
      <alignment horizontal="right" wrapText="1"/>
    </xf>
    <xf numFmtId="1" fontId="17" fillId="5" borderId="1" xfId="0" applyNumberFormat="1" applyFont="1" applyFill="1" applyBorder="1"/>
    <xf numFmtId="167" fontId="4" fillId="2" borderId="1" xfId="6" applyNumberFormat="1" applyFont="1" applyFill="1" applyBorder="1"/>
    <xf numFmtId="168" fontId="14" fillId="0" borderId="1" xfId="7" applyNumberFormat="1" applyFont="1" applyBorder="1" applyAlignment="1">
      <alignment horizontal="right" wrapText="1"/>
    </xf>
    <xf numFmtId="0" fontId="14" fillId="0" borderId="1" xfId="2" applyFont="1" applyBorder="1"/>
    <xf numFmtId="167" fontId="16" fillId="2" borderId="1" xfId="7" applyNumberFormat="1" applyFont="1" applyFill="1" applyBorder="1"/>
    <xf numFmtId="0" fontId="15" fillId="6" borderId="1" xfId="2" applyFont="1" applyFill="1" applyBorder="1" applyAlignment="1">
      <alignment horizontal="left" vertical="top" wrapText="1"/>
    </xf>
    <xf numFmtId="0" fontId="15" fillId="6" borderId="1" xfId="2" applyFont="1" applyFill="1" applyBorder="1" applyAlignment="1">
      <alignment horizontal="right" vertical="top" wrapText="1"/>
    </xf>
    <xf numFmtId="0" fontId="15" fillId="6" borderId="1" xfId="2" applyFont="1" applyFill="1" applyBorder="1" applyAlignment="1">
      <alignment horizontal="center" vertical="top" wrapText="1"/>
    </xf>
    <xf numFmtId="43" fontId="15" fillId="6" borderId="1" xfId="2" applyNumberFormat="1" applyFont="1" applyFill="1" applyBorder="1" applyAlignment="1">
      <alignment horizontal="right" vertical="top" wrapText="1"/>
    </xf>
    <xf numFmtId="167" fontId="15" fillId="6" borderId="1" xfId="2" applyNumberFormat="1" applyFont="1" applyFill="1" applyBorder="1" applyAlignment="1">
      <alignment horizontal="left" vertical="top" wrapText="1"/>
    </xf>
    <xf numFmtId="0" fontId="15" fillId="0" borderId="0" xfId="2" applyFont="1" applyAlignment="1">
      <alignment horizontal="left" vertical="top" wrapText="1"/>
    </xf>
    <xf numFmtId="0" fontId="18" fillId="0" borderId="0" xfId="2" applyFont="1" applyAlignment="1">
      <alignment horizontal="left" vertical="top" wrapText="1"/>
    </xf>
    <xf numFmtId="167" fontId="18" fillId="0" borderId="0" xfId="2" applyNumberFormat="1" applyFont="1" applyAlignment="1">
      <alignment horizontal="left" vertical="top" wrapText="1"/>
    </xf>
    <xf numFmtId="0" fontId="7" fillId="0" borderId="0" xfId="2" applyFont="1"/>
    <xf numFmtId="0" fontId="4" fillId="2" borderId="1" xfId="2" applyFont="1" applyFill="1" applyBorder="1" applyAlignment="1">
      <alignment horizontal="right"/>
    </xf>
    <xf numFmtId="0" fontId="5" fillId="2" borderId="1" xfId="2" applyFont="1" applyFill="1" applyBorder="1" applyAlignment="1">
      <alignment vertical="center" wrapText="1"/>
    </xf>
    <xf numFmtId="0" fontId="4" fillId="2" borderId="1" xfId="2" applyFont="1" applyFill="1" applyBorder="1" applyAlignment="1">
      <alignment horizontal="left" wrapText="1"/>
    </xf>
    <xf numFmtId="0" fontId="4" fillId="2" borderId="1" xfId="2" applyFont="1" applyFill="1" applyBorder="1" applyAlignment="1">
      <alignment horizontal="center" wrapText="1"/>
    </xf>
    <xf numFmtId="170" fontId="5" fillId="2" borderId="1" xfId="8" applyNumberFormat="1" applyFont="1" applyFill="1" applyBorder="1"/>
    <xf numFmtId="0" fontId="5" fillId="2" borderId="1" xfId="2" applyFont="1" applyFill="1" applyBorder="1"/>
    <xf numFmtId="167" fontId="4" fillId="2" borderId="1" xfId="7" applyNumberFormat="1" applyFont="1" applyFill="1" applyBorder="1" applyAlignment="1">
      <alignment horizontal="left"/>
    </xf>
    <xf numFmtId="0" fontId="4" fillId="0" borderId="1" xfId="2" applyFont="1" applyBorder="1" applyAlignment="1">
      <alignment horizontal="right"/>
    </xf>
    <xf numFmtId="0" fontId="5" fillId="0" borderId="1" xfId="2" applyFont="1" applyBorder="1" applyAlignment="1">
      <alignment vertical="center" wrapText="1"/>
    </xf>
    <xf numFmtId="0" fontId="4" fillId="0" borderId="1" xfId="2" applyFont="1" applyBorder="1" applyAlignment="1">
      <alignment horizontal="left" wrapText="1"/>
    </xf>
    <xf numFmtId="0" fontId="4" fillId="0" borderId="1" xfId="2" applyFont="1" applyBorder="1" applyAlignment="1">
      <alignment horizontal="center" wrapText="1"/>
    </xf>
    <xf numFmtId="170" fontId="5" fillId="0" borderId="1" xfId="8" applyNumberFormat="1" applyFont="1" applyBorder="1"/>
    <xf numFmtId="167" fontId="4" fillId="0" borderId="1" xfId="7" applyNumberFormat="1" applyFont="1" applyBorder="1" applyAlignment="1">
      <alignment horizontal="left"/>
    </xf>
    <xf numFmtId="0" fontId="3" fillId="0" borderId="1" xfId="0" applyFont="1" applyBorder="1" applyAlignment="1">
      <alignment horizontal="left" vertical="center" wrapText="1"/>
    </xf>
    <xf numFmtId="0" fontId="4" fillId="0" borderId="0" xfId="2" applyFont="1" applyAlignment="1">
      <alignment wrapText="1"/>
    </xf>
    <xf numFmtId="0" fontId="15" fillId="0" borderId="2" xfId="2" applyFont="1" applyBorder="1" applyAlignment="1">
      <alignment horizontal="center" vertical="center" wrapText="1"/>
    </xf>
    <xf numFmtId="167" fontId="9" fillId="0" borderId="2" xfId="7" applyNumberFormat="1" applyFont="1" applyFill="1" applyBorder="1" applyAlignment="1">
      <alignment vertical="center" wrapText="1"/>
    </xf>
    <xf numFmtId="164" fontId="10" fillId="0" borderId="0" xfId="9" applyFont="1" applyFill="1" applyAlignment="1">
      <alignment wrapText="1"/>
    </xf>
    <xf numFmtId="167" fontId="9" fillId="0" borderId="3" xfId="7" applyNumberFormat="1" applyFont="1" applyFill="1" applyBorder="1" applyAlignment="1">
      <alignment vertical="center" wrapText="1"/>
    </xf>
    <xf numFmtId="0" fontId="5" fillId="0" borderId="0" xfId="2" applyFont="1" applyAlignment="1">
      <alignment wrapText="1"/>
    </xf>
    <xf numFmtId="167" fontId="5" fillId="0" borderId="0" xfId="2" applyNumberFormat="1" applyFont="1"/>
    <xf numFmtId="164" fontId="3" fillId="0" borderId="0" xfId="9" applyFont="1" applyFill="1" applyAlignment="1">
      <alignment wrapText="1"/>
    </xf>
    <xf numFmtId="167" fontId="6" fillId="0" borderId="0" xfId="2" applyNumberFormat="1"/>
    <xf numFmtId="0" fontId="6" fillId="2" borderId="3" xfId="2" applyFill="1" applyBorder="1" applyAlignment="1">
      <alignment horizontal="left" vertical="center" wrapText="1"/>
    </xf>
    <xf numFmtId="167" fontId="4" fillId="2" borderId="1" xfId="7" applyNumberFormat="1" applyFont="1" applyFill="1" applyBorder="1"/>
    <xf numFmtId="0" fontId="4" fillId="2" borderId="3" xfId="2" applyFont="1" applyFill="1" applyBorder="1" applyAlignment="1">
      <alignment horizontal="left" vertical="center" wrapText="1"/>
    </xf>
    <xf numFmtId="0" fontId="17" fillId="0" borderId="0" xfId="2" applyFont="1" applyAlignment="1">
      <alignment wrapText="1"/>
    </xf>
    <xf numFmtId="164" fontId="17" fillId="0" borderId="0" xfId="9" applyFont="1" applyFill="1" applyAlignment="1">
      <alignment wrapText="1"/>
    </xf>
    <xf numFmtId="167" fontId="9" fillId="0" borderId="7" xfId="7" applyNumberFormat="1" applyFont="1" applyFill="1" applyBorder="1" applyAlignment="1">
      <alignment horizontal="left" vertical="center" wrapText="1"/>
    </xf>
    <xf numFmtId="164" fontId="9" fillId="0" borderId="0" xfId="9" applyFont="1" applyFill="1" applyAlignment="1">
      <alignment wrapText="1"/>
    </xf>
    <xf numFmtId="167" fontId="9" fillId="0" borderId="3" xfId="7" applyNumberFormat="1" applyFont="1" applyFill="1" applyBorder="1" applyAlignment="1">
      <alignment horizontal="left" vertical="center" wrapText="1"/>
    </xf>
    <xf numFmtId="167" fontId="7" fillId="0" borderId="0" xfId="2" applyNumberFormat="1" applyFont="1"/>
    <xf numFmtId="0" fontId="5" fillId="0" borderId="1" xfId="2" applyFont="1" applyBorder="1" applyAlignment="1">
      <alignment horizontal="center"/>
    </xf>
    <xf numFmtId="0" fontId="9" fillId="0" borderId="0" xfId="2" applyFont="1" applyAlignment="1">
      <alignment vertical="center" wrapText="1"/>
    </xf>
    <xf numFmtId="0" fontId="9" fillId="0" borderId="0" xfId="2" applyFont="1"/>
    <xf numFmtId="168" fontId="9" fillId="0" borderId="0" xfId="7" applyNumberFormat="1" applyFont="1" applyFill="1" applyBorder="1" applyAlignment="1">
      <alignment horizontal="right" wrapText="1"/>
    </xf>
    <xf numFmtId="3" fontId="9" fillId="0" borderId="0" xfId="2" applyNumberFormat="1" applyFont="1"/>
    <xf numFmtId="167" fontId="9" fillId="0" borderId="0" xfId="7" applyNumberFormat="1" applyFont="1" applyFill="1" applyBorder="1"/>
    <xf numFmtId="1" fontId="9" fillId="0" borderId="0" xfId="2" applyNumberFormat="1" applyFont="1"/>
    <xf numFmtId="167" fontId="9" fillId="0" borderId="7" xfId="7" applyNumberFormat="1" applyFont="1" applyFill="1" applyBorder="1"/>
    <xf numFmtId="0" fontId="9" fillId="0" borderId="0" xfId="2" applyFont="1" applyAlignment="1">
      <alignment wrapText="1"/>
    </xf>
    <xf numFmtId="0" fontId="4" fillId="2" borderId="7" xfId="2" applyFont="1" applyFill="1" applyBorder="1" applyAlignment="1">
      <alignment horizontal="left" vertical="center" wrapText="1"/>
    </xf>
    <xf numFmtId="0" fontId="6" fillId="0" borderId="0" xfId="2" applyAlignment="1">
      <alignment horizontal="center" vertical="center" wrapText="1"/>
    </xf>
    <xf numFmtId="0" fontId="4" fillId="2" borderId="2" xfId="2" applyFont="1" applyFill="1" applyBorder="1" applyAlignment="1">
      <alignment vertical="center" wrapText="1"/>
    </xf>
    <xf numFmtId="0" fontId="7" fillId="2" borderId="0" xfId="2" applyFont="1" applyFill="1" applyAlignment="1">
      <alignment wrapText="1"/>
    </xf>
    <xf numFmtId="0" fontId="4" fillId="2" borderId="3" xfId="2" applyFont="1" applyFill="1" applyBorder="1" applyAlignment="1">
      <alignment vertical="center" wrapText="1"/>
    </xf>
    <xf numFmtId="0" fontId="4" fillId="0" borderId="3" xfId="2" applyFont="1" applyBorder="1" applyAlignment="1">
      <alignment vertical="center" wrapText="1"/>
    </xf>
    <xf numFmtId="0" fontId="6" fillId="0" borderId="0" xfId="2" applyAlignment="1">
      <alignment vertical="center" wrapText="1"/>
    </xf>
    <xf numFmtId="0" fontId="6" fillId="0" borderId="0" xfId="2" applyAlignment="1">
      <alignment horizontal="left" wrapText="1"/>
    </xf>
    <xf numFmtId="0" fontId="9" fillId="0" borderId="0" xfId="2" applyFont="1" applyAlignment="1">
      <alignment horizontal="center" vertical="center"/>
    </xf>
    <xf numFmtId="49" fontId="4" fillId="0" borderId="1" xfId="2" applyNumberFormat="1" applyFont="1" applyBorder="1" applyAlignment="1">
      <alignment horizontal="left" wrapText="1"/>
    </xf>
    <xf numFmtId="0" fontId="6" fillId="0" borderId="1" xfId="2" applyBorder="1"/>
    <xf numFmtId="167" fontId="4" fillId="0" borderId="1" xfId="7" applyNumberFormat="1" applyFont="1" applyFill="1" applyBorder="1" applyAlignment="1">
      <alignment horizontal="left"/>
    </xf>
    <xf numFmtId="0" fontId="17" fillId="5" borderId="1" xfId="2" applyFont="1" applyFill="1" applyBorder="1" applyAlignment="1">
      <alignment horizontal="right"/>
    </xf>
    <xf numFmtId="49" fontId="17" fillId="5" borderId="1" xfId="2" applyNumberFormat="1" applyFont="1" applyFill="1" applyBorder="1" applyAlignment="1">
      <alignment horizontal="left" wrapText="1"/>
    </xf>
    <xf numFmtId="0" fontId="17" fillId="5" borderId="1" xfId="2" applyFont="1" applyFill="1" applyBorder="1" applyAlignment="1">
      <alignment horizontal="left" wrapText="1"/>
    </xf>
    <xf numFmtId="0" fontId="17" fillId="5" borderId="1" xfId="2" applyFont="1" applyFill="1" applyBorder="1" applyAlignment="1">
      <alignment horizontal="center" wrapText="1"/>
    </xf>
    <xf numFmtId="167" fontId="17" fillId="5" borderId="1" xfId="7" applyNumberFormat="1" applyFont="1" applyFill="1" applyBorder="1" applyAlignment="1">
      <alignment horizontal="left"/>
    </xf>
    <xf numFmtId="0" fontId="14" fillId="0" borderId="2" xfId="2" applyFont="1" applyBorder="1" applyAlignment="1">
      <alignment horizontal="left" vertical="top" wrapText="1"/>
    </xf>
    <xf numFmtId="0" fontId="14" fillId="0" borderId="4" xfId="2" applyFont="1" applyBorder="1" applyAlignment="1">
      <alignment horizontal="right" vertical="top" wrapText="1"/>
    </xf>
    <xf numFmtId="0" fontId="14" fillId="0" borderId="5" xfId="2" applyFont="1" applyBorder="1" applyAlignment="1">
      <alignment horizontal="right" vertical="top" wrapText="1"/>
    </xf>
    <xf numFmtId="0" fontId="14" fillId="0" borderId="2" xfId="2" applyFont="1" applyBorder="1" applyAlignment="1">
      <alignment horizontal="center" vertical="top" wrapText="1"/>
    </xf>
    <xf numFmtId="167" fontId="14" fillId="0" borderId="2" xfId="2" applyNumberFormat="1" applyFont="1" applyBorder="1" applyAlignment="1">
      <alignment horizontal="left" vertical="top" wrapText="1"/>
    </xf>
    <xf numFmtId="167" fontId="14" fillId="0" borderId="2" xfId="7" applyNumberFormat="1" applyFont="1" applyFill="1" applyBorder="1" applyAlignment="1">
      <alignment horizontal="left" vertical="top" wrapText="1"/>
    </xf>
    <xf numFmtId="0" fontId="14" fillId="0" borderId="8" xfId="2" applyFont="1" applyBorder="1" applyAlignment="1">
      <alignment horizontal="left" vertical="top" wrapText="1"/>
    </xf>
    <xf numFmtId="167" fontId="18" fillId="0" borderId="2" xfId="7" applyNumberFormat="1" applyFont="1" applyFill="1" applyBorder="1" applyAlignment="1">
      <alignment horizontal="left" vertical="top" wrapText="1"/>
    </xf>
    <xf numFmtId="167" fontId="17" fillId="5" borderId="1" xfId="2" applyNumberFormat="1" applyFont="1" applyFill="1" applyBorder="1" applyAlignment="1">
      <alignment horizontal="left" vertical="top" wrapText="1"/>
    </xf>
    <xf numFmtId="0" fontId="4" fillId="0" borderId="0" xfId="2" applyFont="1" applyAlignment="1">
      <alignment horizontal="right" vertical="top" wrapText="1"/>
    </xf>
    <xf numFmtId="167" fontId="17" fillId="5" borderId="0" xfId="2" applyNumberFormat="1" applyFont="1" applyFill="1" applyAlignment="1">
      <alignment horizontal="left" vertical="top" wrapText="1"/>
    </xf>
    <xf numFmtId="0" fontId="18" fillId="0" borderId="0" xfId="2" applyFont="1" applyAlignment="1">
      <alignment horizontal="right" vertical="top" wrapText="1"/>
    </xf>
    <xf numFmtId="172" fontId="18" fillId="0" borderId="0" xfId="2" applyNumberFormat="1" applyFont="1" applyAlignment="1">
      <alignment horizontal="right" vertical="top" wrapText="1"/>
    </xf>
    <xf numFmtId="0" fontId="15" fillId="0" borderId="1" xfId="2" applyFont="1" applyBorder="1" applyAlignment="1">
      <alignment horizontal="center" vertical="center" wrapText="1"/>
    </xf>
    <xf numFmtId="173" fontId="9" fillId="0" borderId="1" xfId="13" applyNumberFormat="1" applyFont="1" applyFill="1" applyBorder="1"/>
    <xf numFmtId="167" fontId="16" fillId="0" borderId="6" xfId="7" applyNumberFormat="1" applyFont="1" applyFill="1" applyBorder="1"/>
    <xf numFmtId="0" fontId="16" fillId="2" borderId="0" xfId="2" applyFont="1" applyFill="1" applyAlignment="1">
      <alignment horizontal="right" vertical="center"/>
    </xf>
    <xf numFmtId="167" fontId="18" fillId="5" borderId="0" xfId="7" applyNumberFormat="1" applyFont="1" applyFill="1" applyBorder="1"/>
    <xf numFmtId="0" fontId="14" fillId="0" borderId="0" xfId="2" applyFont="1"/>
    <xf numFmtId="0" fontId="9" fillId="5" borderId="0" xfId="2" applyFont="1" applyFill="1"/>
    <xf numFmtId="0" fontId="14" fillId="6" borderId="1" xfId="2" applyFont="1" applyFill="1" applyBorder="1" applyAlignment="1">
      <alignment horizontal="center" vertical="center" wrapText="1"/>
    </xf>
    <xf numFmtId="43" fontId="15" fillId="2" borderId="1" xfId="7" applyFont="1" applyFill="1" applyBorder="1" applyAlignment="1">
      <alignment horizontal="center" vertical="center" wrapText="1"/>
    </xf>
    <xf numFmtId="167" fontId="15" fillId="2" borderId="1" xfId="7" applyNumberFormat="1" applyFont="1" applyFill="1" applyBorder="1" applyAlignment="1">
      <alignment horizontal="center" vertical="center" wrapText="1"/>
    </xf>
    <xf numFmtId="0" fontId="9" fillId="5" borderId="1" xfId="2" applyFont="1" applyFill="1" applyBorder="1" applyAlignment="1">
      <alignment vertical="center" wrapText="1"/>
    </xf>
    <xf numFmtId="0" fontId="17" fillId="7" borderId="1" xfId="2" applyFont="1" applyFill="1" applyBorder="1"/>
    <xf numFmtId="167" fontId="4" fillId="0" borderId="1" xfId="7" applyNumberFormat="1" applyFont="1" applyFill="1" applyBorder="1"/>
    <xf numFmtId="0" fontId="9" fillId="2" borderId="2" xfId="2" applyFont="1" applyFill="1" applyBorder="1" applyAlignment="1">
      <alignment horizontal="center" vertical="center"/>
    </xf>
    <xf numFmtId="0" fontId="9" fillId="2" borderId="1" xfId="2" applyFont="1" applyFill="1" applyBorder="1" applyAlignment="1">
      <alignment wrapText="1"/>
    </xf>
    <xf numFmtId="168" fontId="9" fillId="2" borderId="1" xfId="7" applyNumberFormat="1" applyFont="1" applyFill="1" applyBorder="1" applyAlignment="1">
      <alignment horizontal="right" wrapText="1"/>
    </xf>
    <xf numFmtId="167" fontId="17" fillId="2" borderId="1" xfId="7" applyNumberFormat="1" applyFont="1" applyFill="1" applyBorder="1"/>
    <xf numFmtId="0" fontId="9" fillId="2" borderId="1" xfId="2" applyFont="1" applyFill="1" applyBorder="1" applyAlignment="1">
      <alignment horizontal="center" vertical="center"/>
    </xf>
    <xf numFmtId="0" fontId="9" fillId="2" borderId="1" xfId="2" applyFont="1" applyFill="1" applyBorder="1"/>
    <xf numFmtId="164" fontId="9" fillId="2" borderId="1" xfId="9" applyFont="1" applyFill="1" applyBorder="1" applyAlignment="1"/>
    <xf numFmtId="0" fontId="4" fillId="5" borderId="1" xfId="2" applyFont="1" applyFill="1" applyBorder="1" applyAlignment="1">
      <alignment vertical="center" wrapText="1"/>
    </xf>
    <xf numFmtId="0" fontId="4" fillId="2" borderId="1" xfId="2" applyFont="1" applyFill="1" applyBorder="1"/>
    <xf numFmtId="164" fontId="4" fillId="2" borderId="1" xfId="9" applyFont="1" applyFill="1" applyBorder="1" applyAlignment="1"/>
    <xf numFmtId="0" fontId="17" fillId="5" borderId="1" xfId="2" applyFont="1" applyFill="1" applyBorder="1" applyAlignment="1">
      <alignment horizontal="center" vertical="center"/>
    </xf>
    <xf numFmtId="0" fontId="17" fillId="5" borderId="1" xfId="2" applyFont="1" applyFill="1" applyBorder="1" applyAlignment="1">
      <alignment vertical="center" wrapText="1"/>
    </xf>
    <xf numFmtId="168" fontId="17" fillId="5" borderId="1" xfId="7" applyNumberFormat="1" applyFont="1" applyFill="1" applyBorder="1" applyAlignment="1">
      <alignment horizontal="right" wrapText="1"/>
    </xf>
    <xf numFmtId="164" fontId="17" fillId="5" borderId="1" xfId="2" applyNumberFormat="1" applyFont="1" applyFill="1" applyBorder="1"/>
    <xf numFmtId="0" fontId="9" fillId="2" borderId="1" xfId="2" applyFont="1" applyFill="1" applyBorder="1" applyAlignment="1">
      <alignment vertical="center" wrapText="1"/>
    </xf>
    <xf numFmtId="0" fontId="17" fillId="5" borderId="1" xfId="2" applyFont="1" applyFill="1" applyBorder="1" applyAlignment="1">
      <alignment horizontal="left" vertical="center" wrapText="1"/>
    </xf>
    <xf numFmtId="0" fontId="15" fillId="0" borderId="1" xfId="2" applyFont="1" applyBorder="1" applyAlignment="1">
      <alignment horizontal="center" vertical="top" wrapText="1"/>
    </xf>
    <xf numFmtId="0" fontId="15" fillId="0" borderId="1" xfId="2" applyFont="1" applyBorder="1" applyAlignment="1">
      <alignment horizontal="left" vertical="top" wrapText="1"/>
    </xf>
    <xf numFmtId="0" fontId="15" fillId="0" borderId="1" xfId="2" applyFont="1" applyBorder="1" applyAlignment="1">
      <alignment horizontal="right" vertical="top" wrapText="1"/>
    </xf>
    <xf numFmtId="167" fontId="16" fillId="0" borderId="1" xfId="2" applyNumberFormat="1" applyFont="1" applyBorder="1" applyAlignment="1">
      <alignment horizontal="left" vertical="top" wrapText="1"/>
    </xf>
    <xf numFmtId="0" fontId="14" fillId="0" borderId="1" xfId="2" applyFont="1" applyBorder="1" applyAlignment="1">
      <alignment horizontal="left" vertical="top" wrapText="1"/>
    </xf>
    <xf numFmtId="167" fontId="18" fillId="5" borderId="1" xfId="2" applyNumberFormat="1" applyFont="1" applyFill="1" applyBorder="1" applyAlignment="1">
      <alignment horizontal="left" vertical="top" wrapText="1"/>
    </xf>
    <xf numFmtId="0" fontId="16" fillId="0" borderId="1" xfId="2" applyFont="1" applyBorder="1" applyAlignment="1">
      <alignment horizontal="center" vertical="center" wrapText="1"/>
    </xf>
    <xf numFmtId="0" fontId="9" fillId="0" borderId="2" xfId="2" applyFont="1" applyBorder="1" applyAlignment="1">
      <alignment horizontal="left" vertical="center" wrapText="1"/>
    </xf>
    <xf numFmtId="2" fontId="9" fillId="0" borderId="1" xfId="2" applyNumberFormat="1" applyFont="1" applyBorder="1"/>
    <xf numFmtId="164" fontId="9" fillId="0" borderId="1" xfId="9" applyFont="1" applyFill="1" applyBorder="1" applyAlignment="1"/>
    <xf numFmtId="174" fontId="9" fillId="0" borderId="1" xfId="2" applyNumberFormat="1" applyFont="1" applyBorder="1"/>
    <xf numFmtId="0" fontId="14" fillId="0" borderId="1" xfId="2" applyFont="1" applyBorder="1" applyAlignment="1">
      <alignment horizontal="center" vertical="top" wrapText="1"/>
    </xf>
    <xf numFmtId="0" fontId="14" fillId="0" borderId="1" xfId="2" applyFont="1" applyBorder="1" applyAlignment="1">
      <alignment horizontal="right" vertical="top" wrapText="1"/>
    </xf>
    <xf numFmtId="167" fontId="14" fillId="0" borderId="1" xfId="2" applyNumberFormat="1" applyFont="1" applyBorder="1" applyAlignment="1">
      <alignment horizontal="left" vertical="top" wrapText="1"/>
    </xf>
    <xf numFmtId="0" fontId="14" fillId="0" borderId="0" xfId="2" applyFont="1" applyAlignment="1">
      <alignment vertical="top"/>
    </xf>
    <xf numFmtId="0" fontId="9" fillId="0" borderId="1" xfId="2" applyFont="1" applyBorder="1" applyAlignment="1">
      <alignment horizontal="center" vertical="top" wrapText="1"/>
    </xf>
    <xf numFmtId="0" fontId="4" fillId="2" borderId="1" xfId="2" applyFont="1" applyFill="1" applyBorder="1" applyAlignment="1">
      <alignment horizontal="left" vertical="center" wrapText="1"/>
    </xf>
    <xf numFmtId="0" fontId="4" fillId="2" borderId="1" xfId="2" applyFont="1" applyFill="1" applyBorder="1" applyAlignment="1">
      <alignment vertical="center" wrapText="1"/>
    </xf>
    <xf numFmtId="0" fontId="4" fillId="2" borderId="1" xfId="2" applyFont="1" applyFill="1" applyBorder="1" applyAlignment="1">
      <alignment wrapText="1"/>
    </xf>
    <xf numFmtId="168" fontId="4" fillId="2" borderId="1" xfId="7" applyNumberFormat="1" applyFont="1" applyFill="1" applyBorder="1" applyAlignment="1">
      <alignment horizontal="right" wrapText="1"/>
    </xf>
    <xf numFmtId="167" fontId="4" fillId="2" borderId="1" xfId="7" applyNumberFormat="1" applyFont="1" applyFill="1" applyBorder="1" applyAlignment="1">
      <alignment horizontal="right"/>
    </xf>
    <xf numFmtId="0" fontId="4" fillId="0" borderId="7" xfId="2" applyFont="1" applyBorder="1" applyAlignment="1">
      <alignment vertical="center" wrapText="1"/>
    </xf>
    <xf numFmtId="0" fontId="7" fillId="0" borderId="0" xfId="2" applyFont="1" applyAlignment="1">
      <alignment wrapText="1"/>
    </xf>
    <xf numFmtId="167" fontId="16" fillId="0" borderId="2" xfId="2" applyNumberFormat="1" applyFont="1" applyBorder="1" applyAlignment="1">
      <alignment horizontal="left" vertical="top" wrapText="1"/>
    </xf>
    <xf numFmtId="167" fontId="16" fillId="0" borderId="7" xfId="2" applyNumberFormat="1" applyFont="1" applyBorder="1" applyAlignment="1">
      <alignment horizontal="left" vertical="top" wrapText="1"/>
    </xf>
    <xf numFmtId="165" fontId="18" fillId="0" borderId="1" xfId="2" applyNumberFormat="1" applyFont="1" applyBorder="1" applyAlignment="1">
      <alignment horizontal="left" vertical="top" wrapText="1"/>
    </xf>
    <xf numFmtId="165" fontId="18" fillId="0" borderId="0" xfId="2" applyNumberFormat="1" applyFont="1" applyAlignment="1">
      <alignment horizontal="left" vertical="top" wrapText="1"/>
    </xf>
    <xf numFmtId="1" fontId="6" fillId="0" borderId="0" xfId="2" applyNumberFormat="1" applyAlignment="1">
      <alignment wrapText="1"/>
    </xf>
    <xf numFmtId="167" fontId="19" fillId="0" borderId="0" xfId="2" applyNumberFormat="1" applyFont="1"/>
    <xf numFmtId="0" fontId="6" fillId="2" borderId="1" xfId="2" applyFill="1" applyBorder="1" applyAlignment="1">
      <alignment horizontal="left" vertical="center" wrapText="1"/>
    </xf>
    <xf numFmtId="0" fontId="15" fillId="2" borderId="2" xfId="2" applyFont="1" applyFill="1" applyBorder="1" applyAlignment="1">
      <alignment horizontal="center" vertical="center" wrapText="1"/>
    </xf>
    <xf numFmtId="0" fontId="6" fillId="2" borderId="0" xfId="2" applyFill="1" applyAlignment="1">
      <alignment wrapText="1"/>
    </xf>
    <xf numFmtId="167" fontId="6" fillId="2" borderId="0" xfId="2" applyNumberFormat="1" applyFill="1"/>
    <xf numFmtId="167" fontId="7" fillId="2" borderId="0" xfId="2" applyNumberFormat="1" applyFont="1" applyFill="1"/>
    <xf numFmtId="167" fontId="17" fillId="5" borderId="7" xfId="7" applyNumberFormat="1" applyFont="1" applyFill="1" applyBorder="1"/>
    <xf numFmtId="167" fontId="6" fillId="0" borderId="7" xfId="2" applyNumberFormat="1" applyBorder="1" applyAlignment="1">
      <alignment vertical="center"/>
    </xf>
    <xf numFmtId="0" fontId="6" fillId="0" borderId="7" xfId="2" applyBorder="1" applyAlignment="1">
      <alignment vertical="center"/>
    </xf>
    <xf numFmtId="0" fontId="8" fillId="0" borderId="0" xfId="2" applyFont="1" applyAlignment="1">
      <alignment wrapText="1"/>
    </xf>
    <xf numFmtId="167" fontId="8" fillId="0" borderId="0" xfId="2" applyNumberFormat="1" applyFont="1"/>
    <xf numFmtId="0" fontId="5" fillId="0" borderId="7" xfId="2" applyFont="1" applyBorder="1" applyAlignment="1">
      <alignment vertical="center"/>
    </xf>
    <xf numFmtId="0" fontId="18" fillId="0" borderId="1" xfId="2" applyFont="1" applyBorder="1" applyAlignment="1">
      <alignment horizontal="right" vertical="top" wrapText="1"/>
    </xf>
    <xf numFmtId="0" fontId="20" fillId="9" borderId="1" xfId="2" applyFont="1" applyFill="1" applyBorder="1"/>
    <xf numFmtId="0" fontId="4" fillId="9" borderId="1" xfId="2" applyFont="1" applyFill="1" applyBorder="1" applyAlignment="1">
      <alignment vertical="center"/>
    </xf>
    <xf numFmtId="167" fontId="22" fillId="0" borderId="1" xfId="7" applyNumberFormat="1" applyFont="1" applyFill="1" applyBorder="1" applyAlignment="1">
      <alignment horizontal="right"/>
    </xf>
    <xf numFmtId="0" fontId="14" fillId="0" borderId="0" xfId="2" applyFont="1" applyAlignment="1">
      <alignment horizontal="right" vertical="top" wrapText="1"/>
    </xf>
    <xf numFmtId="0" fontId="14" fillId="0" borderId="0" xfId="2" applyFont="1" applyAlignment="1">
      <alignment horizontal="left" vertical="top" wrapText="1"/>
    </xf>
    <xf numFmtId="167" fontId="14" fillId="0" borderId="0" xfId="2" applyNumberFormat="1" applyFont="1" applyAlignment="1">
      <alignment horizontal="left" vertical="top" wrapText="1"/>
    </xf>
    <xf numFmtId="0" fontId="6" fillId="2" borderId="0" xfId="2" applyFill="1" applyAlignment="1">
      <alignment horizontal="center"/>
    </xf>
    <xf numFmtId="0" fontId="4" fillId="2" borderId="0" xfId="2" applyFont="1" applyFill="1" applyAlignment="1">
      <alignment horizontal="right"/>
    </xf>
    <xf numFmtId="165" fontId="4" fillId="2" borderId="0" xfId="2" applyNumberFormat="1" applyFont="1" applyFill="1" applyAlignment="1">
      <alignment horizontal="right"/>
    </xf>
    <xf numFmtId="0" fontId="15" fillId="6" borderId="10" xfId="5" applyFont="1" applyFill="1" applyBorder="1" applyAlignment="1">
      <alignment horizontal="center" vertical="center"/>
    </xf>
    <xf numFmtId="0" fontId="15" fillId="6" borderId="10" xfId="5" applyFont="1" applyFill="1" applyBorder="1" applyAlignment="1">
      <alignment horizontal="center" vertical="center" wrapText="1"/>
    </xf>
    <xf numFmtId="43" fontId="15" fillId="6" borderId="1" xfId="3" applyFont="1" applyFill="1" applyBorder="1" applyAlignment="1">
      <alignment horizontal="center" vertical="center"/>
    </xf>
    <xf numFmtId="43" fontId="14" fillId="0" borderId="0" xfId="3" applyFont="1" applyFill="1" applyBorder="1" applyAlignment="1">
      <alignment horizontal="center" vertical="center"/>
    </xf>
    <xf numFmtId="0" fontId="9" fillId="0" borderId="11" xfId="5" applyFont="1" applyBorder="1" applyAlignment="1">
      <alignment horizontal="center" vertical="center"/>
    </xf>
    <xf numFmtId="0" fontId="9" fillId="0" borderId="11" xfId="5" applyFont="1" applyBorder="1" applyAlignment="1">
      <alignment vertical="center"/>
    </xf>
    <xf numFmtId="170" fontId="9" fillId="0" borderId="11" xfId="8" applyNumberFormat="1" applyFont="1" applyFill="1" applyBorder="1" applyAlignment="1">
      <alignment vertical="center"/>
    </xf>
    <xf numFmtId="0" fontId="9" fillId="0" borderId="11" xfId="5" applyFont="1" applyBorder="1" applyAlignment="1">
      <alignment horizontal="center" vertical="center" wrapText="1"/>
    </xf>
    <xf numFmtId="167" fontId="9" fillId="0" borderId="1" xfId="3" applyNumberFormat="1" applyFont="1" applyFill="1" applyBorder="1" applyAlignment="1">
      <alignment vertical="center"/>
    </xf>
    <xf numFmtId="43" fontId="9" fillId="0" borderId="0" xfId="3" applyFont="1" applyFill="1" applyBorder="1" applyAlignment="1">
      <alignment vertical="center"/>
    </xf>
    <xf numFmtId="0" fontId="9" fillId="0" borderId="12" xfId="5" applyFont="1" applyBorder="1" applyAlignment="1">
      <alignment vertical="center"/>
    </xf>
    <xf numFmtId="170" fontId="9" fillId="0" borderId="12" xfId="8" applyNumberFormat="1" applyFont="1" applyFill="1" applyBorder="1" applyAlignment="1">
      <alignment vertical="center"/>
    </xf>
    <xf numFmtId="0" fontId="9" fillId="0" borderId="12" xfId="5" applyFont="1" applyBorder="1" applyAlignment="1">
      <alignment horizontal="center" vertical="center"/>
    </xf>
    <xf numFmtId="0" fontId="9" fillId="0" borderId="12" xfId="5" applyFont="1" applyBorder="1" applyAlignment="1">
      <alignment horizontal="center" vertical="center" wrapText="1"/>
    </xf>
    <xf numFmtId="0" fontId="14" fillId="0" borderId="13" xfId="5" applyFont="1" applyBorder="1" applyAlignment="1">
      <alignment horizontal="center" vertical="center"/>
    </xf>
    <xf numFmtId="0" fontId="23" fillId="0" borderId="13" xfId="5" applyFont="1" applyBorder="1" applyAlignment="1">
      <alignment vertical="center"/>
    </xf>
    <xf numFmtId="0" fontId="14" fillId="0" borderId="13" xfId="5" applyFont="1" applyBorder="1" applyAlignment="1">
      <alignment horizontal="center" vertical="center" wrapText="1"/>
    </xf>
    <xf numFmtId="167" fontId="14" fillId="0" borderId="1" xfId="3" applyNumberFormat="1" applyFont="1" applyFill="1" applyBorder="1" applyAlignment="1">
      <alignment vertical="center"/>
    </xf>
    <xf numFmtId="43" fontId="14" fillId="0" borderId="0" xfId="3" applyFont="1" applyFill="1" applyBorder="1" applyAlignment="1">
      <alignment vertical="center"/>
    </xf>
    <xf numFmtId="0" fontId="16" fillId="0" borderId="0" xfId="2" applyFont="1"/>
    <xf numFmtId="0" fontId="9" fillId="0" borderId="11" xfId="5" applyFont="1" applyBorder="1" applyAlignment="1">
      <alignment vertical="center" wrapText="1"/>
    </xf>
    <xf numFmtId="170" fontId="9" fillId="0" borderId="11" xfId="8" applyNumberFormat="1" applyFont="1" applyFill="1" applyBorder="1" applyAlignment="1">
      <alignment vertical="center" wrapText="1"/>
    </xf>
    <xf numFmtId="0" fontId="23" fillId="0" borderId="13" xfId="5" applyFont="1" applyBorder="1" applyAlignment="1">
      <alignment vertical="center" wrapText="1"/>
    </xf>
    <xf numFmtId="167" fontId="4" fillId="0" borderId="1" xfId="7" applyNumberFormat="1" applyFont="1" applyFill="1" applyBorder="1" applyAlignment="1">
      <alignment horizontal="left" wrapText="1"/>
    </xf>
    <xf numFmtId="167" fontId="4" fillId="0" borderId="1" xfId="7" applyNumberFormat="1" applyFont="1" applyFill="1" applyBorder="1" applyAlignment="1">
      <alignment horizontal="center" wrapText="1"/>
    </xf>
    <xf numFmtId="0" fontId="20" fillId="8" borderId="1" xfId="2" applyFont="1" applyFill="1" applyBorder="1" applyAlignment="1">
      <alignment wrapText="1"/>
    </xf>
    <xf numFmtId="0" fontId="18" fillId="0" borderId="1" xfId="2" applyFont="1" applyBorder="1" applyAlignment="1">
      <alignment horizontal="left" vertical="top" wrapText="1"/>
    </xf>
    <xf numFmtId="167" fontId="4" fillId="0" borderId="3" xfId="7" applyNumberFormat="1" applyFont="1" applyFill="1" applyBorder="1" applyAlignment="1">
      <alignment horizontal="left" wrapText="1"/>
    </xf>
    <xf numFmtId="167" fontId="24" fillId="0" borderId="0" xfId="2" applyNumberFormat="1" applyFont="1"/>
    <xf numFmtId="0" fontId="16" fillId="0" borderId="4" xfId="0" applyFont="1" applyBorder="1" applyAlignment="1">
      <alignment vertical="center"/>
    </xf>
    <xf numFmtId="0" fontId="16" fillId="0" borderId="5" xfId="0" applyFont="1" applyBorder="1" applyAlignment="1">
      <alignment vertical="center"/>
    </xf>
    <xf numFmtId="0" fontId="16" fillId="0" borderId="5" xfId="0" applyFont="1" applyBorder="1" applyAlignment="1">
      <alignment horizontal="center" vertical="center"/>
    </xf>
    <xf numFmtId="3" fontId="16" fillId="0" borderId="6" xfId="0" applyNumberFormat="1" applyFont="1" applyBorder="1" applyAlignment="1">
      <alignment vertical="center"/>
    </xf>
    <xf numFmtId="0" fontId="25" fillId="0" borderId="1" xfId="0" applyFont="1" applyBorder="1" applyAlignment="1">
      <alignment horizontal="center" vertical="center"/>
    </xf>
    <xf numFmtId="0" fontId="4" fillId="0" borderId="1" xfId="0" applyFont="1" applyBorder="1" applyAlignment="1">
      <alignment horizontal="left" vertical="center" wrapText="1"/>
    </xf>
    <xf numFmtId="0" fontId="15" fillId="0" borderId="1" xfId="0" applyFont="1" applyBorder="1" applyAlignment="1">
      <alignment horizontal="center" vertical="center" wrapText="1"/>
    </xf>
    <xf numFmtId="0" fontId="4" fillId="0" borderId="1" xfId="0" applyFont="1" applyBorder="1" applyAlignment="1">
      <alignment horizontal="center" vertical="center" wrapText="1"/>
    </xf>
    <xf numFmtId="167" fontId="4" fillId="0" borderId="1" xfId="3" applyNumberFormat="1" applyFont="1" applyBorder="1"/>
    <xf numFmtId="49" fontId="4" fillId="0" borderId="1" xfId="0" applyNumberFormat="1" applyFont="1" applyBorder="1" applyAlignment="1">
      <alignment horizontal="left" vertical="center" wrapText="1"/>
    </xf>
    <xf numFmtId="0" fontId="4" fillId="0" borderId="1" xfId="0" applyFont="1" applyBorder="1" applyAlignment="1">
      <alignment horizontal="center" vertical="center"/>
    </xf>
    <xf numFmtId="0" fontId="4" fillId="0" borderId="1" xfId="0" applyFont="1" applyBorder="1" applyAlignment="1">
      <alignment vertical="center"/>
    </xf>
    <xf numFmtId="0" fontId="25" fillId="3" borderId="1" xfId="0" applyFont="1" applyFill="1" applyBorder="1" applyAlignment="1">
      <alignment horizontal="center" vertical="center"/>
    </xf>
    <xf numFmtId="49" fontId="4" fillId="3" borderId="1" xfId="0" applyNumberFormat="1" applyFont="1" applyFill="1" applyBorder="1" applyAlignment="1">
      <alignment horizontal="left" vertical="center" wrapText="1"/>
    </xf>
    <xf numFmtId="0" fontId="4" fillId="3" borderId="1" xfId="0" applyFont="1" applyFill="1" applyBorder="1" applyAlignment="1">
      <alignment horizontal="center" vertical="center"/>
    </xf>
    <xf numFmtId="3" fontId="11" fillId="3" borderId="1" xfId="0" applyNumberFormat="1" applyFont="1" applyFill="1" applyBorder="1" applyAlignment="1">
      <alignment horizontal="right" vertical="center"/>
    </xf>
    <xf numFmtId="3" fontId="26" fillId="3" borderId="1" xfId="0" applyNumberFormat="1" applyFont="1" applyFill="1" applyBorder="1" applyAlignment="1">
      <alignment horizontal="right" vertical="center"/>
    </xf>
    <xf numFmtId="167" fontId="4" fillId="3" borderId="1" xfId="3" applyNumberFormat="1" applyFont="1" applyFill="1" applyBorder="1"/>
    <xf numFmtId="3" fontId="26" fillId="3" borderId="1" xfId="0" applyNumberFormat="1" applyFont="1" applyFill="1" applyBorder="1" applyAlignment="1">
      <alignment horizontal="center" vertical="center" wrapText="1"/>
    </xf>
    <xf numFmtId="0" fontId="4" fillId="0" borderId="1" xfId="0" applyFont="1" applyBorder="1"/>
    <xf numFmtId="0" fontId="16" fillId="0" borderId="1" xfId="0" applyFont="1" applyBorder="1" applyAlignment="1">
      <alignment vertical="center"/>
    </xf>
    <xf numFmtId="0" fontId="16" fillId="0" borderId="1" xfId="0" applyFont="1" applyBorder="1" applyAlignment="1">
      <alignment horizontal="center" vertical="center"/>
    </xf>
    <xf numFmtId="167" fontId="16" fillId="0" borderId="1" xfId="3" applyNumberFormat="1" applyFont="1" applyBorder="1" applyAlignment="1">
      <alignment vertical="center"/>
    </xf>
    <xf numFmtId="0" fontId="4" fillId="0" borderId="1" xfId="0" applyFont="1" applyBorder="1" applyAlignment="1">
      <alignment horizontal="center"/>
    </xf>
    <xf numFmtId="170" fontId="15" fillId="6" borderId="1" xfId="1" applyNumberFormat="1" applyFont="1" applyFill="1" applyBorder="1" applyAlignment="1">
      <alignment horizontal="center" vertical="center" wrapText="1"/>
    </xf>
    <xf numFmtId="0" fontId="9" fillId="3" borderId="1" xfId="5" applyFont="1" applyFill="1" applyBorder="1" applyAlignment="1">
      <alignment horizontal="center" vertical="center"/>
    </xf>
    <xf numFmtId="0" fontId="4" fillId="3" borderId="1" xfId="0" applyFont="1" applyFill="1" applyBorder="1" applyAlignment="1">
      <alignment wrapText="1"/>
    </xf>
    <xf numFmtId="170" fontId="4" fillId="3" borderId="1" xfId="1" applyNumberFormat="1" applyFont="1" applyFill="1" applyBorder="1" applyAlignment="1">
      <alignment horizontal="center"/>
    </xf>
    <xf numFmtId="170" fontId="9" fillId="3" borderId="1" xfId="14" applyNumberFormat="1" applyFont="1" applyFill="1" applyBorder="1" applyAlignment="1">
      <alignment vertical="center"/>
    </xf>
    <xf numFmtId="0" fontId="4" fillId="3" borderId="1" xfId="0" applyFont="1" applyFill="1" applyBorder="1"/>
    <xf numFmtId="0" fontId="4" fillId="3" borderId="1" xfId="0" applyFont="1" applyFill="1" applyBorder="1" applyAlignment="1">
      <alignment horizontal="center"/>
    </xf>
    <xf numFmtId="3" fontId="4" fillId="3" borderId="1" xfId="3" applyNumberFormat="1" applyFont="1" applyFill="1" applyBorder="1" applyAlignment="1">
      <alignment horizontal="center" vertical="center"/>
    </xf>
    <xf numFmtId="170" fontId="4" fillId="5" borderId="1" xfId="1" applyNumberFormat="1" applyFont="1" applyFill="1" applyBorder="1" applyAlignment="1">
      <alignment horizontal="center"/>
    </xf>
    <xf numFmtId="0" fontId="14" fillId="0" borderId="0" xfId="4" applyFont="1" applyAlignment="1">
      <alignment horizontal="center"/>
    </xf>
    <xf numFmtId="0" fontId="14" fillId="2" borderId="0" xfId="5" applyFont="1" applyFill="1" applyAlignment="1">
      <alignment horizontal="center" vertical="center"/>
    </xf>
    <xf numFmtId="49" fontId="16" fillId="2" borderId="0" xfId="0" applyNumberFormat="1" applyFont="1" applyFill="1" applyAlignment="1">
      <alignment horizontal="left" vertical="center" wrapText="1"/>
    </xf>
    <xf numFmtId="3" fontId="16" fillId="2" borderId="0" xfId="0" applyNumberFormat="1" applyFont="1" applyFill="1" applyAlignment="1">
      <alignment horizontal="center"/>
    </xf>
    <xf numFmtId="0" fontId="14" fillId="2" borderId="0" xfId="5" applyFont="1" applyFill="1" applyAlignment="1">
      <alignment horizontal="center" vertical="center" wrapText="1"/>
    </xf>
    <xf numFmtId="2" fontId="14" fillId="2" borderId="0" xfId="15" applyNumberFormat="1" applyFont="1" applyFill="1" applyAlignment="1">
      <alignment horizontal="center"/>
    </xf>
    <xf numFmtId="0" fontId="15" fillId="0" borderId="2" xfId="0" applyFont="1" applyBorder="1" applyAlignment="1">
      <alignment horizontal="center" vertical="center" wrapText="1"/>
    </xf>
    <xf numFmtId="0" fontId="9" fillId="3" borderId="1" xfId="4" applyFont="1" applyFill="1" applyBorder="1"/>
    <xf numFmtId="165" fontId="14" fillId="2" borderId="0" xfId="14" applyFont="1" applyFill="1" applyAlignment="1">
      <alignment vertical="center"/>
    </xf>
    <xf numFmtId="0" fontId="17" fillId="4" borderId="1" xfId="0" applyFont="1" applyFill="1" applyBorder="1" applyAlignment="1">
      <alignment horizontal="left"/>
    </xf>
    <xf numFmtId="0" fontId="17" fillId="4" borderId="1" xfId="0" applyFont="1" applyFill="1" applyBorder="1" applyAlignment="1">
      <alignment horizontal="left" wrapText="1"/>
    </xf>
    <xf numFmtId="0" fontId="17" fillId="4" borderId="1" xfId="0" applyFont="1" applyFill="1" applyBorder="1" applyAlignment="1">
      <alignment horizontal="center"/>
    </xf>
    <xf numFmtId="167" fontId="17" fillId="4" borderId="1" xfId="3" applyNumberFormat="1" applyFont="1" applyFill="1" applyBorder="1" applyAlignment="1">
      <alignment horizontal="left"/>
    </xf>
    <xf numFmtId="0" fontId="17" fillId="4" borderId="1" xfId="0" applyFont="1" applyFill="1" applyBorder="1" applyAlignment="1">
      <alignment horizontal="right" wrapText="1"/>
    </xf>
    <xf numFmtId="49" fontId="17" fillId="4" borderId="1" xfId="0" applyNumberFormat="1" applyFont="1" applyFill="1" applyBorder="1" applyAlignment="1">
      <alignment horizontal="left" wrapText="1"/>
    </xf>
    <xf numFmtId="0" fontId="17" fillId="4" borderId="1" xfId="0" applyFont="1" applyFill="1" applyBorder="1" applyAlignment="1">
      <alignment horizontal="right"/>
    </xf>
    <xf numFmtId="0" fontId="18" fillId="4" borderId="1" xfId="0" applyFont="1" applyFill="1" applyBorder="1" applyAlignment="1">
      <alignment horizontal="left" vertical="top" wrapText="1"/>
    </xf>
    <xf numFmtId="0" fontId="18" fillId="4" borderId="1" xfId="0" applyFont="1" applyFill="1" applyBorder="1" applyAlignment="1">
      <alignment horizontal="center" vertical="top" wrapText="1"/>
    </xf>
    <xf numFmtId="167" fontId="18" fillId="4" borderId="1" xfId="0" applyNumberFormat="1" applyFont="1" applyFill="1" applyBorder="1" applyAlignment="1">
      <alignment horizontal="left" vertical="top" wrapText="1"/>
    </xf>
    <xf numFmtId="0" fontId="15" fillId="0" borderId="1" xfId="0" applyFont="1" applyBorder="1" applyAlignment="1">
      <alignment horizontal="left" vertical="top" wrapText="1"/>
    </xf>
    <xf numFmtId="0" fontId="15" fillId="0" borderId="1" xfId="0" applyFont="1" applyBorder="1" applyAlignment="1">
      <alignment horizontal="center" vertical="top" wrapText="1"/>
    </xf>
    <xf numFmtId="167" fontId="15" fillId="0" borderId="1" xfId="0" applyNumberFormat="1" applyFont="1" applyBorder="1" applyAlignment="1">
      <alignment horizontal="left" vertical="top" wrapText="1"/>
    </xf>
    <xf numFmtId="0" fontId="27" fillId="6" borderId="1" xfId="0" applyFont="1" applyFill="1" applyBorder="1" applyAlignment="1">
      <alignment horizontal="center" vertical="center" wrapText="1"/>
    </xf>
    <xf numFmtId="0" fontId="28" fillId="3" borderId="1" xfId="0" applyFont="1" applyFill="1" applyBorder="1" applyAlignment="1">
      <alignment horizontal="center" vertical="center" wrapText="1"/>
    </xf>
    <xf numFmtId="49" fontId="29" fillId="3" borderId="1" xfId="0" applyNumberFormat="1" applyFont="1" applyFill="1" applyBorder="1" applyAlignment="1">
      <alignment horizontal="left" vertical="center" wrapText="1"/>
    </xf>
    <xf numFmtId="0" fontId="20" fillId="3" borderId="1" xfId="0" applyFont="1" applyFill="1" applyBorder="1" applyAlignment="1">
      <alignment horizontal="center" vertical="center" wrapText="1"/>
    </xf>
    <xf numFmtId="0" fontId="4" fillId="3" borderId="1" xfId="0" applyFont="1" applyFill="1" applyBorder="1" applyAlignment="1">
      <alignment horizontal="left" wrapText="1"/>
    </xf>
    <xf numFmtId="0" fontId="30" fillId="3" borderId="1" xfId="0" applyFont="1" applyFill="1" applyBorder="1" applyAlignment="1">
      <alignment horizontal="center" vertical="center" wrapText="1"/>
    </xf>
    <xf numFmtId="3" fontId="31" fillId="3" borderId="1" xfId="0" applyNumberFormat="1" applyFont="1" applyFill="1" applyBorder="1" applyAlignment="1">
      <alignment horizontal="right" vertical="center" wrapText="1"/>
    </xf>
    <xf numFmtId="3" fontId="20" fillId="3" borderId="1" xfId="0" applyNumberFormat="1" applyFont="1" applyFill="1" applyBorder="1" applyAlignment="1">
      <alignment horizontal="center" vertical="center"/>
    </xf>
    <xf numFmtId="49" fontId="32" fillId="3" borderId="1" xfId="0" applyNumberFormat="1" applyFont="1" applyFill="1" applyBorder="1" applyAlignment="1">
      <alignment horizontal="left" vertical="center" wrapText="1"/>
    </xf>
    <xf numFmtId="49" fontId="33" fillId="3" borderId="1" xfId="0" applyNumberFormat="1" applyFont="1" applyFill="1" applyBorder="1" applyAlignment="1">
      <alignment horizontal="left" vertical="center" wrapText="1"/>
    </xf>
    <xf numFmtId="0" fontId="20" fillId="3" borderId="1" xfId="0" applyFont="1" applyFill="1" applyBorder="1" applyAlignment="1">
      <alignment horizontal="left" vertical="center" wrapText="1"/>
    </xf>
    <xf numFmtId="49" fontId="30" fillId="3" borderId="1" xfId="0" applyNumberFormat="1" applyFont="1" applyFill="1" applyBorder="1" applyAlignment="1">
      <alignment horizontal="left" vertical="center" wrapText="1"/>
    </xf>
    <xf numFmtId="49" fontId="34" fillId="3" borderId="1" xfId="0" applyNumberFormat="1" applyFont="1" applyFill="1" applyBorder="1" applyAlignment="1">
      <alignment horizontal="left" vertical="center" wrapText="1"/>
    </xf>
    <xf numFmtId="3" fontId="31" fillId="3" borderId="1" xfId="0" applyNumberFormat="1" applyFont="1" applyFill="1" applyBorder="1" applyAlignment="1">
      <alignment horizontal="right" vertical="center"/>
    </xf>
    <xf numFmtId="0" fontId="20" fillId="3" borderId="1" xfId="0" applyFont="1" applyFill="1" applyBorder="1" applyAlignment="1">
      <alignment horizontal="center" vertical="center"/>
    </xf>
    <xf numFmtId="49" fontId="20" fillId="3" borderId="1" xfId="0" applyNumberFormat="1" applyFont="1" applyFill="1" applyBorder="1" applyAlignment="1">
      <alignment horizontal="left" vertical="center" wrapText="1"/>
    </xf>
    <xf numFmtId="49" fontId="35" fillId="3" borderId="1" xfId="0" applyNumberFormat="1" applyFont="1" applyFill="1" applyBorder="1" applyAlignment="1">
      <alignment horizontal="left" vertical="center" wrapText="1"/>
    </xf>
    <xf numFmtId="49" fontId="4" fillId="3" borderId="1" xfId="0" applyNumberFormat="1" applyFont="1" applyFill="1" applyBorder="1" applyAlignment="1">
      <alignment horizontal="left" wrapText="1"/>
    </xf>
    <xf numFmtId="49" fontId="20" fillId="3" borderId="1" xfId="0" applyNumberFormat="1" applyFont="1" applyFill="1" applyBorder="1" applyAlignment="1">
      <alignment horizontal="left" vertical="center"/>
    </xf>
    <xf numFmtId="0" fontId="15" fillId="0" borderId="0" xfId="0" applyFont="1" applyAlignment="1">
      <alignment horizontal="left" vertical="top" wrapText="1"/>
    </xf>
    <xf numFmtId="170" fontId="11" fillId="3" borderId="0" xfId="1" applyNumberFormat="1" applyFont="1" applyFill="1" applyAlignment="1">
      <alignment horizontal="center" vertical="center"/>
    </xf>
    <xf numFmtId="0" fontId="20" fillId="3" borderId="1" xfId="0" applyFont="1" applyFill="1" applyBorder="1" applyAlignment="1">
      <alignment vertical="center"/>
    </xf>
    <xf numFmtId="0" fontId="31" fillId="3" borderId="1" xfId="0" applyFont="1" applyFill="1" applyBorder="1" applyAlignment="1">
      <alignment vertical="center"/>
    </xf>
    <xf numFmtId="0" fontId="36" fillId="3" borderId="1" xfId="0" applyFont="1" applyFill="1" applyBorder="1" applyAlignment="1">
      <alignment horizontal="center" vertical="center"/>
    </xf>
    <xf numFmtId="0" fontId="20" fillId="3" borderId="1" xfId="0" applyFont="1" applyFill="1" applyBorder="1" applyAlignment="1">
      <alignment vertical="center" wrapText="1"/>
    </xf>
    <xf numFmtId="170" fontId="15" fillId="6" borderId="1" xfId="1" applyNumberFormat="1" applyFont="1" applyFill="1" applyBorder="1" applyAlignment="1" applyProtection="1">
      <alignment horizontal="center" vertical="center" wrapText="1"/>
    </xf>
    <xf numFmtId="0" fontId="8" fillId="0" borderId="0" xfId="0" applyFont="1"/>
    <xf numFmtId="0" fontId="8" fillId="0" borderId="0" xfId="0" applyFont="1" applyAlignment="1">
      <alignment horizontal="center"/>
    </xf>
    <xf numFmtId="167" fontId="8" fillId="0" borderId="0" xfId="0" applyNumberFormat="1" applyFont="1"/>
    <xf numFmtId="0" fontId="12" fillId="0" borderId="0" xfId="2" applyFont="1"/>
    <xf numFmtId="0" fontId="6" fillId="0" borderId="1" xfId="2" applyBorder="1" applyAlignment="1">
      <alignment horizontal="center"/>
    </xf>
    <xf numFmtId="0" fontId="9" fillId="2" borderId="1" xfId="2" applyFont="1" applyFill="1" applyBorder="1" applyAlignment="1">
      <alignment horizontal="left" vertical="center" wrapText="1"/>
    </xf>
    <xf numFmtId="0" fontId="37" fillId="9" borderId="1" xfId="2" applyFont="1" applyFill="1" applyBorder="1" applyAlignment="1">
      <alignment vertical="center"/>
    </xf>
    <xf numFmtId="168" fontId="9" fillId="9" borderId="1" xfId="3" applyNumberFormat="1" applyFont="1" applyFill="1" applyBorder="1" applyAlignment="1">
      <alignment horizontal="right" vertical="center" wrapText="1"/>
    </xf>
    <xf numFmtId="0" fontId="9" fillId="9" borderId="1" xfId="2" applyFont="1" applyFill="1" applyBorder="1" applyAlignment="1">
      <alignment vertical="center"/>
    </xf>
    <xf numFmtId="167" fontId="37" fillId="9" borderId="1" xfId="3" applyNumberFormat="1" applyFont="1" applyFill="1" applyBorder="1" applyAlignment="1">
      <alignment horizontal="right" vertical="center"/>
    </xf>
    <xf numFmtId="0" fontId="9" fillId="0" borderId="1" xfId="2" applyFont="1" applyBorder="1" applyAlignment="1">
      <alignment vertical="center"/>
    </xf>
    <xf numFmtId="168" fontId="9" fillId="0" borderId="1" xfId="3" applyNumberFormat="1" applyFont="1" applyBorder="1" applyAlignment="1">
      <alignment horizontal="right" vertical="center" wrapText="1"/>
    </xf>
    <xf numFmtId="167" fontId="9" fillId="2" borderId="1" xfId="3" applyNumberFormat="1" applyFont="1" applyFill="1" applyBorder="1" applyAlignment="1">
      <alignment horizontal="right" vertical="center"/>
    </xf>
    <xf numFmtId="168" fontId="9" fillId="0" borderId="1" xfId="3" applyNumberFormat="1" applyFont="1" applyFill="1" applyBorder="1" applyAlignment="1">
      <alignment horizontal="right" vertical="center" wrapText="1"/>
    </xf>
    <xf numFmtId="168" fontId="9" fillId="0" borderId="1" xfId="8" applyNumberFormat="1" applyFont="1" applyBorder="1" applyAlignment="1">
      <alignment horizontal="right" vertical="center" wrapText="1"/>
    </xf>
    <xf numFmtId="167" fontId="9" fillId="2" borderId="1" xfId="3" applyNumberFormat="1" applyFont="1" applyFill="1" applyBorder="1" applyAlignment="1">
      <alignment vertical="center"/>
    </xf>
    <xf numFmtId="167" fontId="9" fillId="2" borderId="1" xfId="8" applyNumberFormat="1" applyFont="1" applyFill="1" applyBorder="1" applyAlignment="1">
      <alignment horizontal="right" vertical="center"/>
    </xf>
    <xf numFmtId="168" fontId="9" fillId="0" borderId="1" xfId="3" applyNumberFormat="1" applyFont="1" applyFill="1" applyBorder="1" applyAlignment="1">
      <alignment horizontal="right" wrapText="1"/>
    </xf>
    <xf numFmtId="167" fontId="9" fillId="2" borderId="1" xfId="3" applyNumberFormat="1" applyFont="1" applyFill="1" applyBorder="1" applyAlignment="1">
      <alignment horizontal="right"/>
    </xf>
    <xf numFmtId="0" fontId="9" fillId="0" borderId="1" xfId="4" applyFont="1" applyBorder="1" applyAlignment="1">
      <alignment horizontal="left" vertical="center" wrapText="1"/>
    </xf>
    <xf numFmtId="0" fontId="37" fillId="9" borderId="1" xfId="2" applyFont="1" applyFill="1" applyBorder="1" applyAlignment="1">
      <alignment horizontal="right" vertical="center"/>
    </xf>
    <xf numFmtId="0" fontId="21" fillId="10" borderId="1" xfId="2" applyFont="1" applyFill="1" applyBorder="1" applyAlignment="1">
      <alignment horizontal="left" wrapText="1"/>
    </xf>
    <xf numFmtId="0" fontId="9" fillId="0" borderId="1" xfId="5" applyFont="1" applyBorder="1" applyAlignment="1">
      <alignment vertical="center" wrapText="1"/>
    </xf>
    <xf numFmtId="170" fontId="9" fillId="0" borderId="1" xfId="8" applyNumberFormat="1" applyFont="1" applyFill="1" applyBorder="1" applyAlignment="1">
      <alignment vertical="center" wrapText="1"/>
    </xf>
    <xf numFmtId="0" fontId="9" fillId="0" borderId="1" xfId="16" applyFont="1" applyBorder="1" applyAlignment="1">
      <alignment horizontal="right" vertical="center"/>
    </xf>
    <xf numFmtId="0" fontId="9" fillId="0" borderId="1" xfId="5" applyFont="1" applyBorder="1" applyAlignment="1">
      <alignment wrapText="1"/>
    </xf>
    <xf numFmtId="170" fontId="9" fillId="0" borderId="1" xfId="8" applyNumberFormat="1" applyFont="1" applyFill="1" applyBorder="1" applyAlignment="1"/>
    <xf numFmtId="0" fontId="9" fillId="0" borderId="1" xfId="16" applyFont="1" applyBorder="1" applyAlignment="1">
      <alignment horizontal="right"/>
    </xf>
    <xf numFmtId="170" fontId="9" fillId="0" borderId="1" xfId="8" applyNumberFormat="1" applyFont="1" applyFill="1" applyBorder="1" applyAlignment="1">
      <alignment vertical="center"/>
    </xf>
    <xf numFmtId="0" fontId="9" fillId="0" borderId="1" xfId="5" applyFont="1" applyBorder="1" applyAlignment="1">
      <alignment vertical="center"/>
    </xf>
    <xf numFmtId="0" fontId="9" fillId="2" borderId="1" xfId="5" applyFont="1" applyFill="1" applyBorder="1" applyAlignment="1">
      <alignment vertical="center"/>
    </xf>
    <xf numFmtId="0" fontId="9" fillId="2" borderId="1" xfId="2" applyFont="1" applyFill="1" applyBorder="1" applyAlignment="1">
      <alignment vertical="center"/>
    </xf>
    <xf numFmtId="170" fontId="9" fillId="2" borderId="1" xfId="8" applyNumberFormat="1" applyFont="1" applyFill="1" applyBorder="1" applyAlignment="1">
      <alignment vertical="center"/>
    </xf>
    <xf numFmtId="0" fontId="9" fillId="2" borderId="1" xfId="16" applyFont="1" applyFill="1" applyBorder="1" applyAlignment="1">
      <alignment horizontal="right" vertical="center"/>
    </xf>
    <xf numFmtId="170" fontId="9" fillId="0" borderId="1" xfId="8" applyNumberFormat="1" applyFont="1" applyBorder="1" applyAlignment="1">
      <alignment vertical="center"/>
    </xf>
    <xf numFmtId="170" fontId="9" fillId="0" borderId="1" xfId="6" applyNumberFormat="1" applyFont="1" applyBorder="1" applyAlignment="1">
      <alignment horizontal="right" vertical="center"/>
    </xf>
    <xf numFmtId="167" fontId="14" fillId="2" borderId="1" xfId="3" applyNumberFormat="1" applyFont="1" applyFill="1" applyBorder="1" applyAlignment="1">
      <alignment horizontal="right" vertical="center"/>
    </xf>
    <xf numFmtId="167" fontId="22" fillId="9" borderId="1" xfId="7" applyNumberFormat="1" applyFont="1" applyFill="1" applyBorder="1" applyAlignment="1">
      <alignment horizontal="right"/>
    </xf>
    <xf numFmtId="0" fontId="4" fillId="0" borderId="1" xfId="2" applyFont="1" applyBorder="1" applyAlignment="1">
      <alignment vertical="center" wrapText="1"/>
    </xf>
    <xf numFmtId="0" fontId="4" fillId="0" borderId="1" xfId="2" applyFont="1" applyBorder="1" applyAlignment="1">
      <alignment wrapText="1"/>
    </xf>
    <xf numFmtId="168" fontId="4" fillId="0" borderId="1" xfId="7" applyNumberFormat="1" applyFont="1" applyFill="1" applyBorder="1" applyAlignment="1">
      <alignment horizontal="right" wrapText="1"/>
    </xf>
    <xf numFmtId="0" fontId="4" fillId="0" borderId="1" xfId="2" applyFont="1" applyBorder="1"/>
    <xf numFmtId="167" fontId="4" fillId="0" borderId="7" xfId="7" applyNumberFormat="1" applyFont="1" applyFill="1" applyBorder="1" applyAlignment="1">
      <alignment horizontal="right"/>
    </xf>
    <xf numFmtId="170" fontId="12" fillId="3" borderId="0" xfId="1" applyNumberFormat="1" applyFont="1" applyFill="1" applyAlignment="1"/>
    <xf numFmtId="0" fontId="12" fillId="3" borderId="0" xfId="0" applyFont="1" applyFill="1" applyAlignment="1">
      <alignment wrapText="1"/>
    </xf>
    <xf numFmtId="170" fontId="12" fillId="0" borderId="0" xfId="1" applyNumberFormat="1" applyFont="1" applyAlignment="1"/>
    <xf numFmtId="0" fontId="12" fillId="0" borderId="0" xfId="0" applyFont="1" applyAlignment="1">
      <alignment wrapText="1"/>
    </xf>
    <xf numFmtId="170" fontId="6" fillId="0" borderId="0" xfId="1" applyNumberFormat="1" applyFont="1" applyFill="1" applyBorder="1" applyAlignment="1" applyProtection="1"/>
    <xf numFmtId="0" fontId="9" fillId="0" borderId="1" xfId="2" applyFont="1" applyBorder="1" applyAlignment="1">
      <alignment horizontal="left" vertical="center" wrapText="1"/>
    </xf>
    <xf numFmtId="170" fontId="4" fillId="0" borderId="1" xfId="8" applyNumberFormat="1" applyFont="1" applyBorder="1"/>
    <xf numFmtId="168" fontId="4" fillId="0" borderId="1" xfId="7" applyNumberFormat="1" applyFont="1" applyBorder="1" applyAlignment="1">
      <alignment horizontal="right" wrapText="1"/>
    </xf>
    <xf numFmtId="167" fontId="4" fillId="2" borderId="1" xfId="7" applyNumberFormat="1" applyFont="1" applyFill="1" applyBorder="1" applyAlignment="1"/>
    <xf numFmtId="0" fontId="4" fillId="0" borderId="2" xfId="2" applyFont="1" applyBorder="1" applyAlignment="1">
      <alignment vertical="center" wrapText="1"/>
    </xf>
    <xf numFmtId="0" fontId="4" fillId="0" borderId="2" xfId="2" applyFont="1" applyBorder="1" applyAlignment="1">
      <alignment wrapText="1"/>
    </xf>
    <xf numFmtId="168" fontId="4" fillId="0" borderId="2" xfId="7" applyNumberFormat="1" applyFont="1" applyFill="1" applyBorder="1" applyAlignment="1">
      <alignment horizontal="right" wrapText="1"/>
    </xf>
    <xf numFmtId="0" fontId="4" fillId="0" borderId="2" xfId="2" applyFont="1" applyBorder="1"/>
    <xf numFmtId="0" fontId="12" fillId="0" borderId="1" xfId="2" applyFont="1" applyBorder="1"/>
    <xf numFmtId="0" fontId="38" fillId="0" borderId="0" xfId="0" applyFont="1"/>
    <xf numFmtId="167" fontId="6" fillId="0" borderId="1" xfId="2" applyNumberFormat="1" applyBorder="1"/>
    <xf numFmtId="0" fontId="16" fillId="9" borderId="1" xfId="2" applyFont="1" applyFill="1" applyBorder="1" applyAlignment="1">
      <alignment vertical="center" wrapText="1"/>
    </xf>
    <xf numFmtId="0" fontId="4" fillId="9" borderId="1" xfId="2" applyFont="1" applyFill="1" applyBorder="1" applyAlignment="1">
      <alignment vertical="center" wrapText="1"/>
    </xf>
    <xf numFmtId="167" fontId="16" fillId="9" borderId="1" xfId="7" applyNumberFormat="1" applyFont="1" applyFill="1" applyBorder="1" applyAlignment="1">
      <alignment horizontal="right"/>
    </xf>
    <xf numFmtId="170" fontId="9" fillId="0" borderId="11" xfId="17" applyNumberFormat="1" applyFont="1" applyFill="1" applyBorder="1" applyAlignment="1">
      <alignment vertical="center" wrapText="1"/>
    </xf>
    <xf numFmtId="170" fontId="9" fillId="0" borderId="11" xfId="17" applyNumberFormat="1" applyFont="1" applyBorder="1" applyAlignment="1">
      <alignment horizontal="center" vertical="center"/>
    </xf>
    <xf numFmtId="170" fontId="9" fillId="0" borderId="11" xfId="17" applyNumberFormat="1" applyFont="1" applyFill="1" applyBorder="1" applyAlignment="1">
      <alignment vertical="center"/>
    </xf>
    <xf numFmtId="0" fontId="4" fillId="0" borderId="1" xfId="2" applyFont="1" applyBorder="1" applyAlignment="1">
      <alignment horizontal="left" vertical="center" wrapText="1"/>
    </xf>
    <xf numFmtId="0" fontId="6" fillId="2" borderId="1" xfId="2" applyFill="1" applyBorder="1" applyAlignment="1">
      <alignment vertical="center"/>
    </xf>
    <xf numFmtId="0" fontId="6" fillId="0" borderId="1" xfId="2" applyBorder="1" applyAlignment="1">
      <alignment wrapText="1"/>
    </xf>
    <xf numFmtId="170" fontId="9" fillId="0" borderId="11" xfId="17" applyNumberFormat="1" applyFont="1" applyBorder="1" applyAlignment="1">
      <alignment vertical="center"/>
    </xf>
    <xf numFmtId="0" fontId="9" fillId="0" borderId="1" xfId="2" applyFont="1" applyBorder="1" applyAlignment="1">
      <alignment horizontal="right" vertical="center"/>
    </xf>
    <xf numFmtId="0" fontId="9" fillId="0" borderId="1" xfId="2" applyFont="1" applyBorder="1" applyAlignment="1">
      <alignment horizontal="right"/>
    </xf>
    <xf numFmtId="0" fontId="9" fillId="2" borderId="1" xfId="2" applyFont="1" applyFill="1" applyBorder="1" applyAlignment="1">
      <alignment horizontal="right" vertical="center"/>
    </xf>
    <xf numFmtId="167" fontId="9" fillId="0" borderId="1" xfId="3" applyNumberFormat="1" applyFont="1" applyFill="1" applyBorder="1" applyAlignment="1">
      <alignment horizontal="right" vertical="center"/>
    </xf>
    <xf numFmtId="167" fontId="9" fillId="0" borderId="1" xfId="3" applyNumberFormat="1" applyFont="1" applyFill="1" applyBorder="1" applyAlignment="1">
      <alignment horizontal="right"/>
    </xf>
    <xf numFmtId="170" fontId="9" fillId="0" borderId="1" xfId="6" applyNumberFormat="1" applyFont="1" applyFill="1" applyBorder="1" applyAlignment="1">
      <alignment horizontal="right" vertical="center"/>
    </xf>
    <xf numFmtId="0" fontId="9" fillId="0" borderId="1" xfId="2" applyFont="1" applyBorder="1" applyAlignment="1">
      <alignment horizontal="left" vertical="center"/>
    </xf>
    <xf numFmtId="0" fontId="16" fillId="5" borderId="4" xfId="0" applyFont="1" applyFill="1" applyBorder="1" applyAlignment="1">
      <alignment vertical="center"/>
    </xf>
    <xf numFmtId="0" fontId="16" fillId="5" borderId="5" xfId="0" applyFont="1" applyFill="1" applyBorder="1" applyAlignment="1">
      <alignment vertical="center"/>
    </xf>
    <xf numFmtId="0" fontId="16" fillId="5" borderId="5" xfId="0" applyFont="1" applyFill="1" applyBorder="1" applyAlignment="1">
      <alignment horizontal="center" vertical="center"/>
    </xf>
    <xf numFmtId="3" fontId="16" fillId="5" borderId="6" xfId="0" applyNumberFormat="1" applyFont="1" applyFill="1" applyBorder="1" applyAlignment="1">
      <alignment vertical="center"/>
    </xf>
    <xf numFmtId="0" fontId="15" fillId="5" borderId="2" xfId="0" applyFont="1" applyFill="1" applyBorder="1" applyAlignment="1">
      <alignment horizontal="center" vertical="center" wrapText="1"/>
    </xf>
    <xf numFmtId="0" fontId="14" fillId="0" borderId="0" xfId="2" applyFont="1" applyAlignment="1">
      <alignment vertical="center"/>
    </xf>
    <xf numFmtId="0" fontId="37" fillId="0" borderId="0" xfId="2" applyFont="1" applyAlignment="1">
      <alignment vertical="center"/>
    </xf>
    <xf numFmtId="0" fontId="9" fillId="0" borderId="0" xfId="2" applyFont="1" applyAlignment="1">
      <alignment vertical="center"/>
    </xf>
    <xf numFmtId="0" fontId="3" fillId="0" borderId="0" xfId="0" applyFont="1" applyAlignment="1">
      <alignment vertical="center"/>
    </xf>
    <xf numFmtId="0" fontId="39" fillId="2" borderId="0" xfId="0" applyFont="1" applyFill="1" applyAlignment="1">
      <alignment vertical="center"/>
    </xf>
    <xf numFmtId="0" fontId="9" fillId="0" borderId="0" xfId="2" applyFont="1" applyAlignment="1">
      <alignment horizontal="left" vertical="center"/>
    </xf>
    <xf numFmtId="0" fontId="9" fillId="2" borderId="0" xfId="2" applyFont="1" applyFill="1"/>
    <xf numFmtId="0" fontId="9" fillId="2" borderId="0" xfId="2" applyFont="1" applyFill="1" applyAlignment="1">
      <alignment vertical="center"/>
    </xf>
    <xf numFmtId="0" fontId="9" fillId="2" borderId="0" xfId="2" applyFont="1" applyFill="1" applyAlignment="1">
      <alignment horizontal="center" vertical="center"/>
    </xf>
    <xf numFmtId="167" fontId="9" fillId="2" borderId="0" xfId="7" applyNumberFormat="1" applyFont="1" applyFill="1" applyAlignment="1">
      <alignment horizontal="right" vertical="center"/>
    </xf>
    <xf numFmtId="0" fontId="14" fillId="0" borderId="0" xfId="2" applyFont="1" applyAlignment="1">
      <alignment horizontal="right" vertical="center"/>
    </xf>
    <xf numFmtId="0" fontId="14" fillId="2" borderId="0" xfId="2" applyFont="1" applyFill="1" applyAlignment="1">
      <alignment vertical="center"/>
    </xf>
    <xf numFmtId="0" fontId="14" fillId="2" borderId="0" xfId="2" applyFont="1" applyFill="1" applyAlignment="1">
      <alignment horizontal="center" vertical="center"/>
    </xf>
    <xf numFmtId="43" fontId="40" fillId="2" borderId="0" xfId="7" applyFont="1" applyFill="1"/>
    <xf numFmtId="167" fontId="14" fillId="0" borderId="0" xfId="7" applyNumberFormat="1" applyFont="1" applyBorder="1" applyAlignment="1">
      <alignment horizontal="center" vertical="center"/>
    </xf>
    <xf numFmtId="0" fontId="14" fillId="4" borderId="1" xfId="2" applyFont="1" applyFill="1" applyBorder="1" applyAlignment="1">
      <alignment horizontal="center" vertical="center" wrapText="1"/>
    </xf>
    <xf numFmtId="43" fontId="14" fillId="4" borderId="1" xfId="7" applyFont="1" applyFill="1" applyBorder="1" applyAlignment="1">
      <alignment horizontal="center" vertical="center" wrapText="1"/>
    </xf>
    <xf numFmtId="0" fontId="14" fillId="4" borderId="1" xfId="2" applyFont="1" applyFill="1" applyBorder="1" applyAlignment="1">
      <alignment horizontal="center" vertical="top" wrapText="1"/>
    </xf>
    <xf numFmtId="0" fontId="14" fillId="11" borderId="1" xfId="2" applyFont="1" applyFill="1" applyBorder="1" applyAlignment="1">
      <alignment horizontal="center" wrapText="1"/>
    </xf>
    <xf numFmtId="0" fontId="14" fillId="11" borderId="1" xfId="2" applyFont="1" applyFill="1" applyBorder="1" applyAlignment="1">
      <alignment horizontal="center" vertical="center" wrapText="1"/>
    </xf>
    <xf numFmtId="0" fontId="14" fillId="12" borderId="1" xfId="2" applyFont="1" applyFill="1" applyBorder="1" applyAlignment="1">
      <alignment horizontal="center" vertical="center" wrapText="1"/>
    </xf>
    <xf numFmtId="0" fontId="14" fillId="14" borderId="1" xfId="0" applyFont="1" applyFill="1" applyBorder="1" applyAlignment="1">
      <alignment horizontal="center" vertical="center"/>
    </xf>
    <xf numFmtId="0" fontId="14" fillId="14" borderId="1" xfId="2" applyFont="1" applyFill="1" applyBorder="1" applyAlignment="1">
      <alignment horizontal="center" vertical="center"/>
    </xf>
    <xf numFmtId="43" fontId="14" fillId="14" borderId="1" xfId="7" applyFont="1" applyFill="1" applyBorder="1" applyAlignment="1">
      <alignment horizontal="center" vertical="center"/>
    </xf>
    <xf numFmtId="168" fontId="9" fillId="0" borderId="1" xfId="7" applyNumberFormat="1" applyFont="1" applyFill="1" applyBorder="1" applyAlignment="1">
      <alignment horizontal="center" vertical="center" wrapText="1"/>
    </xf>
    <xf numFmtId="170" fontId="9" fillId="0" borderId="1" xfId="6" applyNumberFormat="1" applyFont="1" applyFill="1" applyBorder="1" applyAlignment="1">
      <alignment horizontal="center" vertical="center" wrapText="1"/>
    </xf>
    <xf numFmtId="3" fontId="9" fillId="0" borderId="1" xfId="2" applyNumberFormat="1" applyFont="1" applyBorder="1" applyAlignment="1">
      <alignment horizontal="center" vertical="center"/>
    </xf>
    <xf numFmtId="0" fontId="14" fillId="0" borderId="1" xfId="0" applyFont="1" applyBorder="1" applyAlignment="1">
      <alignment horizontal="center"/>
    </xf>
    <xf numFmtId="0" fontId="14" fillId="0" borderId="1" xfId="0" applyFont="1" applyBorder="1" applyAlignment="1">
      <alignment horizontal="center" vertical="center"/>
    </xf>
    <xf numFmtId="43" fontId="14" fillId="0" borderId="1" xfId="3" applyFont="1" applyFill="1" applyBorder="1" applyAlignment="1">
      <alignment horizontal="center" vertical="center"/>
    </xf>
    <xf numFmtId="167" fontId="14" fillId="0" borderId="1" xfId="3" applyNumberFormat="1" applyFont="1" applyFill="1" applyBorder="1" applyAlignment="1">
      <alignment horizontal="center" vertical="center"/>
    </xf>
    <xf numFmtId="0" fontId="14" fillId="0" borderId="2" xfId="0" applyFont="1" applyBorder="1" applyAlignment="1">
      <alignment horizontal="center" vertical="center"/>
    </xf>
    <xf numFmtId="0" fontId="9" fillId="0" borderId="2" xfId="0" applyFont="1" applyBorder="1" applyAlignment="1">
      <alignment horizontal="center" vertical="center"/>
    </xf>
    <xf numFmtId="0" fontId="9" fillId="0" borderId="1" xfId="0" applyFont="1" applyBorder="1" applyAlignment="1">
      <alignment horizontal="center" vertical="center"/>
    </xf>
    <xf numFmtId="1" fontId="9" fillId="0" borderId="1" xfId="3" applyNumberFormat="1" applyFont="1" applyFill="1" applyBorder="1" applyAlignment="1">
      <alignment horizontal="center" vertical="center"/>
    </xf>
    <xf numFmtId="0" fontId="14" fillId="0" borderId="3" xfId="0" applyFont="1" applyBorder="1" applyAlignment="1">
      <alignment horizontal="center" vertical="center"/>
    </xf>
    <xf numFmtId="0" fontId="9" fillId="0" borderId="3" xfId="0" applyFont="1" applyBorder="1" applyAlignment="1">
      <alignment horizontal="center" vertical="center"/>
    </xf>
    <xf numFmtId="1" fontId="9" fillId="0" borderId="1" xfId="0" applyNumberFormat="1" applyFont="1" applyBorder="1" applyAlignment="1">
      <alignment horizontal="center" vertical="center"/>
    </xf>
    <xf numFmtId="0" fontId="17" fillId="5" borderId="1" xfId="0" applyFont="1" applyFill="1" applyBorder="1" applyAlignment="1">
      <alignment vertical="center" wrapText="1"/>
    </xf>
    <xf numFmtId="0" fontId="17" fillId="5" borderId="1" xfId="0" applyFont="1" applyFill="1" applyBorder="1" applyAlignment="1">
      <alignment horizontal="center" vertical="center"/>
    </xf>
    <xf numFmtId="168" fontId="17" fillId="5" borderId="1" xfId="7" applyNumberFormat="1" applyFont="1" applyFill="1" applyBorder="1" applyAlignment="1">
      <alignment horizontal="center" vertical="center" wrapText="1"/>
    </xf>
    <xf numFmtId="1" fontId="17" fillId="0" borderId="1" xfId="0" applyNumberFormat="1" applyFont="1" applyBorder="1" applyAlignment="1">
      <alignment horizontal="center" vertical="center"/>
    </xf>
    <xf numFmtId="0" fontId="14" fillId="0" borderId="7" xfId="0" applyFont="1" applyBorder="1" applyAlignment="1">
      <alignment horizontal="center" vertical="center"/>
    </xf>
    <xf numFmtId="0" fontId="9" fillId="0" borderId="7" xfId="0" applyFont="1" applyBorder="1" applyAlignment="1">
      <alignment horizontal="center" vertical="center"/>
    </xf>
    <xf numFmtId="168" fontId="9" fillId="5" borderId="1" xfId="7" applyNumberFormat="1" applyFont="1" applyFill="1" applyBorder="1" applyAlignment="1">
      <alignment horizontal="center" vertical="center" wrapText="1"/>
    </xf>
    <xf numFmtId="0" fontId="9" fillId="0" borderId="1" xfId="0" applyFont="1" applyBorder="1" applyAlignment="1">
      <alignment horizontal="left" vertical="center" wrapText="1"/>
    </xf>
    <xf numFmtId="0" fontId="14" fillId="0" borderId="1" xfId="0" applyFont="1" applyBorder="1" applyAlignment="1">
      <alignment horizontal="right" vertical="center" wrapText="1"/>
    </xf>
    <xf numFmtId="167" fontId="9" fillId="0" borderId="1" xfId="7" applyNumberFormat="1" applyFont="1" applyFill="1" applyBorder="1" applyAlignment="1">
      <alignment horizontal="center" vertical="center"/>
    </xf>
    <xf numFmtId="0" fontId="14" fillId="0" borderId="4" xfId="0" applyFont="1" applyBorder="1" applyAlignment="1">
      <alignment horizontal="left" vertical="center" wrapText="1"/>
    </xf>
    <xf numFmtId="168" fontId="14" fillId="0" borderId="1" xfId="7" applyNumberFormat="1" applyFont="1" applyFill="1" applyBorder="1" applyAlignment="1">
      <alignment horizontal="center" vertical="center" wrapText="1"/>
    </xf>
    <xf numFmtId="1" fontId="14" fillId="0" borderId="1" xfId="0" applyNumberFormat="1" applyFont="1" applyBorder="1" applyAlignment="1">
      <alignment horizontal="center" vertical="center"/>
    </xf>
    <xf numFmtId="0" fontId="14" fillId="12" borderId="1" xfId="2" applyFont="1" applyFill="1" applyBorder="1" applyAlignment="1">
      <alignment horizontal="center" wrapText="1"/>
    </xf>
    <xf numFmtId="0" fontId="14" fillId="14" borderId="1" xfId="2" applyFont="1" applyFill="1" applyBorder="1" applyAlignment="1">
      <alignment horizontal="center" vertical="center" wrapText="1"/>
    </xf>
    <xf numFmtId="0" fontId="14" fillId="14" borderId="1" xfId="0" applyFont="1" applyFill="1" applyBorder="1" applyAlignment="1">
      <alignment horizontal="left" wrapText="1"/>
    </xf>
    <xf numFmtId="0" fontId="37" fillId="0" borderId="4" xfId="2" applyFont="1" applyBorder="1" applyAlignment="1">
      <alignment vertical="center" wrapText="1"/>
    </xf>
    <xf numFmtId="0" fontId="9" fillId="0" borderId="1" xfId="2" applyFont="1" applyBorder="1" applyAlignment="1">
      <alignment horizontal="center" vertical="center" wrapText="1"/>
    </xf>
    <xf numFmtId="170" fontId="9" fillId="2" borderId="1" xfId="6" applyNumberFormat="1" applyFont="1" applyFill="1" applyBorder="1" applyAlignment="1">
      <alignment horizontal="center" vertical="center" wrapText="1"/>
    </xf>
    <xf numFmtId="0" fontId="14" fillId="14" borderId="0" xfId="2" applyFont="1" applyFill="1" applyAlignment="1">
      <alignment vertical="center"/>
    </xf>
    <xf numFmtId="0" fontId="14" fillId="14" borderId="3" xfId="2" applyFont="1" applyFill="1" applyBorder="1" applyAlignment="1">
      <alignment horizontal="center" vertical="center"/>
    </xf>
    <xf numFmtId="43" fontId="14" fillId="14" borderId="3" xfId="3" applyFont="1" applyFill="1" applyBorder="1" applyAlignment="1">
      <alignment horizontal="center" vertical="center"/>
    </xf>
    <xf numFmtId="167" fontId="14" fillId="14" borderId="17" xfId="3" applyNumberFormat="1" applyFont="1" applyFill="1" applyBorder="1" applyAlignment="1">
      <alignment horizontal="center" vertical="center"/>
    </xf>
    <xf numFmtId="0" fontId="37" fillId="15" borderId="2" xfId="2" applyFont="1" applyFill="1" applyBorder="1" applyAlignment="1">
      <alignment horizontal="center" vertical="center"/>
    </xf>
    <xf numFmtId="0" fontId="37" fillId="15" borderId="8" xfId="2" applyFont="1" applyFill="1" applyBorder="1" applyAlignment="1">
      <alignment horizontal="left" vertical="center"/>
    </xf>
    <xf numFmtId="0" fontId="37" fillId="15" borderId="15" xfId="2" applyFont="1" applyFill="1" applyBorder="1" applyAlignment="1">
      <alignment horizontal="left" vertical="center" wrapText="1"/>
    </xf>
    <xf numFmtId="43" fontId="37" fillId="15" borderId="2" xfId="3" applyFont="1" applyFill="1" applyBorder="1" applyAlignment="1">
      <alignment horizontal="center" vertical="center"/>
    </xf>
    <xf numFmtId="167" fontId="37" fillId="15" borderId="8" xfId="3" applyNumberFormat="1" applyFont="1" applyFill="1" applyBorder="1" applyAlignment="1">
      <alignment horizontal="center" vertical="center"/>
    </xf>
    <xf numFmtId="0" fontId="9" fillId="0" borderId="2" xfId="2" applyFont="1" applyBorder="1" applyAlignment="1">
      <alignment horizontal="center" vertical="center" wrapText="1"/>
    </xf>
    <xf numFmtId="0" fontId="37" fillId="0" borderId="1" xfId="2" applyFont="1" applyBorder="1" applyAlignment="1">
      <alignment vertical="center" wrapText="1"/>
    </xf>
    <xf numFmtId="165" fontId="37" fillId="0" borderId="1" xfId="2" applyNumberFormat="1" applyFont="1" applyBorder="1" applyAlignment="1">
      <alignment horizontal="center" vertical="center"/>
    </xf>
    <xf numFmtId="168" fontId="37" fillId="0" borderId="1" xfId="3" applyNumberFormat="1" applyFont="1" applyFill="1" applyBorder="1" applyAlignment="1">
      <alignment horizontal="center" vertical="center" wrapText="1"/>
    </xf>
    <xf numFmtId="0" fontId="37" fillId="0" borderId="1" xfId="2" applyFont="1" applyBorder="1" applyAlignment="1">
      <alignment horizontal="center" vertical="center"/>
    </xf>
    <xf numFmtId="165" fontId="9" fillId="0" borderId="1" xfId="2" applyNumberFormat="1" applyFont="1" applyBorder="1" applyAlignment="1">
      <alignment horizontal="center" vertical="center"/>
    </xf>
    <xf numFmtId="168" fontId="9" fillId="0" borderId="1" xfId="3" applyNumberFormat="1" applyFont="1" applyFill="1" applyBorder="1" applyAlignment="1">
      <alignment horizontal="center" vertical="center" wrapText="1"/>
    </xf>
    <xf numFmtId="168" fontId="9" fillId="0" borderId="2" xfId="3" applyNumberFormat="1" applyFont="1" applyFill="1" applyBorder="1" applyAlignment="1">
      <alignment horizontal="center" vertical="center" wrapText="1"/>
    </xf>
    <xf numFmtId="167" fontId="9" fillId="0" borderId="1" xfId="2" applyNumberFormat="1" applyFont="1" applyBorder="1" applyAlignment="1">
      <alignment horizontal="center" vertical="center"/>
    </xf>
    <xf numFmtId="0" fontId="14" fillId="0" borderId="1" xfId="2" applyFont="1" applyBorder="1" applyAlignment="1">
      <alignment horizontal="center"/>
    </xf>
    <xf numFmtId="0" fontId="14" fillId="0" borderId="1" xfId="2" applyFont="1" applyBorder="1" applyAlignment="1">
      <alignment horizontal="left" wrapText="1"/>
    </xf>
    <xf numFmtId="0" fontId="37" fillId="0" borderId="1" xfId="2" applyFont="1" applyBorder="1" applyAlignment="1">
      <alignment horizontal="left" wrapText="1"/>
    </xf>
    <xf numFmtId="0" fontId="14" fillId="0" borderId="1" xfId="2" applyFont="1" applyBorder="1" applyAlignment="1">
      <alignment horizontal="center" vertical="center"/>
    </xf>
    <xf numFmtId="43" fontId="14" fillId="0" borderId="1" xfId="7" applyFont="1" applyFill="1" applyBorder="1" applyAlignment="1">
      <alignment horizontal="center" vertical="center"/>
    </xf>
    <xf numFmtId="0" fontId="9" fillId="0" borderId="1" xfId="2" applyFont="1" applyBorder="1" applyAlignment="1">
      <alignment horizontal="center"/>
    </xf>
    <xf numFmtId="0" fontId="9" fillId="0" borderId="1" xfId="2" applyFont="1" applyBorder="1" applyAlignment="1">
      <alignment horizontal="left" wrapText="1"/>
    </xf>
    <xf numFmtId="0" fontId="40" fillId="0" borderId="1" xfId="2" applyFont="1" applyBorder="1" applyAlignment="1">
      <alignment horizontal="left" wrapText="1"/>
    </xf>
    <xf numFmtId="0" fontId="9" fillId="0" borderId="8" xfId="2" applyFont="1" applyBorder="1" applyAlignment="1">
      <alignment vertical="center" wrapText="1"/>
    </xf>
    <xf numFmtId="3" fontId="9" fillId="0" borderId="1" xfId="8" applyNumberFormat="1" applyFont="1" applyFill="1" applyBorder="1" applyAlignment="1">
      <alignment horizontal="center" vertical="center" wrapText="1"/>
    </xf>
    <xf numFmtId="0" fontId="9" fillId="0" borderId="3" xfId="2" applyFont="1" applyBorder="1" applyAlignment="1">
      <alignment horizontal="center" vertical="center"/>
    </xf>
    <xf numFmtId="0" fontId="9" fillId="0" borderId="17" xfId="2" applyFont="1" applyBorder="1" applyAlignment="1">
      <alignment vertical="center" wrapText="1"/>
    </xf>
    <xf numFmtId="170" fontId="9" fillId="0" borderId="1" xfId="8" applyNumberFormat="1" applyFont="1" applyFill="1" applyBorder="1" applyAlignment="1">
      <alignment horizontal="center" vertical="center" wrapText="1"/>
    </xf>
    <xf numFmtId="175" fontId="9" fillId="0" borderId="1" xfId="8" applyNumberFormat="1" applyFont="1" applyFill="1" applyBorder="1" applyAlignment="1">
      <alignment horizontal="center" vertical="center" wrapText="1"/>
    </xf>
    <xf numFmtId="0" fontId="9" fillId="0" borderId="18" xfId="2" applyFont="1" applyBorder="1" applyAlignment="1">
      <alignment vertical="center" wrapText="1"/>
    </xf>
    <xf numFmtId="170" fontId="9" fillId="0" borderId="1" xfId="8" applyNumberFormat="1" applyFont="1" applyFill="1" applyBorder="1" applyAlignment="1">
      <alignment horizontal="center" vertical="center"/>
    </xf>
    <xf numFmtId="0" fontId="9" fillId="0" borderId="15" xfId="2" applyFont="1" applyBorder="1" applyAlignment="1">
      <alignment horizontal="left" wrapText="1"/>
    </xf>
    <xf numFmtId="170" fontId="9" fillId="0" borderId="2" xfId="8" applyNumberFormat="1" applyFont="1" applyFill="1" applyBorder="1" applyAlignment="1">
      <alignment horizontal="center" vertical="center" wrapText="1"/>
    </xf>
    <xf numFmtId="175" fontId="9" fillId="0" borderId="2" xfId="8" applyNumberFormat="1" applyFont="1" applyFill="1" applyBorder="1" applyAlignment="1">
      <alignment horizontal="center" vertical="center" wrapText="1"/>
    </xf>
    <xf numFmtId="0" fontId="9" fillId="0" borderId="8" xfId="2" applyFont="1" applyBorder="1" applyAlignment="1">
      <alignment horizontal="center" vertical="center"/>
    </xf>
    <xf numFmtId="0" fontId="37" fillId="0" borderId="4" xfId="2" applyFont="1" applyBorder="1"/>
    <xf numFmtId="3" fontId="9" fillId="0" borderId="2" xfId="8" applyNumberFormat="1" applyFont="1" applyFill="1" applyBorder="1" applyAlignment="1">
      <alignment horizontal="center" vertical="center" wrapText="1"/>
    </xf>
    <xf numFmtId="3" fontId="9" fillId="0" borderId="2" xfId="2" applyNumberFormat="1" applyFont="1" applyBorder="1" applyAlignment="1">
      <alignment horizontal="center" vertical="center"/>
    </xf>
    <xf numFmtId="3" fontId="9" fillId="0" borderId="1" xfId="8" applyNumberFormat="1" applyFont="1" applyFill="1" applyBorder="1" applyAlignment="1">
      <alignment horizontal="right" vertical="center" wrapText="1"/>
    </xf>
    <xf numFmtId="167" fontId="9" fillId="0" borderId="0" xfId="2" applyNumberFormat="1" applyFont="1" applyAlignment="1">
      <alignment horizontal="right" vertical="center"/>
    </xf>
    <xf numFmtId="167" fontId="14" fillId="2" borderId="0" xfId="2" applyNumberFormat="1" applyFont="1" applyFill="1" applyAlignment="1">
      <alignment horizontal="right" vertical="center"/>
    </xf>
    <xf numFmtId="167" fontId="14" fillId="0" borderId="0" xfId="2" applyNumberFormat="1" applyFont="1" applyAlignment="1">
      <alignment horizontal="right" vertical="center"/>
    </xf>
    <xf numFmtId="170" fontId="9" fillId="2" borderId="0" xfId="2" applyNumberFormat="1" applyFont="1" applyFill="1" applyAlignment="1">
      <alignment horizontal="center" vertical="center"/>
    </xf>
    <xf numFmtId="167" fontId="14" fillId="4" borderId="1" xfId="7" applyNumberFormat="1" applyFont="1" applyFill="1" applyBorder="1" applyAlignment="1">
      <alignment horizontal="center" vertical="center" wrapText="1"/>
    </xf>
    <xf numFmtId="0" fontId="9" fillId="4" borderId="1" xfId="2" applyFont="1" applyFill="1" applyBorder="1" applyAlignment="1">
      <alignment horizontal="center" vertical="center" wrapText="1"/>
    </xf>
    <xf numFmtId="0" fontId="14" fillId="4" borderId="1" xfId="2" applyFont="1" applyFill="1" applyBorder="1" applyAlignment="1">
      <alignment horizontal="right" vertical="center" wrapText="1"/>
    </xf>
    <xf numFmtId="0" fontId="14" fillId="4" borderId="1" xfId="2" applyFont="1" applyFill="1" applyBorder="1" applyAlignment="1">
      <alignment horizontal="right" vertical="center"/>
    </xf>
    <xf numFmtId="0" fontId="9" fillId="4" borderId="1" xfId="2" applyFont="1" applyFill="1" applyBorder="1" applyAlignment="1">
      <alignment horizontal="center" vertical="center"/>
    </xf>
    <xf numFmtId="167" fontId="14" fillId="11" borderId="1" xfId="2" applyNumberFormat="1" applyFont="1" applyFill="1" applyBorder="1" applyAlignment="1">
      <alignment horizontal="right" vertical="center" wrapText="1"/>
    </xf>
    <xf numFmtId="0" fontId="14" fillId="11" borderId="1" xfId="2" applyFont="1" applyFill="1" applyBorder="1" applyAlignment="1">
      <alignment horizontal="center" vertical="top" wrapText="1"/>
    </xf>
    <xf numFmtId="167" fontId="14" fillId="12" borderId="1" xfId="2" applyNumberFormat="1" applyFont="1" applyFill="1" applyBorder="1" applyAlignment="1">
      <alignment horizontal="right" vertical="center" wrapText="1"/>
    </xf>
    <xf numFmtId="0" fontId="14" fillId="12" borderId="1" xfId="2" applyFont="1" applyFill="1" applyBorder="1" applyAlignment="1">
      <alignment horizontal="center" vertical="top" wrapText="1"/>
    </xf>
    <xf numFmtId="167" fontId="14" fillId="14" borderId="1" xfId="7" applyNumberFormat="1" applyFont="1" applyFill="1" applyBorder="1" applyAlignment="1">
      <alignment horizontal="right" vertical="center"/>
    </xf>
    <xf numFmtId="164" fontId="14" fillId="14" borderId="1" xfId="9" applyFont="1" applyFill="1" applyBorder="1" applyAlignment="1">
      <alignment vertical="center" wrapText="1"/>
    </xf>
    <xf numFmtId="167" fontId="9" fillId="0" borderId="1" xfId="7" applyNumberFormat="1" applyFont="1" applyFill="1" applyBorder="1" applyAlignment="1">
      <alignment horizontal="right" vertical="center"/>
    </xf>
    <xf numFmtId="170" fontId="9" fillId="0" borderId="1" xfId="6" applyNumberFormat="1" applyFont="1" applyFill="1" applyBorder="1" applyAlignment="1">
      <alignment horizontal="center" vertical="center"/>
    </xf>
    <xf numFmtId="170" fontId="9" fillId="5" borderId="1" xfId="6" applyNumberFormat="1" applyFont="1" applyFill="1" applyBorder="1" applyAlignment="1">
      <alignment horizontal="center" vertical="center"/>
    </xf>
    <xf numFmtId="167" fontId="14" fillId="0" borderId="1" xfId="3" applyNumberFormat="1" applyFont="1" applyFill="1" applyBorder="1" applyAlignment="1">
      <alignment horizontal="right" vertical="center"/>
    </xf>
    <xf numFmtId="170" fontId="9" fillId="0" borderId="1" xfId="10" applyNumberFormat="1" applyFont="1" applyFill="1" applyBorder="1" applyAlignment="1">
      <alignment horizontal="center" vertical="center"/>
    </xf>
    <xf numFmtId="170" fontId="9" fillId="0" borderId="1" xfId="2" applyNumberFormat="1" applyFont="1" applyBorder="1" applyAlignment="1">
      <alignment horizontal="center" vertical="center"/>
    </xf>
    <xf numFmtId="170" fontId="9" fillId="0" borderId="1" xfId="2" applyNumberFormat="1" applyFont="1" applyBorder="1"/>
    <xf numFmtId="170" fontId="9" fillId="0" borderId="0" xfId="2" applyNumberFormat="1" applyFont="1" applyAlignment="1">
      <alignment horizontal="center" vertical="center"/>
    </xf>
    <xf numFmtId="170" fontId="9" fillId="0" borderId="0" xfId="2" applyNumberFormat="1" applyFont="1"/>
    <xf numFmtId="170" fontId="17" fillId="5" borderId="1" xfId="2" applyNumberFormat="1" applyFont="1" applyFill="1" applyBorder="1"/>
    <xf numFmtId="0" fontId="9" fillId="5" borderId="2" xfId="2" applyFont="1" applyFill="1" applyBorder="1"/>
    <xf numFmtId="0" fontId="9" fillId="5" borderId="3" xfId="2" applyFont="1" applyFill="1" applyBorder="1"/>
    <xf numFmtId="170" fontId="14" fillId="0" borderId="1" xfId="6" applyNumberFormat="1" applyFont="1" applyFill="1" applyBorder="1" applyAlignment="1">
      <alignment horizontal="right" vertical="center"/>
    </xf>
    <xf numFmtId="170" fontId="9" fillId="5" borderId="1" xfId="2" applyNumberFormat="1" applyFont="1" applyFill="1" applyBorder="1"/>
    <xf numFmtId="0" fontId="9" fillId="0" borderId="3" xfId="2" applyFont="1" applyBorder="1"/>
    <xf numFmtId="170" fontId="14" fillId="0" borderId="1" xfId="2" applyNumberFormat="1" applyFont="1" applyBorder="1" applyAlignment="1">
      <alignment horizontal="center" vertical="center"/>
    </xf>
    <xf numFmtId="170" fontId="14" fillId="0" borderId="1" xfId="2" applyNumberFormat="1" applyFont="1" applyBorder="1"/>
    <xf numFmtId="0" fontId="14" fillId="0" borderId="7" xfId="2" applyFont="1" applyBorder="1"/>
    <xf numFmtId="167" fontId="14" fillId="14" borderId="1" xfId="2" applyNumberFormat="1" applyFont="1" applyFill="1" applyBorder="1" applyAlignment="1">
      <alignment horizontal="right" vertical="center" wrapText="1"/>
    </xf>
    <xf numFmtId="0" fontId="14" fillId="14" borderId="1" xfId="2" applyFont="1" applyFill="1" applyBorder="1" applyAlignment="1">
      <alignment horizontal="center" vertical="top" wrapText="1"/>
    </xf>
    <xf numFmtId="167" fontId="37" fillId="0" borderId="1" xfId="7" applyNumberFormat="1" applyFont="1" applyFill="1" applyBorder="1" applyAlignment="1">
      <alignment horizontal="right" vertical="center"/>
    </xf>
    <xf numFmtId="167" fontId="9" fillId="0" borderId="7" xfId="7" applyNumberFormat="1" applyFont="1" applyFill="1" applyBorder="1" applyAlignment="1">
      <alignment horizontal="right" vertical="center"/>
    </xf>
    <xf numFmtId="170" fontId="9" fillId="0" borderId="1" xfId="1" applyNumberFormat="1" applyFont="1" applyBorder="1" applyAlignment="1">
      <alignment horizontal="right" vertical="center"/>
    </xf>
    <xf numFmtId="167" fontId="40" fillId="0" borderId="1" xfId="7" applyNumberFormat="1" applyFont="1" applyFill="1" applyBorder="1" applyAlignment="1">
      <alignment horizontal="right" vertical="center"/>
    </xf>
    <xf numFmtId="167" fontId="14" fillId="14" borderId="3" xfId="3" applyNumberFormat="1" applyFont="1" applyFill="1" applyBorder="1" applyAlignment="1">
      <alignment horizontal="right" vertical="center"/>
    </xf>
    <xf numFmtId="167" fontId="14" fillId="14" borderId="7" xfId="3" applyNumberFormat="1" applyFont="1" applyFill="1" applyBorder="1" applyAlignment="1">
      <alignment vertical="center"/>
    </xf>
    <xf numFmtId="167" fontId="37" fillId="15" borderId="2" xfId="3" applyNumberFormat="1" applyFont="1" applyFill="1" applyBorder="1" applyAlignment="1">
      <alignment horizontal="right" vertical="center"/>
    </xf>
    <xf numFmtId="167" fontId="37" fillId="15" borderId="2" xfId="3" applyNumberFormat="1" applyFont="1" applyFill="1" applyBorder="1" applyAlignment="1">
      <alignment vertical="center"/>
    </xf>
    <xf numFmtId="167" fontId="37" fillId="0" borderId="1" xfId="3" applyNumberFormat="1" applyFont="1" applyFill="1" applyBorder="1" applyAlignment="1">
      <alignment horizontal="right" vertical="center"/>
    </xf>
    <xf numFmtId="0" fontId="9" fillId="0" borderId="2" xfId="2" applyFont="1" applyBorder="1" applyAlignment="1">
      <alignment vertical="center"/>
    </xf>
    <xf numFmtId="167" fontId="9" fillId="0" borderId="7" xfId="3" applyNumberFormat="1" applyFont="1" applyFill="1" applyBorder="1" applyAlignment="1">
      <alignment horizontal="right" vertical="center"/>
    </xf>
    <xf numFmtId="167" fontId="9" fillId="0" borderId="2" xfId="3" applyNumberFormat="1" applyFont="1" applyFill="1" applyBorder="1" applyAlignment="1">
      <alignment horizontal="right" vertical="center"/>
    </xf>
    <xf numFmtId="167" fontId="37" fillId="0" borderId="2" xfId="3" applyNumberFormat="1" applyFont="1" applyFill="1" applyBorder="1" applyAlignment="1">
      <alignment horizontal="right" vertical="center"/>
    </xf>
    <xf numFmtId="167" fontId="40" fillId="0" borderId="2" xfId="3" applyNumberFormat="1" applyFont="1" applyFill="1" applyBorder="1" applyAlignment="1">
      <alignment horizontal="right" vertical="center"/>
    </xf>
    <xf numFmtId="167" fontId="9" fillId="0" borderId="2" xfId="3" applyNumberFormat="1" applyFont="1" applyFill="1" applyBorder="1" applyAlignment="1">
      <alignment horizontal="center" vertical="center"/>
    </xf>
    <xf numFmtId="167" fontId="9" fillId="5" borderId="1" xfId="3" applyNumberFormat="1" applyFont="1" applyFill="1" applyBorder="1" applyAlignment="1">
      <alignment horizontal="center" vertical="center"/>
    </xf>
    <xf numFmtId="167" fontId="9" fillId="0" borderId="3" xfId="3" applyNumberFormat="1" applyFont="1" applyFill="1" applyBorder="1" applyAlignment="1">
      <alignment horizontal="right" vertical="center"/>
    </xf>
    <xf numFmtId="167" fontId="9" fillId="5" borderId="2" xfId="3" applyNumberFormat="1" applyFont="1" applyFill="1" applyBorder="1" applyAlignment="1">
      <alignment horizontal="center" vertical="center"/>
    </xf>
    <xf numFmtId="167" fontId="9" fillId="0" borderId="1" xfId="3" applyNumberFormat="1" applyFont="1" applyFill="1" applyBorder="1" applyAlignment="1">
      <alignment horizontal="center" vertical="center"/>
    </xf>
    <xf numFmtId="167" fontId="14" fillId="0" borderId="1" xfId="7" applyNumberFormat="1" applyFont="1" applyFill="1" applyBorder="1" applyAlignment="1">
      <alignment horizontal="right" vertical="center"/>
    </xf>
    <xf numFmtId="164" fontId="14" fillId="0" borderId="1" xfId="9" applyFont="1" applyFill="1" applyBorder="1"/>
    <xf numFmtId="167" fontId="14" fillId="0" borderId="1" xfId="7" applyNumberFormat="1" applyFont="1" applyFill="1" applyBorder="1" applyAlignment="1">
      <alignment horizontal="center" vertical="center"/>
    </xf>
    <xf numFmtId="167" fontId="9" fillId="0" borderId="2" xfId="7" applyNumberFormat="1" applyFont="1" applyFill="1" applyBorder="1" applyAlignment="1">
      <alignment horizontal="right" vertical="center"/>
    </xf>
    <xf numFmtId="170" fontId="9" fillId="0" borderId="2" xfId="6" applyNumberFormat="1" applyFont="1" applyFill="1" applyBorder="1" applyAlignment="1">
      <alignment horizontal="right" vertical="center"/>
    </xf>
    <xf numFmtId="170" fontId="9" fillId="0" borderId="2" xfId="2" applyNumberFormat="1" applyFont="1" applyBorder="1" applyAlignment="1">
      <alignment horizontal="center" vertical="center"/>
    </xf>
    <xf numFmtId="3" fontId="37" fillId="0" borderId="1" xfId="8" applyNumberFormat="1" applyFont="1" applyFill="1" applyBorder="1" applyAlignment="1">
      <alignment horizontal="right" vertical="center"/>
    </xf>
    <xf numFmtId="167" fontId="9" fillId="0" borderId="1" xfId="2" applyNumberFormat="1" applyFont="1" applyBorder="1" applyAlignment="1">
      <alignment vertical="center"/>
    </xf>
    <xf numFmtId="3" fontId="9" fillId="0" borderId="7" xfId="8" applyNumberFormat="1" applyFont="1" applyFill="1" applyBorder="1" applyAlignment="1">
      <alignment horizontal="right" vertical="center"/>
    </xf>
    <xf numFmtId="0" fontId="41" fillId="0" borderId="0" xfId="0" applyFont="1" applyAlignment="1">
      <alignment wrapText="1"/>
    </xf>
    <xf numFmtId="0" fontId="9" fillId="0" borderId="6" xfId="2" applyFont="1" applyBorder="1" applyAlignment="1">
      <alignment vertical="center" wrapText="1"/>
    </xf>
    <xf numFmtId="3" fontId="37" fillId="0" borderId="1" xfId="8" applyNumberFormat="1" applyFont="1" applyFill="1" applyBorder="1" applyAlignment="1">
      <alignment horizontal="center" vertical="center" wrapText="1"/>
    </xf>
    <xf numFmtId="3" fontId="37" fillId="0" borderId="1" xfId="2" applyNumberFormat="1" applyFont="1" applyBorder="1" applyAlignment="1">
      <alignment horizontal="center" vertical="center"/>
    </xf>
    <xf numFmtId="0" fontId="37" fillId="15" borderId="3" xfId="2" applyFont="1" applyFill="1" applyBorder="1" applyAlignment="1">
      <alignment horizontal="center" vertical="center"/>
    </xf>
    <xf numFmtId="0" fontId="37" fillId="15" borderId="17" xfId="2" applyFont="1" applyFill="1" applyBorder="1" applyAlignment="1">
      <alignment horizontal="left" vertical="center"/>
    </xf>
    <xf numFmtId="0" fontId="37" fillId="15" borderId="16" xfId="2" applyFont="1" applyFill="1" applyBorder="1" applyAlignment="1">
      <alignment horizontal="left" vertical="center" wrapText="1"/>
    </xf>
    <xf numFmtId="43" fontId="37" fillId="15" borderId="3" xfId="3" applyFont="1" applyFill="1" applyBorder="1" applyAlignment="1">
      <alignment horizontal="center" vertical="center"/>
    </xf>
    <xf numFmtId="167" fontId="37" fillId="15" borderId="17" xfId="3" applyNumberFormat="1" applyFont="1" applyFill="1" applyBorder="1" applyAlignment="1">
      <alignment horizontal="center" vertical="center"/>
    </xf>
    <xf numFmtId="0" fontId="37" fillId="0" borderId="1" xfId="0" applyFont="1" applyBorder="1" applyAlignment="1">
      <alignment vertical="center"/>
    </xf>
    <xf numFmtId="0" fontId="37" fillId="0" borderId="1" xfId="0" applyFont="1" applyBorder="1" applyAlignment="1">
      <alignment horizontal="center" vertical="center"/>
    </xf>
    <xf numFmtId="0" fontId="9" fillId="0" borderId="2" xfId="0" applyFont="1" applyBorder="1" applyAlignment="1">
      <alignment vertical="center" wrapText="1"/>
    </xf>
    <xf numFmtId="168" fontId="9" fillId="0" borderId="2" xfId="3" applyNumberFormat="1" applyFont="1" applyFill="1" applyBorder="1" applyAlignment="1">
      <alignment horizontal="right" vertical="center" wrapText="1"/>
    </xf>
    <xf numFmtId="0" fontId="37" fillId="15" borderId="1" xfId="2" applyFont="1" applyFill="1" applyBorder="1" applyAlignment="1">
      <alignment horizontal="left" vertical="center"/>
    </xf>
    <xf numFmtId="0" fontId="37" fillId="0" borderId="6" xfId="0" applyFont="1" applyBorder="1" applyAlignment="1">
      <alignment vertical="center"/>
    </xf>
    <xf numFmtId="0" fontId="9" fillId="0" borderId="6" xfId="0" applyFont="1" applyBorder="1" applyAlignment="1">
      <alignment vertical="center" wrapText="1"/>
    </xf>
    <xf numFmtId="0" fontId="9" fillId="0" borderId="15" xfId="0" applyFont="1" applyBorder="1" applyAlignment="1">
      <alignment vertical="center" wrapText="1"/>
    </xf>
    <xf numFmtId="0" fontId="9" fillId="0" borderId="16" xfId="0" applyFont="1" applyBorder="1" applyAlignment="1">
      <alignment horizontal="center" vertical="center"/>
    </xf>
    <xf numFmtId="170" fontId="9" fillId="0" borderId="1" xfId="8" applyNumberFormat="1" applyFont="1" applyFill="1" applyBorder="1"/>
    <xf numFmtId="170" fontId="9" fillId="0" borderId="1" xfId="8" applyNumberFormat="1" applyFont="1" applyFill="1" applyBorder="1" applyAlignment="1">
      <alignment horizontal="right" vertical="center"/>
    </xf>
    <xf numFmtId="3" fontId="14" fillId="0" borderId="1" xfId="2" applyNumberFormat="1" applyFont="1" applyBorder="1" applyAlignment="1">
      <alignment horizontal="center" vertical="center"/>
    </xf>
    <xf numFmtId="0" fontId="9" fillId="2" borderId="1" xfId="2" applyFont="1" applyFill="1" applyBorder="1" applyAlignment="1">
      <alignment horizontal="center" vertical="center" wrapText="1"/>
    </xf>
    <xf numFmtId="0" fontId="9" fillId="2" borderId="1" xfId="0" applyFont="1" applyFill="1" applyBorder="1" applyAlignment="1">
      <alignment horizontal="left" wrapText="1"/>
    </xf>
    <xf numFmtId="0" fontId="9" fillId="2" borderId="1" xfId="0" applyFont="1" applyFill="1" applyBorder="1" applyAlignment="1">
      <alignment horizontal="left" vertical="center" wrapText="1"/>
    </xf>
    <xf numFmtId="170" fontId="9" fillId="2" borderId="1" xfId="6" applyNumberFormat="1" applyFont="1" applyFill="1" applyBorder="1" applyAlignment="1">
      <alignment horizontal="right" vertical="center" wrapText="1"/>
    </xf>
    <xf numFmtId="0" fontId="9" fillId="2" borderId="4" xfId="0" applyFont="1" applyFill="1" applyBorder="1" applyAlignment="1">
      <alignment horizontal="left" vertical="center" wrapText="1"/>
    </xf>
    <xf numFmtId="0" fontId="9" fillId="0" borderId="1" xfId="11" applyFont="1" applyBorder="1" applyAlignment="1">
      <alignment horizontal="left" vertical="center" wrapText="1"/>
    </xf>
    <xf numFmtId="170" fontId="9" fillId="2" borderId="2" xfId="6" applyNumberFormat="1" applyFont="1" applyFill="1" applyBorder="1" applyAlignment="1">
      <alignment horizontal="right" vertical="center" wrapText="1"/>
    </xf>
    <xf numFmtId="0" fontId="14" fillId="0" borderId="1" xfId="2" applyFont="1" applyBorder="1" applyAlignment="1">
      <alignment horizontal="right"/>
    </xf>
    <xf numFmtId="170" fontId="9" fillId="0" borderId="1" xfId="6" applyNumberFormat="1" applyFont="1" applyFill="1" applyBorder="1" applyAlignment="1">
      <alignment horizontal="right" vertical="center" wrapText="1"/>
    </xf>
    <xf numFmtId="3" fontId="9" fillId="0" borderId="1" xfId="8" applyNumberFormat="1" applyFont="1" applyFill="1" applyBorder="1" applyAlignment="1">
      <alignment horizontal="right" vertical="center"/>
    </xf>
    <xf numFmtId="43" fontId="9" fillId="0" borderId="2" xfId="8" applyNumberFormat="1" applyFont="1" applyFill="1" applyBorder="1" applyAlignment="1">
      <alignment horizontal="center" vertical="center" wrapText="1"/>
    </xf>
    <xf numFmtId="167" fontId="37" fillId="15" borderId="3" xfId="3" applyNumberFormat="1" applyFont="1" applyFill="1" applyBorder="1" applyAlignment="1">
      <alignment horizontal="right" vertical="center"/>
    </xf>
    <xf numFmtId="167" fontId="37" fillId="15" borderId="3" xfId="3" applyNumberFormat="1" applyFont="1" applyFill="1" applyBorder="1" applyAlignment="1">
      <alignment vertical="center"/>
    </xf>
    <xf numFmtId="170" fontId="14" fillId="0" borderId="1" xfId="10" applyNumberFormat="1" applyFont="1" applyFill="1" applyBorder="1" applyAlignment="1">
      <alignment horizontal="center" vertical="center"/>
    </xf>
    <xf numFmtId="170" fontId="14" fillId="0" borderId="2" xfId="10" applyNumberFormat="1" applyFont="1" applyFill="1" applyBorder="1" applyAlignment="1">
      <alignment horizontal="center" vertical="center"/>
    </xf>
    <xf numFmtId="167" fontId="37" fillId="15" borderId="1" xfId="3" applyNumberFormat="1" applyFont="1" applyFill="1" applyBorder="1" applyAlignment="1">
      <alignment horizontal="right" vertical="center"/>
    </xf>
    <xf numFmtId="167" fontId="37" fillId="15" borderId="1" xfId="3" applyNumberFormat="1" applyFont="1" applyFill="1" applyBorder="1" applyAlignment="1">
      <alignment vertical="center"/>
    </xf>
    <xf numFmtId="0" fontId="9" fillId="0" borderId="1" xfId="0" applyFont="1" applyBorder="1" applyAlignment="1">
      <alignment vertical="center"/>
    </xf>
    <xf numFmtId="167" fontId="9" fillId="0" borderId="1" xfId="0" applyNumberFormat="1" applyFont="1" applyBorder="1" applyAlignment="1">
      <alignment vertical="center"/>
    </xf>
    <xf numFmtId="167" fontId="3" fillId="0" borderId="0" xfId="0" applyNumberFormat="1" applyFont="1" applyAlignment="1">
      <alignment vertical="center"/>
    </xf>
    <xf numFmtId="0" fontId="3" fillId="0" borderId="1" xfId="0" applyFont="1" applyBorder="1" applyAlignment="1">
      <alignment vertical="center"/>
    </xf>
    <xf numFmtId="167" fontId="37" fillId="0" borderId="1" xfId="0" applyNumberFormat="1" applyFont="1" applyBorder="1" applyAlignment="1">
      <alignment vertical="center"/>
    </xf>
    <xf numFmtId="167" fontId="4" fillId="5" borderId="1" xfId="0" applyNumberFormat="1" applyFont="1" applyFill="1" applyBorder="1" applyAlignment="1">
      <alignment vertical="center"/>
    </xf>
    <xf numFmtId="167" fontId="3" fillId="0" borderId="1" xfId="0" applyNumberFormat="1" applyFont="1" applyBorder="1" applyAlignment="1">
      <alignment vertical="center"/>
    </xf>
    <xf numFmtId="167" fontId="4" fillId="5" borderId="1" xfId="2" applyNumberFormat="1" applyFont="1" applyFill="1" applyBorder="1" applyAlignment="1">
      <alignment horizontal="center" vertical="center"/>
    </xf>
    <xf numFmtId="3" fontId="14" fillId="0" borderId="7" xfId="8" applyNumberFormat="1" applyFont="1" applyFill="1" applyBorder="1" applyAlignment="1">
      <alignment horizontal="right" vertical="center"/>
    </xf>
    <xf numFmtId="3" fontId="14" fillId="0" borderId="1" xfId="2" applyNumberFormat="1" applyFont="1" applyBorder="1" applyAlignment="1">
      <alignment vertical="center"/>
    </xf>
    <xf numFmtId="167" fontId="14" fillId="12" borderId="1" xfId="2" applyNumberFormat="1" applyFont="1" applyFill="1" applyBorder="1" applyAlignment="1">
      <alignment horizontal="right" wrapText="1"/>
    </xf>
    <xf numFmtId="167" fontId="9" fillId="2" borderId="1" xfId="2" applyNumberFormat="1" applyFont="1" applyFill="1" applyBorder="1" applyAlignment="1">
      <alignment horizontal="right" vertical="center" wrapText="1"/>
    </xf>
    <xf numFmtId="167" fontId="9" fillId="2" borderId="1" xfId="2" applyNumberFormat="1" applyFont="1" applyFill="1" applyBorder="1" applyAlignment="1">
      <alignment horizontal="center" vertical="center" wrapText="1"/>
    </xf>
    <xf numFmtId="0" fontId="9" fillId="2" borderId="1" xfId="2" applyFont="1" applyFill="1" applyBorder="1" applyAlignment="1">
      <alignment horizontal="center" vertical="top" wrapText="1"/>
    </xf>
    <xf numFmtId="167" fontId="9" fillId="0" borderId="2" xfId="2" applyNumberFormat="1" applyFont="1" applyBorder="1" applyAlignment="1">
      <alignment horizontal="right" vertical="center" wrapText="1"/>
    </xf>
    <xf numFmtId="167" fontId="9" fillId="0" borderId="1" xfId="2" applyNumberFormat="1" applyFont="1" applyBorder="1" applyAlignment="1">
      <alignment horizontal="center" vertical="center" wrapText="1"/>
    </xf>
    <xf numFmtId="0" fontId="9" fillId="0" borderId="1" xfId="2" applyFont="1" applyBorder="1" applyAlignment="1">
      <alignment horizontal="left" vertical="top" wrapText="1"/>
    </xf>
    <xf numFmtId="167" fontId="14" fillId="0" borderId="1" xfId="2" applyNumberFormat="1" applyFont="1" applyBorder="1"/>
    <xf numFmtId="167" fontId="9" fillId="0" borderId="1" xfId="2" applyNumberFormat="1" applyFont="1" applyBorder="1" applyAlignment="1">
      <alignment horizontal="right" vertical="center" wrapText="1"/>
    </xf>
    <xf numFmtId="0" fontId="14" fillId="0" borderId="16" xfId="2" applyFont="1" applyBorder="1" applyAlignment="1">
      <alignment horizontal="center" vertical="center"/>
    </xf>
    <xf numFmtId="168" fontId="9" fillId="0" borderId="1" xfId="8" applyNumberFormat="1" applyFont="1" applyFill="1" applyBorder="1" applyAlignment="1">
      <alignment horizontal="center" vertical="center" wrapText="1"/>
    </xf>
    <xf numFmtId="0" fontId="9" fillId="0" borderId="18" xfId="2" applyFont="1" applyBorder="1" applyAlignment="1">
      <alignment horizontal="center" vertical="center"/>
    </xf>
    <xf numFmtId="0" fontId="9" fillId="0" borderId="20" xfId="2" applyFont="1" applyBorder="1" applyAlignment="1">
      <alignment vertical="center" wrapText="1"/>
    </xf>
    <xf numFmtId="0" fontId="14" fillId="0" borderId="1" xfId="2" applyFont="1" applyBorder="1" applyAlignment="1">
      <alignment horizontal="center" wrapText="1"/>
    </xf>
    <xf numFmtId="0" fontId="9" fillId="0" borderId="6" xfId="0" applyFont="1" applyBorder="1" applyAlignment="1">
      <alignment horizontal="left" wrapText="1"/>
    </xf>
    <xf numFmtId="164" fontId="9" fillId="0" borderId="1" xfId="9" applyFont="1" applyFill="1" applyBorder="1" applyAlignment="1">
      <alignment horizontal="center" vertical="center" wrapText="1"/>
    </xf>
    <xf numFmtId="0" fontId="37" fillId="2" borderId="1" xfId="2" applyFont="1" applyFill="1" applyBorder="1" applyAlignment="1">
      <alignment vertical="center" wrapText="1"/>
    </xf>
    <xf numFmtId="170" fontId="9" fillId="2" borderId="1" xfId="8" applyNumberFormat="1" applyFont="1" applyFill="1" applyBorder="1" applyAlignment="1">
      <alignment horizontal="center" vertical="center" wrapText="1"/>
    </xf>
    <xf numFmtId="168" fontId="9" fillId="2" borderId="1" xfId="3" applyNumberFormat="1" applyFont="1" applyFill="1" applyBorder="1" applyAlignment="1">
      <alignment horizontal="center" vertical="center" wrapText="1"/>
    </xf>
    <xf numFmtId="168" fontId="9" fillId="2" borderId="1" xfId="8" applyNumberFormat="1" applyFont="1" applyFill="1" applyBorder="1" applyAlignment="1">
      <alignment horizontal="center" vertical="center" wrapText="1"/>
    </xf>
    <xf numFmtId="0" fontId="37" fillId="0" borderId="4" xfId="2" applyFont="1" applyBorder="1" applyAlignment="1">
      <alignment vertical="center"/>
    </xf>
    <xf numFmtId="0" fontId="37" fillId="0" borderId="6" xfId="2" applyFont="1" applyBorder="1" applyAlignment="1">
      <alignment horizontal="center" vertical="center"/>
    </xf>
    <xf numFmtId="0" fontId="9" fillId="0" borderId="4" xfId="2" applyFont="1" applyBorder="1" applyAlignment="1">
      <alignment horizontal="center" vertical="center"/>
    </xf>
    <xf numFmtId="0" fontId="37" fillId="0" borderId="7" xfId="2" applyFont="1" applyBorder="1" applyAlignment="1">
      <alignment vertical="center" wrapText="1"/>
    </xf>
    <xf numFmtId="0" fontId="9" fillId="0" borderId="15" xfId="2" applyFont="1" applyBorder="1" applyAlignment="1">
      <alignment vertical="center" wrapText="1"/>
    </xf>
    <xf numFmtId="0" fontId="9" fillId="0" borderId="6" xfId="2" applyFont="1" applyBorder="1" applyAlignment="1">
      <alignment horizontal="center" vertical="center"/>
    </xf>
    <xf numFmtId="0" fontId="37" fillId="2" borderId="4" xfId="2" applyFont="1" applyFill="1" applyBorder="1" applyAlignment="1">
      <alignment vertical="center"/>
    </xf>
    <xf numFmtId="0" fontId="37" fillId="2" borderId="6" xfId="2" applyFont="1" applyFill="1" applyBorder="1" applyAlignment="1">
      <alignment horizontal="center" vertical="center"/>
    </xf>
    <xf numFmtId="0" fontId="9" fillId="2" borderId="4" xfId="2" applyFont="1" applyFill="1" applyBorder="1" applyAlignment="1">
      <alignment horizontal="center" vertical="center"/>
    </xf>
    <xf numFmtId="168" fontId="9" fillId="0" borderId="2" xfId="8" applyNumberFormat="1" applyFont="1" applyFill="1" applyBorder="1" applyAlignment="1">
      <alignment horizontal="center" vertical="center" wrapText="1"/>
    </xf>
    <xf numFmtId="0" fontId="9" fillId="0" borderId="1" xfId="2" applyFont="1" applyBorder="1" applyAlignment="1">
      <alignment horizontal="center" wrapText="1"/>
    </xf>
    <xf numFmtId="0" fontId="9" fillId="0" borderId="4" xfId="0" applyFont="1" applyBorder="1" applyAlignment="1">
      <alignment horizontal="left" vertical="center" wrapText="1"/>
    </xf>
    <xf numFmtId="165" fontId="9" fillId="0" borderId="1" xfId="6" applyFont="1" applyFill="1" applyBorder="1" applyAlignment="1">
      <alignment horizontal="center" vertical="center" wrapText="1"/>
    </xf>
    <xf numFmtId="174" fontId="9" fillId="0" borderId="1" xfId="12" applyNumberFormat="1" applyFont="1" applyFill="1" applyBorder="1" applyAlignment="1">
      <alignment horizontal="left" vertical="center" wrapText="1"/>
    </xf>
    <xf numFmtId="0" fontId="9" fillId="2" borderId="4" xfId="2" applyFont="1" applyFill="1" applyBorder="1" applyAlignment="1">
      <alignment horizontal="left" wrapText="1"/>
    </xf>
    <xf numFmtId="0" fontId="40" fillId="2" borderId="1" xfId="2" applyFont="1" applyFill="1" applyBorder="1" applyAlignment="1">
      <alignment horizontal="center" vertical="center" wrapText="1"/>
    </xf>
    <xf numFmtId="3" fontId="9" fillId="2" borderId="6" xfId="2" applyNumberFormat="1" applyFont="1" applyFill="1" applyBorder="1" applyAlignment="1">
      <alignment horizontal="center" vertical="center" wrapText="1"/>
    </xf>
    <xf numFmtId="3" fontId="9" fillId="2" borderId="1" xfId="2" applyNumberFormat="1" applyFont="1" applyFill="1" applyBorder="1" applyAlignment="1">
      <alignment horizontal="center" vertical="center"/>
    </xf>
    <xf numFmtId="0" fontId="14" fillId="0" borderId="1" xfId="2" applyFont="1" applyBorder="1" applyAlignment="1">
      <alignment vertical="center" wrapText="1"/>
    </xf>
    <xf numFmtId="176" fontId="14" fillId="0" borderId="1" xfId="9" applyNumberFormat="1" applyFont="1" applyFill="1" applyBorder="1" applyAlignment="1">
      <alignment vertical="center" wrapText="1"/>
    </xf>
    <xf numFmtId="164" fontId="9" fillId="0" borderId="1" xfId="9" applyFont="1" applyFill="1" applyBorder="1" applyAlignment="1">
      <alignment horizontal="left" vertical="center" wrapText="1"/>
    </xf>
    <xf numFmtId="167" fontId="4" fillId="5" borderId="1" xfId="7" applyNumberFormat="1" applyFont="1" applyFill="1" applyBorder="1" applyAlignment="1">
      <alignment horizontal="center" vertical="center"/>
    </xf>
    <xf numFmtId="170" fontId="4" fillId="5" borderId="1" xfId="2" applyNumberFormat="1" applyFont="1" applyFill="1" applyBorder="1" applyAlignment="1">
      <alignment horizontal="center" vertical="center"/>
    </xf>
    <xf numFmtId="167" fontId="9" fillId="2" borderId="1" xfId="7" applyNumberFormat="1" applyFont="1" applyFill="1" applyBorder="1" applyAlignment="1">
      <alignment horizontal="right" vertical="center"/>
    </xf>
    <xf numFmtId="167" fontId="9" fillId="2" borderId="2" xfId="3" applyNumberFormat="1" applyFont="1" applyFill="1" applyBorder="1" applyAlignment="1">
      <alignment horizontal="right" vertical="center"/>
    </xf>
    <xf numFmtId="170" fontId="9" fillId="2" borderId="1" xfId="2" applyNumberFormat="1" applyFont="1" applyFill="1" applyBorder="1" applyAlignment="1">
      <alignment horizontal="center" vertical="center"/>
    </xf>
    <xf numFmtId="167" fontId="9" fillId="2" borderId="1" xfId="2" applyNumberFormat="1" applyFont="1" applyFill="1" applyBorder="1" applyAlignment="1">
      <alignment horizontal="center" vertical="center"/>
    </xf>
    <xf numFmtId="167" fontId="37" fillId="2" borderId="1" xfId="3" applyNumberFormat="1" applyFont="1" applyFill="1" applyBorder="1" applyAlignment="1">
      <alignment horizontal="right" vertical="center"/>
    </xf>
    <xf numFmtId="167" fontId="9" fillId="2" borderId="1" xfId="3" applyNumberFormat="1" applyFont="1" applyFill="1" applyBorder="1" applyAlignment="1">
      <alignment horizontal="center" vertical="center"/>
    </xf>
    <xf numFmtId="167" fontId="14" fillId="0" borderId="2" xfId="3" applyNumberFormat="1" applyFont="1" applyFill="1" applyBorder="1" applyAlignment="1">
      <alignment vertical="center"/>
    </xf>
    <xf numFmtId="167" fontId="37" fillId="0" borderId="2" xfId="3" applyNumberFormat="1" applyFont="1" applyFill="1" applyBorder="1" applyAlignment="1">
      <alignment vertical="center"/>
    </xf>
    <xf numFmtId="167" fontId="14" fillId="0" borderId="2" xfId="3" applyNumberFormat="1" applyFont="1" applyFill="1" applyBorder="1" applyAlignment="1">
      <alignment horizontal="right" vertical="center"/>
    </xf>
    <xf numFmtId="167" fontId="42" fillId="16" borderId="1" xfId="0" applyNumberFormat="1" applyFont="1" applyFill="1" applyBorder="1" applyAlignment="1">
      <alignment horizontal="right" vertical="center" wrapText="1"/>
    </xf>
    <xf numFmtId="170" fontId="4" fillId="5" borderId="1" xfId="6" applyNumberFormat="1" applyFont="1" applyFill="1" applyBorder="1" applyAlignment="1">
      <alignment horizontal="center" vertical="center"/>
    </xf>
    <xf numFmtId="167" fontId="14" fillId="0" borderId="1" xfId="2" applyNumberFormat="1" applyFont="1" applyBorder="1" applyAlignment="1">
      <alignment horizontal="right" wrapText="1"/>
    </xf>
    <xf numFmtId="167" fontId="14" fillId="2" borderId="1" xfId="7" applyNumberFormat="1" applyFont="1" applyFill="1" applyBorder="1" applyAlignment="1">
      <alignment horizontal="right" vertical="center"/>
    </xf>
    <xf numFmtId="167" fontId="14" fillId="2" borderId="1" xfId="7" applyNumberFormat="1" applyFont="1" applyFill="1" applyBorder="1" applyAlignment="1">
      <alignment horizontal="center" vertical="center"/>
    </xf>
    <xf numFmtId="170" fontId="9" fillId="2" borderId="1" xfId="6" applyNumberFormat="1" applyFont="1" applyFill="1" applyBorder="1" applyAlignment="1">
      <alignment horizontal="right" vertical="center"/>
    </xf>
    <xf numFmtId="167" fontId="9" fillId="2" borderId="1" xfId="7" applyNumberFormat="1" applyFont="1" applyFill="1" applyBorder="1" applyAlignment="1">
      <alignment horizontal="center" vertical="center"/>
    </xf>
    <xf numFmtId="0" fontId="14" fillId="0" borderId="4" xfId="2" applyFont="1" applyBorder="1" applyAlignment="1">
      <alignment vertical="center" wrapText="1"/>
    </xf>
    <xf numFmtId="0" fontId="9" fillId="0" borderId="5" xfId="2" applyFont="1" applyBorder="1" applyAlignment="1">
      <alignment horizontal="center" vertical="center" wrapText="1"/>
    </xf>
    <xf numFmtId="0" fontId="9" fillId="0" borderId="6" xfId="2" applyFont="1" applyBorder="1" applyAlignment="1">
      <alignment horizontal="center" vertical="center" wrapText="1"/>
    </xf>
    <xf numFmtId="170" fontId="9" fillId="0" borderId="1" xfId="8" applyNumberFormat="1" applyFont="1" applyFill="1" applyBorder="1" applyAlignment="1">
      <alignment horizontal="right" vertical="center" wrapText="1"/>
    </xf>
    <xf numFmtId="170" fontId="9" fillId="0" borderId="1" xfId="1" applyNumberFormat="1" applyFont="1" applyFill="1" applyBorder="1" applyAlignment="1">
      <alignment horizontal="center" vertical="center"/>
    </xf>
    <xf numFmtId="0" fontId="9" fillId="11" borderId="1" xfId="2" applyFont="1" applyFill="1" applyBorder="1" applyAlignment="1">
      <alignment horizontal="center"/>
    </xf>
    <xf numFmtId="0" fontId="9" fillId="2" borderId="0" xfId="2" applyFont="1" applyFill="1" applyAlignment="1">
      <alignment horizontal="right" vertical="center"/>
    </xf>
    <xf numFmtId="167" fontId="37" fillId="0" borderId="1" xfId="3" applyNumberFormat="1" applyFont="1" applyFill="1" applyBorder="1" applyAlignment="1">
      <alignment horizontal="center" vertical="center"/>
    </xf>
    <xf numFmtId="0" fontId="9" fillId="0" borderId="2" xfId="2" applyFont="1" applyBorder="1" applyAlignment="1">
      <alignment wrapText="1"/>
    </xf>
    <xf numFmtId="167" fontId="14" fillId="11" borderId="1" xfId="7" applyNumberFormat="1" applyFont="1" applyFill="1" applyBorder="1" applyAlignment="1">
      <alignment horizontal="right"/>
    </xf>
    <xf numFmtId="164" fontId="14" fillId="11" borderId="1" xfId="9" applyFont="1" applyFill="1" applyBorder="1" applyAlignment="1"/>
    <xf numFmtId="167" fontId="9" fillId="2" borderId="0" xfId="2" applyNumberFormat="1" applyFont="1" applyFill="1" applyAlignment="1">
      <alignment horizontal="center" vertical="center"/>
    </xf>
    <xf numFmtId="165" fontId="9" fillId="2" borderId="0" xfId="1" applyNumberFormat="1" applyFont="1" applyFill="1" applyAlignment="1">
      <alignment horizontal="right" vertical="center"/>
    </xf>
    <xf numFmtId="165" fontId="14" fillId="0" borderId="0" xfId="1" applyNumberFormat="1" applyFont="1" applyAlignment="1">
      <alignment horizontal="right" vertical="center"/>
    </xf>
    <xf numFmtId="0" fontId="9" fillId="0" borderId="1" xfId="0" quotePrefix="1" applyFont="1" applyBorder="1" applyAlignment="1">
      <alignment vertical="center" wrapText="1"/>
    </xf>
    <xf numFmtId="0" fontId="9" fillId="0" borderId="4" xfId="2" quotePrefix="1" applyFont="1" applyBorder="1" applyAlignment="1">
      <alignment vertical="center" wrapText="1"/>
    </xf>
    <xf numFmtId="0" fontId="14" fillId="12" borderId="1" xfId="2" quotePrefix="1" applyFont="1" applyFill="1" applyBorder="1" applyAlignment="1">
      <alignment horizontal="center" wrapText="1"/>
    </xf>
    <xf numFmtId="167" fontId="4" fillId="0" borderId="1" xfId="7" quotePrefix="1" applyNumberFormat="1" applyFont="1" applyFill="1" applyBorder="1" applyAlignment="1">
      <alignment horizontal="left" wrapText="1"/>
    </xf>
    <xf numFmtId="49" fontId="4" fillId="3" borderId="1" xfId="0" quotePrefix="1" applyNumberFormat="1" applyFont="1" applyFill="1" applyBorder="1" applyAlignment="1">
      <alignment horizontal="left" vertical="center" wrapText="1"/>
    </xf>
    <xf numFmtId="0" fontId="17" fillId="4" borderId="1" xfId="0" quotePrefix="1" applyFont="1" applyFill="1" applyBorder="1" applyAlignment="1">
      <alignment horizontal="left" wrapText="1"/>
    </xf>
    <xf numFmtId="0" fontId="4" fillId="3" borderId="1" xfId="0" quotePrefix="1" applyFont="1" applyFill="1" applyBorder="1" applyAlignment="1">
      <alignment horizontal="left" wrapText="1"/>
    </xf>
    <xf numFmtId="0" fontId="2" fillId="0" borderId="0" xfId="0" applyFont="1"/>
    <xf numFmtId="177" fontId="7" fillId="0" borderId="0" xfId="1" applyNumberFormat="1" applyFont="1" applyAlignment="1"/>
    <xf numFmtId="177" fontId="8" fillId="0" borderId="0" xfId="1" applyNumberFormat="1" applyFont="1" applyAlignment="1"/>
    <xf numFmtId="0" fontId="0" fillId="0" borderId="0" xfId="0" applyAlignment="1">
      <alignment horizontal="left"/>
    </xf>
    <xf numFmtId="0" fontId="14" fillId="0" borderId="0" xfId="18" applyFont="1"/>
    <xf numFmtId="0" fontId="9" fillId="0" borderId="0" xfId="18" applyFont="1"/>
    <xf numFmtId="0" fontId="9" fillId="0" borderId="0" xfId="18" applyFont="1" applyAlignment="1">
      <alignment vertical="center"/>
    </xf>
    <xf numFmtId="0" fontId="9" fillId="0" borderId="0" xfId="18" applyFont="1" applyAlignment="1">
      <alignment horizontal="center" vertical="center"/>
    </xf>
    <xf numFmtId="167" fontId="9" fillId="0" borderId="0" xfId="18" applyNumberFormat="1" applyFont="1" applyAlignment="1">
      <alignment horizontal="right" vertical="center"/>
    </xf>
    <xf numFmtId="0" fontId="14" fillId="0" borderId="0" xfId="18" applyFont="1" applyAlignment="1">
      <alignment horizontal="right" vertical="center"/>
    </xf>
    <xf numFmtId="0" fontId="9" fillId="0" borderId="0" xfId="18" applyFont="1" applyAlignment="1">
      <alignment wrapText="1"/>
    </xf>
    <xf numFmtId="0" fontId="9" fillId="2" borderId="0" xfId="18" applyFont="1" applyFill="1"/>
    <xf numFmtId="0" fontId="9" fillId="2" borderId="0" xfId="18" applyFont="1" applyFill="1" applyAlignment="1">
      <alignment vertical="center"/>
    </xf>
    <xf numFmtId="0" fontId="9" fillId="2" borderId="0" xfId="18" applyFont="1" applyFill="1" applyAlignment="1">
      <alignment horizontal="center" vertical="center"/>
    </xf>
    <xf numFmtId="167" fontId="9" fillId="2" borderId="0" xfId="19" applyNumberFormat="1" applyFont="1" applyFill="1" applyAlignment="1">
      <alignment horizontal="right" vertical="center"/>
    </xf>
    <xf numFmtId="0" fontId="9" fillId="2" borderId="0" xfId="18" applyFont="1" applyFill="1" applyAlignment="1">
      <alignment wrapText="1"/>
    </xf>
    <xf numFmtId="0" fontId="14" fillId="2" borderId="0" xfId="18" applyFont="1" applyFill="1" applyAlignment="1">
      <alignment vertical="center"/>
    </xf>
    <xf numFmtId="0" fontId="14" fillId="2" borderId="0" xfId="18" applyFont="1" applyFill="1" applyAlignment="1">
      <alignment horizontal="center" vertical="center"/>
    </xf>
    <xf numFmtId="167" fontId="14" fillId="2" borderId="0" xfId="18" applyNumberFormat="1" applyFont="1" applyFill="1" applyAlignment="1">
      <alignment horizontal="right" vertical="center"/>
    </xf>
    <xf numFmtId="43" fontId="37" fillId="2" borderId="0" xfId="19" applyFont="1" applyFill="1"/>
    <xf numFmtId="43" fontId="40" fillId="2" borderId="0" xfId="19" applyFont="1" applyFill="1"/>
    <xf numFmtId="0" fontId="14" fillId="2" borderId="0" xfId="18" applyFont="1" applyFill="1"/>
    <xf numFmtId="167" fontId="14" fillId="0" borderId="0" xfId="18" applyNumberFormat="1" applyFont="1" applyAlignment="1">
      <alignment horizontal="right" vertical="center"/>
    </xf>
    <xf numFmtId="167" fontId="14" fillId="0" borderId="0" xfId="19" applyNumberFormat="1" applyFont="1" applyBorder="1" applyAlignment="1">
      <alignment horizontal="center" vertical="center"/>
    </xf>
    <xf numFmtId="0" fontId="14" fillId="4" borderId="1" xfId="18" applyFont="1" applyFill="1" applyBorder="1" applyAlignment="1">
      <alignment horizontal="center" vertical="center" wrapText="1"/>
    </xf>
    <xf numFmtId="43" fontId="14" fillId="4" borderId="1" xfId="19" applyFont="1" applyFill="1" applyBorder="1" applyAlignment="1">
      <alignment horizontal="center" vertical="center" wrapText="1"/>
    </xf>
    <xf numFmtId="167" fontId="14" fillId="4" borderId="1" xfId="19" applyNumberFormat="1" applyFont="1" applyFill="1" applyBorder="1" applyAlignment="1">
      <alignment horizontal="center" vertical="center" wrapText="1"/>
    </xf>
    <xf numFmtId="0" fontId="9" fillId="17" borderId="1" xfId="18" applyFont="1" applyFill="1" applyBorder="1" applyAlignment="1">
      <alignment horizontal="center" vertical="center" wrapText="1"/>
    </xf>
    <xf numFmtId="0" fontId="14" fillId="17" borderId="1" xfId="18" applyFont="1" applyFill="1" applyBorder="1" applyAlignment="1">
      <alignment horizontal="center" vertical="center" wrapText="1"/>
    </xf>
    <xf numFmtId="0" fontId="9" fillId="0" borderId="0" xfId="18" applyFont="1" applyAlignment="1">
      <alignment horizontal="center" vertical="center" wrapText="1"/>
    </xf>
    <xf numFmtId="0" fontId="14" fillId="4" borderId="1" xfId="18" applyFont="1" applyFill="1" applyBorder="1" applyAlignment="1">
      <alignment horizontal="center" vertical="top" wrapText="1"/>
    </xf>
    <xf numFmtId="0" fontId="14" fillId="4" borderId="1" xfId="18" applyFont="1" applyFill="1" applyBorder="1" applyAlignment="1">
      <alignment horizontal="right" vertical="center" wrapText="1"/>
    </xf>
    <xf numFmtId="0" fontId="14" fillId="4" borderId="1" xfId="18" applyFont="1" applyFill="1" applyBorder="1" applyAlignment="1">
      <alignment horizontal="right" vertical="center"/>
    </xf>
    <xf numFmtId="0" fontId="9" fillId="17" borderId="1" xfId="18" applyFont="1" applyFill="1" applyBorder="1" applyAlignment="1">
      <alignment horizontal="center" vertical="center"/>
    </xf>
    <xf numFmtId="0" fontId="14" fillId="11" borderId="1" xfId="18" applyFont="1" applyFill="1" applyBorder="1" applyAlignment="1">
      <alignment horizontal="center" wrapText="1"/>
    </xf>
    <xf numFmtId="0" fontId="14" fillId="11" borderId="1" xfId="18" applyFont="1" applyFill="1" applyBorder="1" applyAlignment="1">
      <alignment horizontal="center" vertical="center" wrapText="1"/>
    </xf>
    <xf numFmtId="167" fontId="14" fillId="11" borderId="1" xfId="18" applyNumberFormat="1" applyFont="1" applyFill="1" applyBorder="1" applyAlignment="1">
      <alignment horizontal="right" vertical="center" wrapText="1"/>
    </xf>
    <xf numFmtId="0" fontId="14" fillId="11" borderId="1" xfId="18" applyFont="1" applyFill="1" applyBorder="1" applyAlignment="1">
      <alignment horizontal="center" vertical="top" wrapText="1"/>
    </xf>
    <xf numFmtId="0" fontId="14" fillId="19" borderId="1" xfId="18" applyFont="1" applyFill="1" applyBorder="1" applyAlignment="1">
      <alignment horizontal="center" vertical="center" wrapText="1"/>
    </xf>
    <xf numFmtId="167" fontId="14" fillId="19" borderId="1" xfId="18" applyNumberFormat="1" applyFont="1" applyFill="1" applyBorder="1" applyAlignment="1">
      <alignment horizontal="right" vertical="center" wrapText="1"/>
    </xf>
    <xf numFmtId="0" fontId="14" fillId="19" borderId="1" xfId="18" applyFont="1" applyFill="1" applyBorder="1" applyAlignment="1">
      <alignment horizontal="center" vertical="top" wrapText="1"/>
    </xf>
    <xf numFmtId="0" fontId="17" fillId="0" borderId="0" xfId="18" applyFont="1" applyAlignment="1">
      <alignment wrapText="1"/>
    </xf>
    <xf numFmtId="0" fontId="14" fillId="21" borderId="1" xfId="20" applyFont="1" applyFill="1" applyBorder="1" applyAlignment="1">
      <alignment horizontal="center" vertical="center"/>
    </xf>
    <xf numFmtId="0" fontId="14" fillId="21" borderId="1" xfId="18" applyFont="1" applyFill="1" applyBorder="1" applyAlignment="1">
      <alignment horizontal="center" vertical="center"/>
    </xf>
    <xf numFmtId="43" fontId="14" fillId="21" borderId="1" xfId="19" applyFont="1" applyFill="1" applyBorder="1" applyAlignment="1">
      <alignment horizontal="center" vertical="center"/>
    </xf>
    <xf numFmtId="167" fontId="14" fillId="21" borderId="1" xfId="19" applyNumberFormat="1" applyFont="1" applyFill="1" applyBorder="1" applyAlignment="1">
      <alignment horizontal="right" vertical="center"/>
    </xf>
    <xf numFmtId="164" fontId="14" fillId="21" borderId="1" xfId="21" applyFont="1" applyFill="1" applyBorder="1" applyAlignment="1">
      <alignment vertical="center" wrapText="1"/>
    </xf>
    <xf numFmtId="0" fontId="14" fillId="0" borderId="0" xfId="18" applyFont="1" applyAlignment="1">
      <alignment vertical="center" wrapText="1"/>
    </xf>
    <xf numFmtId="0" fontId="14" fillId="0" borderId="0" xfId="18" applyFont="1" applyAlignment="1">
      <alignment vertical="center"/>
    </xf>
    <xf numFmtId="0" fontId="14" fillId="2" borderId="1" xfId="22" applyFont="1" applyFill="1" applyBorder="1" applyAlignment="1">
      <alignment horizontal="center" vertical="center"/>
    </xf>
    <xf numFmtId="0" fontId="9" fillId="0" borderId="1" xfId="18" applyFont="1" applyBorder="1" applyAlignment="1">
      <alignment horizontal="center" vertical="center"/>
    </xf>
    <xf numFmtId="0" fontId="9" fillId="0" borderId="1" xfId="18" applyFont="1" applyBorder="1" applyAlignment="1">
      <alignment vertical="center" wrapText="1"/>
    </xf>
    <xf numFmtId="168" fontId="9" fillId="0" borderId="1" xfId="19" applyNumberFormat="1" applyFont="1" applyFill="1" applyBorder="1" applyAlignment="1">
      <alignment horizontal="center" vertical="center" wrapText="1"/>
    </xf>
    <xf numFmtId="167" fontId="9" fillId="0" borderId="1" xfId="19" applyNumberFormat="1" applyFont="1" applyFill="1" applyBorder="1" applyAlignment="1">
      <alignment horizontal="right" vertical="center"/>
    </xf>
    <xf numFmtId="170" fontId="17" fillId="2" borderId="1" xfId="6" applyNumberFormat="1" applyFont="1" applyFill="1" applyBorder="1" applyAlignment="1">
      <alignment horizontal="center" vertical="center"/>
    </xf>
    <xf numFmtId="170" fontId="17" fillId="18" borderId="1" xfId="6" applyNumberFormat="1" applyFont="1" applyFill="1" applyBorder="1" applyAlignment="1">
      <alignment horizontal="center" vertical="center"/>
    </xf>
    <xf numFmtId="170" fontId="9" fillId="2" borderId="1" xfId="6" applyNumberFormat="1" applyFont="1" applyFill="1" applyBorder="1" applyAlignment="1">
      <alignment horizontal="center" vertical="center"/>
    </xf>
    <xf numFmtId="0" fontId="9" fillId="0" borderId="1" xfId="18" applyFont="1" applyBorder="1"/>
    <xf numFmtId="0" fontId="17" fillId="18" borderId="0" xfId="18" applyFont="1" applyFill="1" applyAlignment="1">
      <alignment wrapText="1"/>
    </xf>
    <xf numFmtId="3" fontId="9" fillId="0" borderId="1" xfId="18" applyNumberFormat="1" applyFont="1" applyBorder="1" applyAlignment="1">
      <alignment horizontal="center" vertical="center"/>
    </xf>
    <xf numFmtId="0" fontId="14" fillId="0" borderId="1" xfId="20" applyFont="1" applyBorder="1" applyAlignment="1">
      <alignment horizontal="center"/>
    </xf>
    <xf numFmtId="0" fontId="14" fillId="0" borderId="1" xfId="20" applyFont="1" applyBorder="1" applyAlignment="1">
      <alignment horizontal="center" vertical="center"/>
    </xf>
    <xf numFmtId="43" fontId="14" fillId="0" borderId="1" xfId="23" applyFont="1" applyFill="1" applyBorder="1" applyAlignment="1">
      <alignment horizontal="center" vertical="center"/>
    </xf>
    <xf numFmtId="167" fontId="14" fillId="0" borderId="1" xfId="23" applyNumberFormat="1" applyFont="1" applyFill="1" applyBorder="1" applyAlignment="1">
      <alignment horizontal="center" vertical="center"/>
    </xf>
    <xf numFmtId="167" fontId="14" fillId="0" borderId="1" xfId="23" applyNumberFormat="1" applyFont="1" applyFill="1" applyBorder="1" applyAlignment="1">
      <alignment horizontal="right" vertical="center"/>
    </xf>
    <xf numFmtId="0" fontId="14" fillId="0" borderId="2" xfId="20" applyFont="1" applyBorder="1" applyAlignment="1">
      <alignment vertical="center"/>
    </xf>
    <xf numFmtId="0" fontId="9" fillId="0" borderId="2" xfId="20" applyFont="1" applyBorder="1" applyAlignment="1">
      <alignment horizontal="center" vertical="center"/>
    </xf>
    <xf numFmtId="0" fontId="9" fillId="0" borderId="1" xfId="20" quotePrefix="1" applyFont="1" applyBorder="1" applyAlignment="1">
      <alignment vertical="center" wrapText="1"/>
    </xf>
    <xf numFmtId="0" fontId="9" fillId="0" borderId="1" xfId="20" applyFont="1" applyBorder="1" applyAlignment="1">
      <alignment horizontal="center" vertical="center"/>
    </xf>
    <xf numFmtId="1" fontId="9" fillId="0" borderId="1" xfId="23" applyNumberFormat="1" applyFont="1" applyFill="1" applyBorder="1" applyAlignment="1">
      <alignment horizontal="center" vertical="center"/>
    </xf>
    <xf numFmtId="167" fontId="9" fillId="0" borderId="1" xfId="23" applyNumberFormat="1" applyFont="1" applyFill="1" applyBorder="1" applyAlignment="1">
      <alignment horizontal="right" vertical="center"/>
    </xf>
    <xf numFmtId="170" fontId="9" fillId="0" borderId="1" xfId="18" applyNumberFormat="1" applyFont="1" applyBorder="1" applyAlignment="1">
      <alignment horizontal="center" vertical="center"/>
    </xf>
    <xf numFmtId="170" fontId="9" fillId="0" borderId="1" xfId="18" applyNumberFormat="1" applyFont="1" applyBorder="1"/>
    <xf numFmtId="0" fontId="9" fillId="0" borderId="3" xfId="20" applyFont="1" applyBorder="1" applyAlignment="1">
      <alignment horizontal="center" vertical="center"/>
    </xf>
    <xf numFmtId="1" fontId="9" fillId="0" borderId="1" xfId="20" applyNumberFormat="1" applyFont="1" applyBorder="1" applyAlignment="1">
      <alignment horizontal="center" vertical="center"/>
    </xf>
    <xf numFmtId="170" fontId="9" fillId="0" borderId="0" xfId="18" applyNumberFormat="1" applyFont="1"/>
    <xf numFmtId="0" fontId="14" fillId="0" borderId="3" xfId="20" applyFont="1" applyBorder="1" applyAlignment="1">
      <alignment vertical="center"/>
    </xf>
    <xf numFmtId="0" fontId="17" fillId="5" borderId="1" xfId="20" applyFont="1" applyFill="1" applyBorder="1" applyAlignment="1">
      <alignment vertical="center" wrapText="1"/>
    </xf>
    <xf numFmtId="0" fontId="17" fillId="5" borderId="1" xfId="20" applyFont="1" applyFill="1" applyBorder="1" applyAlignment="1">
      <alignment horizontal="center" vertical="center"/>
    </xf>
    <xf numFmtId="168" fontId="17" fillId="5" borderId="1" xfId="19" applyNumberFormat="1" applyFont="1" applyFill="1" applyBorder="1" applyAlignment="1">
      <alignment horizontal="center" vertical="center" wrapText="1"/>
    </xf>
    <xf numFmtId="1" fontId="17" fillId="0" borderId="1" xfId="20" applyNumberFormat="1" applyFont="1" applyBorder="1" applyAlignment="1">
      <alignment horizontal="center" vertical="center"/>
    </xf>
    <xf numFmtId="170" fontId="9" fillId="2" borderId="1" xfId="18" applyNumberFormat="1" applyFont="1" applyFill="1" applyBorder="1"/>
    <xf numFmtId="170" fontId="17" fillId="2" borderId="1" xfId="18" applyNumberFormat="1" applyFont="1" applyFill="1" applyBorder="1"/>
    <xf numFmtId="0" fontId="9" fillId="5" borderId="2" xfId="18" applyFont="1" applyFill="1" applyBorder="1"/>
    <xf numFmtId="0" fontId="14" fillId="0" borderId="7" xfId="20" applyFont="1" applyBorder="1" applyAlignment="1">
      <alignment vertical="center"/>
    </xf>
    <xf numFmtId="0" fontId="9" fillId="0" borderId="7" xfId="20" applyFont="1" applyBorder="1" applyAlignment="1">
      <alignment horizontal="center" vertical="center"/>
    </xf>
    <xf numFmtId="0" fontId="9" fillId="0" borderId="1" xfId="20" applyFont="1" applyBorder="1" applyAlignment="1">
      <alignment vertical="center" wrapText="1"/>
    </xf>
    <xf numFmtId="168" fontId="9" fillId="5" borderId="1" xfId="19" applyNumberFormat="1" applyFont="1" applyFill="1" applyBorder="1" applyAlignment="1">
      <alignment horizontal="center" vertical="center" wrapText="1"/>
    </xf>
    <xf numFmtId="0" fontId="9" fillId="2" borderId="1" xfId="18" applyFont="1" applyFill="1" applyBorder="1"/>
    <xf numFmtId="0" fontId="9" fillId="5" borderId="3" xfId="18" applyFont="1" applyFill="1" applyBorder="1"/>
    <xf numFmtId="0" fontId="9" fillId="0" borderId="1" xfId="20" applyFont="1" applyBorder="1" applyAlignment="1">
      <alignment horizontal="left" vertical="center" wrapText="1"/>
    </xf>
    <xf numFmtId="0" fontId="14" fillId="0" borderId="1" xfId="20" applyFont="1" applyBorder="1" applyAlignment="1">
      <alignment horizontal="right" vertical="center" wrapText="1"/>
    </xf>
    <xf numFmtId="170" fontId="9" fillId="0" borderId="1" xfId="18" applyNumberFormat="1" applyFont="1" applyBorder="1" applyAlignment="1">
      <alignment vertical="center"/>
    </xf>
    <xf numFmtId="170" fontId="9" fillId="18" borderId="1" xfId="18" applyNumberFormat="1" applyFont="1" applyFill="1" applyBorder="1" applyAlignment="1">
      <alignment vertical="center"/>
    </xf>
    <xf numFmtId="0" fontId="9" fillId="0" borderId="3" xfId="18" applyFont="1" applyBorder="1"/>
    <xf numFmtId="167" fontId="9" fillId="0" borderId="1" xfId="19" applyNumberFormat="1" applyFont="1" applyFill="1" applyBorder="1" applyAlignment="1">
      <alignment horizontal="center" vertical="center"/>
    </xf>
    <xf numFmtId="0" fontId="9" fillId="0" borderId="7" xfId="18" applyFont="1" applyBorder="1"/>
    <xf numFmtId="0" fontId="14" fillId="0" borderId="4" xfId="20" applyFont="1" applyBorder="1" applyAlignment="1">
      <alignment horizontal="left" vertical="center" wrapText="1"/>
    </xf>
    <xf numFmtId="168" fontId="14" fillId="0" borderId="1" xfId="19" applyNumberFormat="1" applyFont="1" applyFill="1" applyBorder="1" applyAlignment="1">
      <alignment horizontal="center" vertical="center" wrapText="1"/>
    </xf>
    <xf numFmtId="1" fontId="14" fillId="0" borderId="1" xfId="20" applyNumberFormat="1" applyFont="1" applyBorder="1" applyAlignment="1">
      <alignment horizontal="center" vertical="center"/>
    </xf>
    <xf numFmtId="170" fontId="14" fillId="0" borderId="1" xfId="18" applyNumberFormat="1" applyFont="1" applyBorder="1"/>
    <xf numFmtId="0" fontId="14" fillId="0" borderId="1" xfId="18" applyFont="1" applyBorder="1"/>
    <xf numFmtId="0" fontId="14" fillId="0" borderId="7" xfId="18" applyFont="1" applyBorder="1"/>
    <xf numFmtId="0" fontId="14" fillId="0" borderId="0" xfId="18" applyFont="1" applyAlignment="1">
      <alignment wrapText="1"/>
    </xf>
    <xf numFmtId="0" fontId="14" fillId="19" borderId="1" xfId="18" applyFont="1" applyFill="1" applyBorder="1" applyAlignment="1">
      <alignment horizontal="center" wrapText="1"/>
    </xf>
    <xf numFmtId="0" fontId="14" fillId="21" borderId="1" xfId="18" applyFont="1" applyFill="1" applyBorder="1" applyAlignment="1">
      <alignment horizontal="center" vertical="center" wrapText="1"/>
    </xf>
    <xf numFmtId="0" fontId="14" fillId="21" borderId="1" xfId="20" applyFont="1" applyFill="1" applyBorder="1" applyAlignment="1">
      <alignment horizontal="left" wrapText="1"/>
    </xf>
    <xf numFmtId="167" fontId="14" fillId="21" borderId="1" xfId="18" applyNumberFormat="1" applyFont="1" applyFill="1" applyBorder="1" applyAlignment="1">
      <alignment horizontal="right" vertical="center" wrapText="1"/>
    </xf>
    <xf numFmtId="0" fontId="14" fillId="21" borderId="1" xfId="18" applyFont="1" applyFill="1" applyBorder="1" applyAlignment="1">
      <alignment horizontal="center" vertical="top" wrapText="1"/>
    </xf>
    <xf numFmtId="0" fontId="9" fillId="0" borderId="2" xfId="18" applyFont="1" applyBorder="1" applyAlignment="1">
      <alignment horizontal="center" vertical="center"/>
    </xf>
    <xf numFmtId="0" fontId="9" fillId="0" borderId="2" xfId="18" applyFont="1" applyBorder="1" applyAlignment="1">
      <alignment vertical="center" wrapText="1"/>
    </xf>
    <xf numFmtId="0" fontId="37" fillId="0" borderId="4" xfId="18" applyFont="1" applyBorder="1" applyAlignment="1">
      <alignment vertical="center" wrapText="1"/>
    </xf>
    <xf numFmtId="167" fontId="37" fillId="0" borderId="1" xfId="19" applyNumberFormat="1" applyFont="1" applyFill="1" applyBorder="1" applyAlignment="1">
      <alignment horizontal="right" vertical="center"/>
    </xf>
    <xf numFmtId="0" fontId="9" fillId="0" borderId="7" xfId="18" applyFont="1" applyBorder="1" applyAlignment="1">
      <alignment horizontal="center" vertical="center"/>
    </xf>
    <xf numFmtId="0" fontId="9" fillId="0" borderId="1" xfId="18" applyFont="1" applyBorder="1" applyAlignment="1">
      <alignment horizontal="center" vertical="center" wrapText="1"/>
    </xf>
    <xf numFmtId="167" fontId="9" fillId="0" borderId="7" xfId="19" applyNumberFormat="1" applyFont="1" applyFill="1" applyBorder="1" applyAlignment="1">
      <alignment horizontal="right" vertical="center"/>
    </xf>
    <xf numFmtId="170" fontId="9" fillId="0" borderId="1" xfId="17" applyNumberFormat="1" applyFont="1" applyBorder="1" applyAlignment="1">
      <alignment horizontal="right" vertical="center"/>
    </xf>
    <xf numFmtId="167" fontId="40" fillId="0" borderId="1" xfId="19" applyNumberFormat="1" applyFont="1" applyFill="1" applyBorder="1" applyAlignment="1">
      <alignment horizontal="right" vertical="center"/>
    </xf>
    <xf numFmtId="0" fontId="9" fillId="0" borderId="1" xfId="18" applyFont="1" applyBorder="1" applyAlignment="1">
      <alignment horizontal="left" vertical="center" wrapText="1"/>
    </xf>
    <xf numFmtId="0" fontId="14" fillId="21" borderId="0" xfId="18" applyFont="1" applyFill="1" applyAlignment="1">
      <alignment vertical="center"/>
    </xf>
    <xf numFmtId="0" fontId="14" fillId="21" borderId="3" xfId="18" applyFont="1" applyFill="1" applyBorder="1" applyAlignment="1">
      <alignment horizontal="center" vertical="center"/>
    </xf>
    <xf numFmtId="43" fontId="14" fillId="21" borderId="3" xfId="23" applyFont="1" applyFill="1" applyBorder="1" applyAlignment="1">
      <alignment horizontal="center" vertical="center"/>
    </xf>
    <xf numFmtId="167" fontId="14" fillId="21" borderId="17" xfId="23" applyNumberFormat="1" applyFont="1" applyFill="1" applyBorder="1" applyAlignment="1">
      <alignment horizontal="center" vertical="center"/>
    </xf>
    <xf numFmtId="167" fontId="14" fillId="21" borderId="3" xfId="23" applyNumberFormat="1" applyFont="1" applyFill="1" applyBorder="1" applyAlignment="1">
      <alignment horizontal="right" vertical="center"/>
    </xf>
    <xf numFmtId="167" fontId="14" fillId="21" borderId="7" xfId="23" applyNumberFormat="1" applyFont="1" applyFill="1" applyBorder="1" applyAlignment="1">
      <alignment vertical="center"/>
    </xf>
    <xf numFmtId="0" fontId="37" fillId="15" borderId="2" xfId="18" applyFont="1" applyFill="1" applyBorder="1" applyAlignment="1">
      <alignment horizontal="center" vertical="center"/>
    </xf>
    <xf numFmtId="0" fontId="37" fillId="15" borderId="8" xfId="18" applyFont="1" applyFill="1" applyBorder="1" applyAlignment="1">
      <alignment horizontal="left" vertical="center"/>
    </xf>
    <xf numFmtId="0" fontId="37" fillId="15" borderId="15" xfId="18" applyFont="1" applyFill="1" applyBorder="1" applyAlignment="1">
      <alignment horizontal="left" vertical="center" wrapText="1"/>
    </xf>
    <xf numFmtId="43" fontId="37" fillId="15" borderId="2" xfId="23" applyFont="1" applyFill="1" applyBorder="1" applyAlignment="1">
      <alignment horizontal="center" vertical="center"/>
    </xf>
    <xf numFmtId="167" fontId="37" fillId="15" borderId="8" xfId="23" applyNumberFormat="1" applyFont="1" applyFill="1" applyBorder="1" applyAlignment="1">
      <alignment horizontal="center" vertical="center"/>
    </xf>
    <xf numFmtId="167" fontId="37" fillId="15" borderId="2" xfId="23" applyNumberFormat="1" applyFont="1" applyFill="1" applyBorder="1" applyAlignment="1">
      <alignment horizontal="right" vertical="center"/>
    </xf>
    <xf numFmtId="167" fontId="37" fillId="15" borderId="2" xfId="23" applyNumberFormat="1" applyFont="1" applyFill="1" applyBorder="1" applyAlignment="1">
      <alignment vertical="center"/>
    </xf>
    <xf numFmtId="0" fontId="37" fillId="0" borderId="0" xfId="18" applyFont="1" applyAlignment="1">
      <alignment vertical="center" wrapText="1"/>
    </xf>
    <xf numFmtId="0" fontId="37" fillId="0" borderId="0" xfId="18" applyFont="1" applyAlignment="1">
      <alignment vertical="center"/>
    </xf>
    <xf numFmtId="0" fontId="14" fillId="0" borderId="15" xfId="22" applyFont="1" applyBorder="1" applyAlignment="1">
      <alignment vertical="center"/>
    </xf>
    <xf numFmtId="0" fontId="9" fillId="0" borderId="2" xfId="18" applyFont="1" applyBorder="1" applyAlignment="1">
      <alignment horizontal="center" vertical="center" wrapText="1"/>
    </xf>
    <xf numFmtId="0" fontId="37" fillId="0" borderId="1" xfId="18" applyFont="1" applyBorder="1" applyAlignment="1">
      <alignment vertical="center" wrapText="1"/>
    </xf>
    <xf numFmtId="165" fontId="37" fillId="0" borderId="1" xfId="18" applyNumberFormat="1" applyFont="1" applyBorder="1" applyAlignment="1">
      <alignment horizontal="center" vertical="center"/>
    </xf>
    <xf numFmtId="168" fontId="37" fillId="0" borderId="1" xfId="23" applyNumberFormat="1" applyFont="1" applyFill="1" applyBorder="1" applyAlignment="1">
      <alignment horizontal="center" vertical="center" wrapText="1"/>
    </xf>
    <xf numFmtId="0" fontId="37" fillId="0" borderId="1" xfId="18" applyFont="1" applyBorder="1" applyAlignment="1">
      <alignment horizontal="center" vertical="center"/>
    </xf>
    <xf numFmtId="167" fontId="37" fillId="0" borderId="1" xfId="23" applyNumberFormat="1" applyFont="1" applyFill="1" applyBorder="1" applyAlignment="1">
      <alignment horizontal="right" vertical="center"/>
    </xf>
    <xf numFmtId="0" fontId="9" fillId="0" borderId="2" xfId="18" applyFont="1" applyBorder="1" applyAlignment="1">
      <alignment vertical="center"/>
    </xf>
    <xf numFmtId="0" fontId="17" fillId="18" borderId="0" xfId="18" applyFont="1" applyFill="1" applyAlignment="1">
      <alignment vertical="center" wrapText="1"/>
    </xf>
    <xf numFmtId="165" fontId="9" fillId="0" borderId="1" xfId="18" applyNumberFormat="1" applyFont="1" applyBorder="1" applyAlignment="1">
      <alignment horizontal="center" vertical="center"/>
    </xf>
    <xf numFmtId="168" fontId="9" fillId="0" borderId="1" xfId="23" applyNumberFormat="1" applyFont="1" applyFill="1" applyBorder="1" applyAlignment="1">
      <alignment horizontal="center" vertical="center" wrapText="1"/>
    </xf>
    <xf numFmtId="167" fontId="9" fillId="0" borderId="7" xfId="23" applyNumberFormat="1" applyFont="1" applyFill="1" applyBorder="1" applyAlignment="1">
      <alignment horizontal="right" vertical="center"/>
    </xf>
    <xf numFmtId="167" fontId="9" fillId="2" borderId="1" xfId="23" applyNumberFormat="1" applyFont="1" applyFill="1" applyBorder="1" applyAlignment="1">
      <alignment horizontal="right" vertical="center"/>
    </xf>
    <xf numFmtId="167" fontId="37" fillId="2" borderId="1" xfId="23" applyNumberFormat="1" applyFont="1" applyFill="1" applyBorder="1" applyAlignment="1">
      <alignment horizontal="right" vertical="center"/>
    </xf>
    <xf numFmtId="167" fontId="37" fillId="2" borderId="2" xfId="23" applyNumberFormat="1" applyFont="1" applyFill="1" applyBorder="1" applyAlignment="1">
      <alignment horizontal="right" vertical="center"/>
    </xf>
    <xf numFmtId="167" fontId="40" fillId="0" borderId="2" xfId="23" applyNumberFormat="1" applyFont="1" applyFill="1" applyBorder="1" applyAlignment="1">
      <alignment horizontal="right" vertical="center"/>
    </xf>
    <xf numFmtId="0" fontId="9" fillId="0" borderId="0" xfId="18" applyFont="1" applyAlignment="1">
      <alignment vertical="center" wrapText="1"/>
    </xf>
    <xf numFmtId="167" fontId="9" fillId="2" borderId="1" xfId="23" applyNumberFormat="1" applyFont="1" applyFill="1" applyBorder="1" applyAlignment="1">
      <alignment horizontal="center" vertical="center"/>
    </xf>
    <xf numFmtId="167" fontId="9" fillId="2" borderId="2" xfId="23" applyNumberFormat="1" applyFont="1" applyFill="1" applyBorder="1" applyAlignment="1">
      <alignment horizontal="center" vertical="center"/>
    </xf>
    <xf numFmtId="168" fontId="9" fillId="0" borderId="2" xfId="23" applyNumberFormat="1" applyFont="1" applyFill="1" applyBorder="1" applyAlignment="1">
      <alignment horizontal="center" vertical="center" wrapText="1"/>
    </xf>
    <xf numFmtId="167" fontId="9" fillId="0" borderId="3" xfId="23" applyNumberFormat="1" applyFont="1" applyFill="1" applyBorder="1" applyAlignment="1">
      <alignment horizontal="right" vertical="center"/>
    </xf>
    <xf numFmtId="167" fontId="9" fillId="0" borderId="2" xfId="23" applyNumberFormat="1" applyFont="1" applyFill="1" applyBorder="1" applyAlignment="1">
      <alignment horizontal="right" vertical="center"/>
    </xf>
    <xf numFmtId="0" fontId="9" fillId="0" borderId="2" xfId="18" applyFont="1" applyBorder="1" applyAlignment="1">
      <alignment horizontal="left" vertical="center" wrapText="1"/>
    </xf>
    <xf numFmtId="167" fontId="9" fillId="0" borderId="1" xfId="18" applyNumberFormat="1" applyFont="1" applyBorder="1" applyAlignment="1">
      <alignment horizontal="center" vertical="center"/>
    </xf>
    <xf numFmtId="0" fontId="9" fillId="0" borderId="1" xfId="18" applyFont="1" applyBorder="1" applyAlignment="1">
      <alignment vertical="center"/>
    </xf>
    <xf numFmtId="167" fontId="9" fillId="0" borderId="1" xfId="23" applyNumberFormat="1" applyFont="1" applyFill="1" applyBorder="1" applyAlignment="1">
      <alignment horizontal="center" vertical="center"/>
    </xf>
    <xf numFmtId="0" fontId="14" fillId="0" borderId="1" xfId="18" applyFont="1" applyBorder="1" applyAlignment="1">
      <alignment horizontal="center"/>
    </xf>
    <xf numFmtId="0" fontId="14" fillId="0" borderId="1" xfId="18" applyFont="1" applyBorder="1" applyAlignment="1">
      <alignment horizontal="left" wrapText="1"/>
    </xf>
    <xf numFmtId="0" fontId="37" fillId="0" borderId="1" xfId="18" applyFont="1" applyBorder="1" applyAlignment="1">
      <alignment horizontal="left" wrapText="1"/>
    </xf>
    <xf numFmtId="0" fontId="14" fillId="0" borderId="1" xfId="18" applyFont="1" applyBorder="1" applyAlignment="1">
      <alignment horizontal="center" vertical="center"/>
    </xf>
    <xf numFmtId="43" fontId="14" fillId="0" borderId="1" xfId="19" applyFont="1" applyFill="1" applyBorder="1" applyAlignment="1">
      <alignment horizontal="center" vertical="center"/>
    </xf>
    <xf numFmtId="167" fontId="14" fillId="0" borderId="1" xfId="19" applyNumberFormat="1" applyFont="1" applyFill="1" applyBorder="1" applyAlignment="1">
      <alignment horizontal="right" vertical="center"/>
    </xf>
    <xf numFmtId="164" fontId="14" fillId="0" borderId="1" xfId="21" applyFont="1" applyFill="1" applyBorder="1"/>
    <xf numFmtId="0" fontId="9" fillId="0" borderId="1" xfId="18" applyFont="1" applyBorder="1" applyAlignment="1">
      <alignment horizontal="center"/>
    </xf>
    <xf numFmtId="0" fontId="9" fillId="0" borderId="1" xfId="18" applyFont="1" applyBorder="1" applyAlignment="1">
      <alignment horizontal="left" wrapText="1"/>
    </xf>
    <xf numFmtId="0" fontId="40" fillId="0" borderId="1" xfId="18" applyFont="1" applyBorder="1" applyAlignment="1">
      <alignment horizontal="left" wrapText="1"/>
    </xf>
    <xf numFmtId="167" fontId="14" fillId="0" borderId="1" xfId="19" applyNumberFormat="1" applyFont="1" applyFill="1" applyBorder="1" applyAlignment="1">
      <alignment horizontal="center" vertical="center"/>
    </xf>
    <xf numFmtId="0" fontId="14" fillId="0" borderId="2" xfId="20" applyFont="1" applyBorder="1" applyAlignment="1">
      <alignment horizontal="center" vertical="center"/>
    </xf>
    <xf numFmtId="0" fontId="9" fillId="0" borderId="8" xfId="18" applyFont="1" applyBorder="1" applyAlignment="1">
      <alignment vertical="center" wrapText="1"/>
    </xf>
    <xf numFmtId="3" fontId="9" fillId="0" borderId="1" xfId="24" applyNumberFormat="1" applyFont="1" applyFill="1" applyBorder="1" applyAlignment="1">
      <alignment horizontal="center" vertical="center" wrapText="1"/>
    </xf>
    <xf numFmtId="0" fontId="14" fillId="0" borderId="3" xfId="20" applyFont="1" applyBorder="1" applyAlignment="1">
      <alignment horizontal="center" vertical="center"/>
    </xf>
    <xf numFmtId="0" fontId="9" fillId="0" borderId="3" xfId="18" applyFont="1" applyBorder="1" applyAlignment="1">
      <alignment horizontal="center" vertical="center"/>
    </xf>
    <xf numFmtId="0" fontId="9" fillId="0" borderId="17" xfId="18" applyFont="1" applyBorder="1" applyAlignment="1">
      <alignment vertical="center" wrapText="1"/>
    </xf>
    <xf numFmtId="170" fontId="9" fillId="0" borderId="1" xfId="24" applyNumberFormat="1" applyFont="1" applyFill="1" applyBorder="1" applyAlignment="1">
      <alignment horizontal="center" vertical="center" wrapText="1"/>
    </xf>
    <xf numFmtId="175" fontId="9" fillId="0" borderId="1" xfId="24" applyNumberFormat="1" applyFont="1" applyFill="1" applyBorder="1" applyAlignment="1">
      <alignment horizontal="center" vertical="center" wrapText="1"/>
    </xf>
    <xf numFmtId="0" fontId="14" fillId="0" borderId="7" xfId="20" applyFont="1" applyBorder="1" applyAlignment="1">
      <alignment horizontal="center" vertical="center"/>
    </xf>
    <xf numFmtId="0" fontId="9" fillId="0" borderId="18" xfId="18" applyFont="1" applyBorder="1" applyAlignment="1">
      <alignment vertical="center" wrapText="1"/>
    </xf>
    <xf numFmtId="170" fontId="9" fillId="0" borderId="1" xfId="24" applyNumberFormat="1" applyFont="1" applyFill="1" applyBorder="1" applyAlignment="1">
      <alignment horizontal="center" vertical="center"/>
    </xf>
    <xf numFmtId="0" fontId="9" fillId="0" borderId="15" xfId="18" applyFont="1" applyBorder="1" applyAlignment="1">
      <alignment horizontal="left" wrapText="1"/>
    </xf>
    <xf numFmtId="170" fontId="9" fillId="0" borderId="2" xfId="24" applyNumberFormat="1" applyFont="1" applyFill="1" applyBorder="1" applyAlignment="1">
      <alignment horizontal="center" vertical="center" wrapText="1"/>
    </xf>
    <xf numFmtId="175" fontId="9" fillId="0" borderId="2" xfId="24" applyNumberFormat="1" applyFont="1" applyFill="1" applyBorder="1" applyAlignment="1">
      <alignment horizontal="center" vertical="center" wrapText="1"/>
    </xf>
    <xf numFmtId="0" fontId="9" fillId="0" borderId="8" xfId="18" applyFont="1" applyBorder="1" applyAlignment="1">
      <alignment horizontal="center" vertical="center"/>
    </xf>
    <xf numFmtId="167" fontId="9" fillId="0" borderId="2" xfId="19" applyNumberFormat="1" applyFont="1" applyFill="1" applyBorder="1" applyAlignment="1">
      <alignment horizontal="right" vertical="center"/>
    </xf>
    <xf numFmtId="170" fontId="9" fillId="0" borderId="2" xfId="18" applyNumberFormat="1" applyFont="1" applyBorder="1" applyAlignment="1">
      <alignment horizontal="center" vertical="center"/>
    </xf>
    <xf numFmtId="0" fontId="37" fillId="0" borderId="4" xfId="18" applyFont="1" applyBorder="1"/>
    <xf numFmtId="3" fontId="9" fillId="0" borderId="2" xfId="24" applyNumberFormat="1" applyFont="1" applyFill="1" applyBorder="1" applyAlignment="1">
      <alignment horizontal="center" vertical="center" wrapText="1"/>
    </xf>
    <xf numFmtId="3" fontId="9" fillId="0" borderId="2" xfId="18" applyNumberFormat="1" applyFont="1" applyBorder="1" applyAlignment="1">
      <alignment horizontal="center" vertical="center"/>
    </xf>
    <xf numFmtId="3" fontId="37" fillId="0" borderId="1" xfId="24" applyNumberFormat="1" applyFont="1" applyFill="1" applyBorder="1" applyAlignment="1">
      <alignment horizontal="right" vertical="center"/>
    </xf>
    <xf numFmtId="167" fontId="9" fillId="0" borderId="1" xfId="18" applyNumberFormat="1" applyFont="1" applyBorder="1" applyAlignment="1">
      <alignment vertical="center"/>
    </xf>
    <xf numFmtId="3" fontId="9" fillId="0" borderId="1" xfId="24" applyNumberFormat="1" applyFont="1" applyFill="1" applyBorder="1" applyAlignment="1">
      <alignment horizontal="right" vertical="center" wrapText="1"/>
    </xf>
    <xf numFmtId="3" fontId="9" fillId="0" borderId="7" xfId="24" applyNumberFormat="1" applyFont="1" applyFill="1" applyBorder="1" applyAlignment="1">
      <alignment horizontal="right" vertical="center"/>
    </xf>
    <xf numFmtId="170" fontId="17" fillId="18" borderId="1" xfId="17" applyNumberFormat="1" applyFont="1" applyFill="1" applyBorder="1" applyAlignment="1">
      <alignment horizontal="center" vertical="center"/>
    </xf>
    <xf numFmtId="0" fontId="9" fillId="0" borderId="1" xfId="18" applyFont="1" applyBorder="1" applyAlignment="1">
      <alignment wrapText="1"/>
    </xf>
    <xf numFmtId="0" fontId="9" fillId="0" borderId="6" xfId="18" applyFont="1" applyBorder="1" applyAlignment="1">
      <alignment vertical="center" wrapText="1"/>
    </xf>
    <xf numFmtId="3" fontId="37" fillId="0" borderId="1" xfId="24" applyNumberFormat="1" applyFont="1" applyFill="1" applyBorder="1" applyAlignment="1">
      <alignment horizontal="center" vertical="center" wrapText="1"/>
    </xf>
    <xf numFmtId="3" fontId="37" fillId="0" borderId="1" xfId="18" applyNumberFormat="1" applyFont="1" applyBorder="1" applyAlignment="1">
      <alignment horizontal="center" vertical="center"/>
    </xf>
    <xf numFmtId="168" fontId="9" fillId="0" borderId="1" xfId="23" applyNumberFormat="1" applyFont="1" applyFill="1" applyBorder="1" applyAlignment="1">
      <alignment horizontal="right" vertical="center" wrapText="1"/>
    </xf>
    <xf numFmtId="3" fontId="9" fillId="0" borderId="1" xfId="24" applyNumberFormat="1" applyFont="1" applyFill="1" applyBorder="1" applyAlignment="1">
      <alignment horizontal="right" vertical="center"/>
    </xf>
    <xf numFmtId="170" fontId="17" fillId="18" borderId="1" xfId="18" applyNumberFormat="1" applyFont="1" applyFill="1" applyBorder="1" applyAlignment="1">
      <alignment horizontal="center" vertical="center"/>
    </xf>
    <xf numFmtId="43" fontId="9" fillId="0" borderId="2" xfId="24" applyNumberFormat="1" applyFont="1" applyFill="1" applyBorder="1" applyAlignment="1">
      <alignment horizontal="center" vertical="center" wrapText="1"/>
    </xf>
    <xf numFmtId="0" fontId="37" fillId="15" borderId="3" xfId="18" applyFont="1" applyFill="1" applyBorder="1" applyAlignment="1">
      <alignment horizontal="center" vertical="center"/>
    </xf>
    <xf numFmtId="0" fontId="37" fillId="15" borderId="17" xfId="18" applyFont="1" applyFill="1" applyBorder="1" applyAlignment="1">
      <alignment horizontal="left" vertical="center"/>
    </xf>
    <xf numFmtId="0" fontId="37" fillId="15" borderId="16" xfId="18" applyFont="1" applyFill="1" applyBorder="1" applyAlignment="1">
      <alignment horizontal="left" vertical="center" wrapText="1"/>
    </xf>
    <xf numFmtId="43" fontId="37" fillId="15" borderId="3" xfId="23" applyFont="1" applyFill="1" applyBorder="1" applyAlignment="1">
      <alignment horizontal="center" vertical="center"/>
    </xf>
    <xf numFmtId="167" fontId="37" fillId="15" borderId="17" xfId="23" applyNumberFormat="1" applyFont="1" applyFill="1" applyBorder="1" applyAlignment="1">
      <alignment horizontal="center" vertical="center"/>
    </xf>
    <xf numFmtId="167" fontId="37" fillId="15" borderId="3" xfId="23" applyNumberFormat="1" applyFont="1" applyFill="1" applyBorder="1" applyAlignment="1">
      <alignment horizontal="right" vertical="center"/>
    </xf>
    <xf numFmtId="167" fontId="37" fillId="15" borderId="3" xfId="23" applyNumberFormat="1" applyFont="1" applyFill="1" applyBorder="1" applyAlignment="1">
      <alignment vertical="center"/>
    </xf>
    <xf numFmtId="0" fontId="37" fillId="0" borderId="1" xfId="20" applyFont="1" applyBorder="1" applyAlignment="1">
      <alignment vertical="center"/>
    </xf>
    <xf numFmtId="0" fontId="37" fillId="0" borderId="1" xfId="20" applyFont="1" applyBorder="1" applyAlignment="1">
      <alignment horizontal="center" vertical="center"/>
    </xf>
    <xf numFmtId="0" fontId="9" fillId="0" borderId="2" xfId="20" applyFont="1" applyBorder="1" applyAlignment="1">
      <alignment vertical="center" wrapText="1"/>
    </xf>
    <xf numFmtId="168" fontId="9" fillId="0" borderId="2" xfId="23" applyNumberFormat="1" applyFont="1" applyFill="1" applyBorder="1" applyAlignment="1">
      <alignment horizontal="right" vertical="center" wrapText="1"/>
    </xf>
    <xf numFmtId="0" fontId="9" fillId="0" borderId="2" xfId="18" applyFont="1" applyBorder="1"/>
    <xf numFmtId="0" fontId="37" fillId="15" borderId="1" xfId="18" applyFont="1" applyFill="1" applyBorder="1" applyAlignment="1">
      <alignment horizontal="left" vertical="center"/>
    </xf>
    <xf numFmtId="167" fontId="37" fillId="15" borderId="1" xfId="23" applyNumberFormat="1" applyFont="1" applyFill="1" applyBorder="1" applyAlignment="1">
      <alignment horizontal="right" vertical="center"/>
    </xf>
    <xf numFmtId="167" fontId="37" fillId="15" borderId="1" xfId="23" applyNumberFormat="1" applyFont="1" applyFill="1" applyBorder="1" applyAlignment="1">
      <alignment vertical="center"/>
    </xf>
    <xf numFmtId="0" fontId="14" fillId="2" borderId="0" xfId="18" applyFont="1" applyFill="1" applyAlignment="1">
      <alignment wrapText="1"/>
    </xf>
    <xf numFmtId="0" fontId="37" fillId="0" borderId="6" xfId="20" applyFont="1" applyBorder="1" applyAlignment="1">
      <alignment vertical="center"/>
    </xf>
    <xf numFmtId="167" fontId="9" fillId="0" borderId="1" xfId="20" applyNumberFormat="1" applyFont="1" applyBorder="1" applyAlignment="1">
      <alignment vertical="center"/>
    </xf>
    <xf numFmtId="0" fontId="9" fillId="0" borderId="1" xfId="20" applyFont="1" applyBorder="1" applyAlignment="1">
      <alignment vertical="center"/>
    </xf>
    <xf numFmtId="0" fontId="55" fillId="0" borderId="0" xfId="20" applyAlignment="1">
      <alignment vertical="center" wrapText="1"/>
    </xf>
    <xf numFmtId="0" fontId="55" fillId="0" borderId="0" xfId="20" applyAlignment="1">
      <alignment vertical="center"/>
    </xf>
    <xf numFmtId="0" fontId="9" fillId="0" borderId="6" xfId="20" applyFont="1" applyBorder="1" applyAlignment="1">
      <alignment vertical="center" wrapText="1"/>
    </xf>
    <xf numFmtId="167" fontId="55" fillId="0" borderId="0" xfId="20" applyNumberFormat="1" applyAlignment="1">
      <alignment vertical="center"/>
    </xf>
    <xf numFmtId="0" fontId="10" fillId="0" borderId="0" xfId="20" applyFont="1" applyAlignment="1">
      <alignment vertical="center" wrapText="1"/>
    </xf>
    <xf numFmtId="0" fontId="9" fillId="0" borderId="15" xfId="20" applyFont="1" applyBorder="1" applyAlignment="1">
      <alignment vertical="center" wrapText="1"/>
    </xf>
    <xf numFmtId="0" fontId="55" fillId="0" borderId="1" xfId="20" applyBorder="1" applyAlignment="1">
      <alignment vertical="center"/>
    </xf>
    <xf numFmtId="0" fontId="10" fillId="2" borderId="0" xfId="20" applyFont="1" applyFill="1" applyAlignment="1">
      <alignment vertical="center" wrapText="1"/>
    </xf>
    <xf numFmtId="0" fontId="39" fillId="2" borderId="0" xfId="20" applyFont="1" applyFill="1" applyAlignment="1">
      <alignment vertical="center"/>
    </xf>
    <xf numFmtId="167" fontId="37" fillId="0" borderId="1" xfId="20" applyNumberFormat="1" applyFont="1" applyBorder="1" applyAlignment="1">
      <alignment vertical="center"/>
    </xf>
    <xf numFmtId="167" fontId="4" fillId="2" borderId="1" xfId="20" applyNumberFormat="1" applyFont="1" applyFill="1" applyBorder="1" applyAlignment="1">
      <alignment vertical="center"/>
    </xf>
    <xf numFmtId="170" fontId="0" fillId="18" borderId="1" xfId="17" applyNumberFormat="1" applyFont="1" applyFill="1" applyBorder="1" applyAlignment="1">
      <alignment vertical="center"/>
    </xf>
    <xf numFmtId="167" fontId="55" fillId="0" borderId="1" xfId="20" applyNumberFormat="1" applyBorder="1" applyAlignment="1">
      <alignment vertical="center"/>
    </xf>
    <xf numFmtId="0" fontId="10" fillId="18" borderId="0" xfId="20" applyFont="1" applyFill="1" applyAlignment="1">
      <alignment vertical="center" wrapText="1"/>
    </xf>
    <xf numFmtId="0" fontId="14" fillId="0" borderId="16" xfId="20" applyFont="1" applyBorder="1" applyAlignment="1">
      <alignment horizontal="center" vertical="center"/>
    </xf>
    <xf numFmtId="167" fontId="4" fillId="0" borderId="1" xfId="20" applyNumberFormat="1" applyFont="1" applyBorder="1" applyAlignment="1">
      <alignment vertical="center"/>
    </xf>
    <xf numFmtId="167" fontId="55" fillId="18" borderId="1" xfId="20" applyNumberFormat="1" applyFill="1" applyBorder="1" applyAlignment="1">
      <alignment vertical="center"/>
    </xf>
    <xf numFmtId="0" fontId="14" fillId="0" borderId="16" xfId="18" applyFont="1" applyBorder="1" applyAlignment="1">
      <alignment horizontal="center" vertical="center"/>
    </xf>
    <xf numFmtId="167" fontId="4" fillId="2" borderId="1" xfId="18" applyNumberFormat="1" applyFont="1" applyFill="1" applyBorder="1" applyAlignment="1">
      <alignment horizontal="center" vertical="center"/>
    </xf>
    <xf numFmtId="170" fontId="9" fillId="0" borderId="1" xfId="24" applyNumberFormat="1" applyFont="1" applyFill="1" applyBorder="1"/>
    <xf numFmtId="170" fontId="9" fillId="0" borderId="1" xfId="24" applyNumberFormat="1" applyFont="1" applyFill="1" applyBorder="1" applyAlignment="1">
      <alignment horizontal="right" vertical="center"/>
    </xf>
    <xf numFmtId="3" fontId="14" fillId="0" borderId="1" xfId="18" applyNumberFormat="1" applyFont="1" applyBorder="1" applyAlignment="1">
      <alignment horizontal="center" vertical="center"/>
    </xf>
    <xf numFmtId="3" fontId="14" fillId="0" borderId="7" xfId="24" applyNumberFormat="1" applyFont="1" applyFill="1" applyBorder="1" applyAlignment="1">
      <alignment horizontal="right" vertical="center"/>
    </xf>
    <xf numFmtId="3" fontId="14" fillId="0" borderId="1" xfId="18" applyNumberFormat="1" applyFont="1" applyBorder="1" applyAlignment="1">
      <alignment vertical="center"/>
    </xf>
    <xf numFmtId="167" fontId="14" fillId="19" borderId="1" xfId="18" applyNumberFormat="1" applyFont="1" applyFill="1" applyBorder="1" applyAlignment="1">
      <alignment horizontal="right" wrapText="1"/>
    </xf>
    <xf numFmtId="0" fontId="9" fillId="2" borderId="1" xfId="22" applyFont="1" applyFill="1" applyBorder="1" applyAlignment="1">
      <alignment horizontal="center" vertical="center"/>
    </xf>
    <xf numFmtId="0" fontId="9" fillId="2" borderId="1" xfId="18" applyFont="1" applyFill="1" applyBorder="1" applyAlignment="1">
      <alignment horizontal="center" vertical="center" wrapText="1"/>
    </xf>
    <xf numFmtId="0" fontId="9" fillId="2" borderId="1" xfId="20" applyFont="1" applyFill="1" applyBorder="1" applyAlignment="1">
      <alignment horizontal="left" wrapText="1"/>
    </xf>
    <xf numFmtId="167" fontId="9" fillId="2" borderId="1" xfId="18" applyNumberFormat="1" applyFont="1" applyFill="1" applyBorder="1" applyAlignment="1">
      <alignment horizontal="right" vertical="center" wrapText="1"/>
    </xf>
    <xf numFmtId="167" fontId="9" fillId="2" borderId="1" xfId="18" applyNumberFormat="1" applyFont="1" applyFill="1" applyBorder="1" applyAlignment="1">
      <alignment horizontal="center" vertical="center" wrapText="1"/>
    </xf>
    <xf numFmtId="0" fontId="9" fillId="2" borderId="1" xfId="18" applyFont="1" applyFill="1" applyBorder="1" applyAlignment="1">
      <alignment horizontal="left" vertical="center" wrapText="1"/>
    </xf>
    <xf numFmtId="0" fontId="9" fillId="2" borderId="1" xfId="20" applyFont="1" applyFill="1" applyBorder="1" applyAlignment="1">
      <alignment horizontal="left" vertical="center" wrapText="1"/>
    </xf>
    <xf numFmtId="0" fontId="9" fillId="2" borderId="1" xfId="18" applyFont="1" applyFill="1" applyBorder="1" applyAlignment="1">
      <alignment horizontal="center" vertical="top" wrapText="1"/>
    </xf>
    <xf numFmtId="0" fontId="9" fillId="2" borderId="4" xfId="20" applyFont="1" applyFill="1" applyBorder="1" applyAlignment="1">
      <alignment horizontal="left" vertical="center" wrapText="1"/>
    </xf>
    <xf numFmtId="167" fontId="9" fillId="0" borderId="2" xfId="18" applyNumberFormat="1" applyFont="1" applyBorder="1" applyAlignment="1">
      <alignment horizontal="right" vertical="center" wrapText="1"/>
    </xf>
    <xf numFmtId="167" fontId="9" fillId="0" borderId="1" xfId="18" applyNumberFormat="1" applyFont="1" applyBorder="1" applyAlignment="1">
      <alignment horizontal="center" vertical="center" wrapText="1"/>
    </xf>
    <xf numFmtId="0" fontId="9" fillId="0" borderId="1" xfId="18" applyFont="1" applyBorder="1" applyAlignment="1">
      <alignment horizontal="left" vertical="top" wrapText="1"/>
    </xf>
    <xf numFmtId="0" fontId="14" fillId="0" borderId="1" xfId="18" applyFont="1" applyBorder="1" applyAlignment="1">
      <alignment horizontal="right"/>
    </xf>
    <xf numFmtId="167" fontId="14" fillId="0" borderId="1" xfId="18" applyNumberFormat="1" applyFont="1" applyBorder="1"/>
    <xf numFmtId="167" fontId="9" fillId="0" borderId="1" xfId="18" applyNumberFormat="1" applyFont="1" applyBorder="1" applyAlignment="1">
      <alignment horizontal="right" vertical="center" wrapText="1"/>
    </xf>
    <xf numFmtId="0" fontId="9" fillId="0" borderId="1" xfId="18" applyFont="1" applyBorder="1" applyAlignment="1">
      <alignment horizontal="center" vertical="top" wrapText="1"/>
    </xf>
    <xf numFmtId="0" fontId="9" fillId="0" borderId="4" xfId="18" quotePrefix="1" applyFont="1" applyBorder="1" applyAlignment="1">
      <alignment vertical="center" wrapText="1"/>
    </xf>
    <xf numFmtId="176" fontId="14" fillId="0" borderId="1" xfId="21" applyNumberFormat="1" applyFont="1" applyFill="1" applyBorder="1" applyAlignment="1">
      <alignment vertical="center" wrapText="1"/>
    </xf>
    <xf numFmtId="168" fontId="9" fillId="0" borderId="1" xfId="24" applyNumberFormat="1" applyFont="1" applyFill="1" applyBorder="1" applyAlignment="1">
      <alignment horizontal="center" vertical="center" wrapText="1"/>
    </xf>
    <xf numFmtId="0" fontId="14" fillId="0" borderId="18" xfId="18" applyFont="1" applyBorder="1" applyAlignment="1">
      <alignment horizontal="center" vertical="center"/>
    </xf>
    <xf numFmtId="0" fontId="9" fillId="0" borderId="20" xfId="18" applyFont="1" applyBorder="1" applyAlignment="1">
      <alignment vertical="center" wrapText="1"/>
    </xf>
    <xf numFmtId="0" fontId="14" fillId="0" borderId="1" xfId="18" applyFont="1" applyBorder="1" applyAlignment="1">
      <alignment horizontal="center" wrapText="1"/>
    </xf>
    <xf numFmtId="0" fontId="9" fillId="0" borderId="6" xfId="20" applyFont="1" applyBorder="1" applyAlignment="1">
      <alignment horizontal="left" wrapText="1"/>
    </xf>
    <xf numFmtId="164" fontId="9" fillId="0" borderId="1" xfId="21" applyFont="1" applyFill="1" applyBorder="1" applyAlignment="1">
      <alignment horizontal="left" vertical="center" wrapText="1"/>
    </xf>
    <xf numFmtId="0" fontId="9" fillId="0" borderId="1" xfId="22" applyFont="1" applyBorder="1" applyAlignment="1">
      <alignment horizontal="center" vertical="center" wrapText="1"/>
    </xf>
    <xf numFmtId="167" fontId="4" fillId="2" borderId="1" xfId="19" applyNumberFormat="1" applyFont="1" applyFill="1" applyBorder="1" applyAlignment="1">
      <alignment horizontal="center" vertical="center"/>
    </xf>
    <xf numFmtId="170" fontId="4" fillId="2" borderId="1" xfId="18" applyNumberFormat="1" applyFont="1" applyFill="1" applyBorder="1" applyAlignment="1">
      <alignment horizontal="center" vertical="center"/>
    </xf>
    <xf numFmtId="170" fontId="9" fillId="18" borderId="1" xfId="18" applyNumberFormat="1" applyFont="1" applyFill="1" applyBorder="1" applyAlignment="1">
      <alignment horizontal="center" vertical="center"/>
    </xf>
    <xf numFmtId="164" fontId="9" fillId="0" borderId="1" xfId="21" applyFont="1" applyFill="1" applyBorder="1" applyAlignment="1">
      <alignment horizontal="center" vertical="center" wrapText="1"/>
    </xf>
    <xf numFmtId="0" fontId="9" fillId="2" borderId="1" xfId="18" applyFont="1" applyFill="1" applyBorder="1" applyAlignment="1">
      <alignment horizontal="center" vertical="center"/>
    </xf>
    <xf numFmtId="167" fontId="9" fillId="2" borderId="1" xfId="19" applyNumberFormat="1" applyFont="1" applyFill="1" applyBorder="1" applyAlignment="1">
      <alignment horizontal="right" vertical="center"/>
    </xf>
    <xf numFmtId="167" fontId="9" fillId="2" borderId="2" xfId="23" applyNumberFormat="1" applyFont="1" applyFill="1" applyBorder="1" applyAlignment="1">
      <alignment horizontal="right" vertical="center"/>
    </xf>
    <xf numFmtId="167" fontId="17" fillId="18" borderId="1" xfId="18" applyNumberFormat="1" applyFont="1" applyFill="1" applyBorder="1" applyAlignment="1">
      <alignment horizontal="center" vertical="center"/>
    </xf>
    <xf numFmtId="167" fontId="9" fillId="2" borderId="1" xfId="18" applyNumberFormat="1" applyFont="1" applyFill="1" applyBorder="1" applyAlignment="1">
      <alignment horizontal="center" vertical="center"/>
    </xf>
    <xf numFmtId="0" fontId="14" fillId="19" borderId="1" xfId="18" quotePrefix="1" applyFont="1" applyFill="1" applyBorder="1" applyAlignment="1">
      <alignment horizontal="center" wrapText="1"/>
    </xf>
    <xf numFmtId="0" fontId="37" fillId="2" borderId="1" xfId="18" applyFont="1" applyFill="1" applyBorder="1" applyAlignment="1">
      <alignment vertical="center" wrapText="1"/>
    </xf>
    <xf numFmtId="170" fontId="9" fillId="2" borderId="1" xfId="24" applyNumberFormat="1" applyFont="1" applyFill="1" applyBorder="1" applyAlignment="1">
      <alignment horizontal="center" vertical="center" wrapText="1"/>
    </xf>
    <xf numFmtId="167" fontId="17" fillId="0" borderId="1" xfId="23" applyNumberFormat="1" applyFont="1" applyFill="1" applyBorder="1" applyAlignment="1">
      <alignment horizontal="center" vertical="center"/>
    </xf>
    <xf numFmtId="0" fontId="9" fillId="2" borderId="1" xfId="18" applyFont="1" applyFill="1" applyBorder="1" applyAlignment="1">
      <alignment vertical="center" wrapText="1"/>
    </xf>
    <xf numFmtId="168" fontId="9" fillId="2" borderId="1" xfId="23" applyNumberFormat="1" applyFont="1" applyFill="1" applyBorder="1" applyAlignment="1">
      <alignment horizontal="center" vertical="center" wrapText="1"/>
    </xf>
    <xf numFmtId="167" fontId="17" fillId="2" borderId="1" xfId="23" applyNumberFormat="1" applyFont="1" applyFill="1" applyBorder="1" applyAlignment="1">
      <alignment horizontal="center" vertical="center"/>
    </xf>
    <xf numFmtId="168" fontId="9" fillId="2" borderId="1" xfId="24" applyNumberFormat="1" applyFont="1" applyFill="1" applyBorder="1" applyAlignment="1">
      <alignment horizontal="center" vertical="center" wrapText="1"/>
    </xf>
    <xf numFmtId="0" fontId="37" fillId="0" borderId="4" xfId="18" applyFont="1" applyBorder="1" applyAlignment="1">
      <alignment vertical="center"/>
    </xf>
    <xf numFmtId="0" fontId="37" fillId="0" borderId="6" xfId="18" applyFont="1" applyBorder="1" applyAlignment="1">
      <alignment horizontal="center" vertical="center"/>
    </xf>
    <xf numFmtId="0" fontId="9" fillId="0" borderId="4" xfId="18" applyFont="1" applyBorder="1" applyAlignment="1">
      <alignment horizontal="center" vertical="center"/>
    </xf>
    <xf numFmtId="165" fontId="17" fillId="18" borderId="0" xfId="17" applyFont="1" applyFill="1" applyBorder="1" applyAlignment="1" applyProtection="1">
      <alignment vertical="center" wrapText="1"/>
    </xf>
    <xf numFmtId="0" fontId="37" fillId="0" borderId="7" xfId="18" applyFont="1" applyBorder="1" applyAlignment="1">
      <alignment vertical="center" wrapText="1"/>
    </xf>
    <xf numFmtId="167" fontId="14" fillId="0" borderId="2" xfId="23" applyNumberFormat="1" applyFont="1" applyFill="1" applyBorder="1" applyAlignment="1">
      <alignment vertical="center"/>
    </xf>
    <xf numFmtId="0" fontId="9" fillId="0" borderId="15" xfId="18" applyFont="1" applyBorder="1" applyAlignment="1">
      <alignment vertical="center" wrapText="1"/>
    </xf>
    <xf numFmtId="0" fontId="9" fillId="0" borderId="6" xfId="18" applyFont="1" applyBorder="1" applyAlignment="1">
      <alignment horizontal="center" vertical="center"/>
    </xf>
    <xf numFmtId="167" fontId="37" fillId="0" borderId="2" xfId="23" applyNumberFormat="1" applyFont="1" applyFill="1" applyBorder="1" applyAlignment="1">
      <alignment vertical="center"/>
    </xf>
    <xf numFmtId="167" fontId="9" fillId="0" borderId="2" xfId="23" applyNumberFormat="1" applyFont="1" applyFill="1" applyBorder="1" applyAlignment="1">
      <alignment horizontal="center" vertical="center"/>
    </xf>
    <xf numFmtId="0" fontId="37" fillId="2" borderId="4" xfId="18" applyFont="1" applyFill="1" applyBorder="1" applyAlignment="1">
      <alignment vertical="center"/>
    </xf>
    <xf numFmtId="0" fontId="37" fillId="2" borderId="6" xfId="18" applyFont="1" applyFill="1" applyBorder="1" applyAlignment="1">
      <alignment horizontal="center" vertical="center"/>
    </xf>
    <xf numFmtId="0" fontId="9" fillId="2" borderId="4" xfId="18" applyFont="1" applyFill="1" applyBorder="1" applyAlignment="1">
      <alignment horizontal="center" vertical="center"/>
    </xf>
    <xf numFmtId="0" fontId="9" fillId="2" borderId="1" xfId="18" applyFont="1" applyFill="1" applyBorder="1" applyAlignment="1">
      <alignment vertical="center"/>
    </xf>
    <xf numFmtId="168" fontId="9" fillId="0" borderId="2" xfId="24" applyNumberFormat="1" applyFont="1" applyFill="1" applyBorder="1" applyAlignment="1">
      <alignment horizontal="center" vertical="center" wrapText="1"/>
    </xf>
    <xf numFmtId="167" fontId="14" fillId="0" borderId="2" xfId="23" applyNumberFormat="1" applyFont="1" applyFill="1" applyBorder="1" applyAlignment="1">
      <alignment horizontal="right" vertical="center"/>
    </xf>
    <xf numFmtId="167" fontId="42" fillId="16" borderId="1" xfId="20" applyNumberFormat="1" applyFont="1" applyFill="1" applyBorder="1" applyAlignment="1">
      <alignment horizontal="right" vertical="center" wrapText="1"/>
    </xf>
    <xf numFmtId="0" fontId="18" fillId="0" borderId="0" xfId="18" applyFont="1" applyAlignment="1">
      <alignment vertical="center" wrapText="1"/>
    </xf>
    <xf numFmtId="165" fontId="17" fillId="18" borderId="0" xfId="17" applyFont="1" applyFill="1" applyAlignment="1">
      <alignment wrapText="1"/>
    </xf>
    <xf numFmtId="0" fontId="9" fillId="0" borderId="2" xfId="22" applyFont="1" applyBorder="1" applyAlignment="1">
      <alignment vertical="center"/>
    </xf>
    <xf numFmtId="0" fontId="9" fillId="0" borderId="1" xfId="18" applyFont="1" applyBorder="1" applyAlignment="1">
      <alignment horizontal="center" wrapText="1"/>
    </xf>
    <xf numFmtId="0" fontId="9" fillId="0" borderId="4" xfId="20" applyFont="1" applyBorder="1" applyAlignment="1">
      <alignment horizontal="left" vertical="center" wrapText="1"/>
    </xf>
    <xf numFmtId="167" fontId="17" fillId="0" borderId="1" xfId="18" applyNumberFormat="1" applyFont="1" applyBorder="1" applyAlignment="1">
      <alignment horizontal="right" vertical="center" wrapText="1"/>
    </xf>
    <xf numFmtId="167" fontId="14" fillId="0" borderId="1" xfId="18" applyNumberFormat="1" applyFont="1" applyBorder="1" applyAlignment="1">
      <alignment horizontal="right" vertical="center" wrapText="1"/>
    </xf>
    <xf numFmtId="0" fontId="14" fillId="0" borderId="1" xfId="18" applyFont="1" applyBorder="1" applyAlignment="1">
      <alignment horizontal="center" vertical="top" wrapText="1"/>
    </xf>
    <xf numFmtId="167" fontId="14" fillId="2" borderId="1" xfId="19" applyNumberFormat="1" applyFont="1" applyFill="1" applyBorder="1" applyAlignment="1">
      <alignment horizontal="right" vertical="center"/>
    </xf>
    <xf numFmtId="167" fontId="14" fillId="2" borderId="1" xfId="19" applyNumberFormat="1" applyFont="1" applyFill="1" applyBorder="1" applyAlignment="1">
      <alignment horizontal="center" vertical="center"/>
    </xf>
    <xf numFmtId="0" fontId="14" fillId="22" borderId="1" xfId="22" applyFont="1" applyFill="1" applyBorder="1" applyAlignment="1">
      <alignment horizontal="center" vertical="center"/>
    </xf>
    <xf numFmtId="0" fontId="9" fillId="2" borderId="4" xfId="18" applyFont="1" applyFill="1" applyBorder="1" applyAlignment="1">
      <alignment horizontal="left" wrapText="1"/>
    </xf>
    <xf numFmtId="0" fontId="40" fillId="2" borderId="1" xfId="18" applyFont="1" applyFill="1" applyBorder="1" applyAlignment="1">
      <alignment horizontal="center" vertical="center" wrapText="1"/>
    </xf>
    <xf numFmtId="3" fontId="9" fillId="2" borderId="6" xfId="18" applyNumberFormat="1" applyFont="1" applyFill="1" applyBorder="1" applyAlignment="1">
      <alignment horizontal="center" vertical="center" wrapText="1"/>
    </xf>
    <xf numFmtId="3" fontId="9" fillId="2" borderId="1" xfId="18" applyNumberFormat="1" applyFont="1" applyFill="1" applyBorder="1" applyAlignment="1">
      <alignment horizontal="center" vertical="center"/>
    </xf>
    <xf numFmtId="167" fontId="9" fillId="2" borderId="1" xfId="19" applyNumberFormat="1" applyFont="1" applyFill="1" applyBorder="1" applyAlignment="1">
      <alignment horizontal="center" vertical="center"/>
    </xf>
    <xf numFmtId="0" fontId="9" fillId="0" borderId="1" xfId="18" applyFont="1" applyBorder="1" applyAlignment="1">
      <alignment horizontal="left" vertical="center"/>
    </xf>
    <xf numFmtId="0" fontId="9" fillId="0" borderId="0" xfId="18" applyFont="1" applyAlignment="1">
      <alignment horizontal="left" vertical="center" wrapText="1"/>
    </xf>
    <xf numFmtId="0" fontId="9" fillId="0" borderId="0" xfId="18" applyFont="1" applyAlignment="1">
      <alignment horizontal="left" vertical="center"/>
    </xf>
    <xf numFmtId="0" fontId="14" fillId="0" borderId="1" xfId="18" applyFont="1" applyBorder="1" applyAlignment="1">
      <alignment vertical="center" wrapText="1"/>
    </xf>
    <xf numFmtId="0" fontId="14" fillId="0" borderId="4" xfId="18" applyFont="1" applyBorder="1" applyAlignment="1">
      <alignment vertical="center" wrapText="1"/>
    </xf>
    <xf numFmtId="0" fontId="9" fillId="0" borderId="5" xfId="18" applyFont="1" applyBorder="1" applyAlignment="1">
      <alignment horizontal="center" vertical="center" wrapText="1"/>
    </xf>
    <xf numFmtId="0" fontId="9" fillId="0" borderId="6" xfId="18" applyFont="1" applyBorder="1" applyAlignment="1">
      <alignment horizontal="center" vertical="center" wrapText="1"/>
    </xf>
    <xf numFmtId="167" fontId="37" fillId="0" borderId="1" xfId="23" applyNumberFormat="1" applyFont="1" applyFill="1" applyBorder="1" applyAlignment="1">
      <alignment horizontal="center" vertical="center"/>
    </xf>
    <xf numFmtId="170" fontId="9" fillId="0" borderId="1" xfId="24" applyNumberFormat="1" applyFont="1" applyFill="1" applyBorder="1" applyAlignment="1">
      <alignment horizontal="right" vertical="center" wrapText="1"/>
    </xf>
    <xf numFmtId="0" fontId="9" fillId="0" borderId="2" xfId="18" applyFont="1" applyBorder="1" applyAlignment="1">
      <alignment wrapText="1"/>
    </xf>
    <xf numFmtId="170" fontId="9" fillId="0" borderId="1" xfId="17" applyNumberFormat="1" applyFont="1" applyFill="1" applyBorder="1" applyAlignment="1">
      <alignment horizontal="center" vertical="center"/>
    </xf>
    <xf numFmtId="0" fontId="9" fillId="11" borderId="1" xfId="18" applyFont="1" applyFill="1" applyBorder="1" applyAlignment="1">
      <alignment horizontal="center"/>
    </xf>
    <xf numFmtId="167" fontId="14" fillId="11" borderId="1" xfId="19" applyNumberFormat="1" applyFont="1" applyFill="1" applyBorder="1" applyAlignment="1">
      <alignment horizontal="right"/>
    </xf>
    <xf numFmtId="164" fontId="14" fillId="11" borderId="1" xfId="21" applyFont="1" applyFill="1" applyBorder="1" applyAlignment="1"/>
    <xf numFmtId="0" fontId="9" fillId="2" borderId="0" xfId="18" applyFont="1" applyFill="1" applyAlignment="1">
      <alignment horizontal="right" vertical="center"/>
    </xf>
    <xf numFmtId="167" fontId="9" fillId="2" borderId="0" xfId="18" applyNumberFormat="1" applyFont="1" applyFill="1" applyAlignment="1">
      <alignment horizontal="center" vertical="center"/>
    </xf>
    <xf numFmtId="0" fontId="56" fillId="0" borderId="21" xfId="20" applyFont="1" applyBorder="1" applyAlignment="1">
      <alignment horizontal="center" vertical="top" wrapText="1"/>
    </xf>
    <xf numFmtId="170" fontId="9" fillId="2" borderId="0" xfId="17" applyNumberFormat="1" applyFont="1" applyFill="1" applyAlignment="1">
      <alignment horizontal="center" vertical="center"/>
    </xf>
    <xf numFmtId="165" fontId="9" fillId="2" borderId="0" xfId="17" applyFont="1" applyFill="1" applyAlignment="1">
      <alignment horizontal="right" vertical="center"/>
    </xf>
    <xf numFmtId="165" fontId="14" fillId="0" borderId="0" xfId="17" applyFont="1" applyAlignment="1">
      <alignment horizontal="right" vertical="center"/>
    </xf>
    <xf numFmtId="170" fontId="14" fillId="2" borderId="0" xfId="17" applyNumberFormat="1" applyFont="1" applyFill="1" applyAlignment="1">
      <alignment horizontal="center" vertical="center"/>
    </xf>
    <xf numFmtId="170" fontId="14" fillId="2" borderId="0" xfId="22" applyNumberFormat="1" applyFont="1" applyFill="1" applyAlignment="1">
      <alignment horizontal="center" vertical="center"/>
    </xf>
    <xf numFmtId="0" fontId="25" fillId="0" borderId="0" xfId="2" applyFont="1"/>
    <xf numFmtId="0" fontId="26" fillId="0" borderId="0" xfId="4" applyFont="1"/>
    <xf numFmtId="0" fontId="26" fillId="0" borderId="1" xfId="5" applyFont="1" applyBorder="1" applyAlignment="1">
      <alignment horizontal="center" vertical="center"/>
    </xf>
    <xf numFmtId="0" fontId="59" fillId="0" borderId="1" xfId="0" applyFont="1" applyBorder="1" applyAlignment="1">
      <alignment vertical="center" wrapText="1"/>
    </xf>
    <xf numFmtId="0" fontId="26" fillId="0" borderId="1" xfId="0" applyFont="1" applyBorder="1" applyAlignment="1">
      <alignment vertical="center" wrapText="1"/>
    </xf>
    <xf numFmtId="0" fontId="26" fillId="0" borderId="1" xfId="0" applyFont="1" applyBorder="1" applyAlignment="1">
      <alignment horizontal="left" vertical="center" wrapText="1"/>
    </xf>
    <xf numFmtId="170" fontId="26" fillId="0" borderId="1" xfId="1" applyNumberFormat="1" applyFont="1" applyFill="1" applyBorder="1" applyAlignment="1">
      <alignment horizontal="center" vertical="center"/>
    </xf>
    <xf numFmtId="170" fontId="26" fillId="0" borderId="1" xfId="14" applyNumberFormat="1" applyFont="1" applyFill="1" applyBorder="1" applyAlignment="1">
      <alignment vertical="center"/>
    </xf>
    <xf numFmtId="0" fontId="26" fillId="0" borderId="0" xfId="4" applyFont="1" applyAlignment="1">
      <alignment vertical="center"/>
    </xf>
    <xf numFmtId="49" fontId="26" fillId="0" borderId="1" xfId="0" applyNumberFormat="1" applyFont="1" applyBorder="1" applyAlignment="1">
      <alignment horizontal="left" vertical="center" wrapText="1"/>
    </xf>
    <xf numFmtId="3" fontId="26" fillId="0" borderId="1" xfId="3" applyNumberFormat="1" applyFont="1" applyFill="1" applyBorder="1" applyAlignment="1">
      <alignment horizontal="left" vertical="center" wrapText="1"/>
    </xf>
    <xf numFmtId="49" fontId="59" fillId="0" borderId="1" xfId="0" applyNumberFormat="1" applyFont="1" applyBorder="1" applyAlignment="1">
      <alignment horizontal="left" vertical="center" wrapText="1"/>
    </xf>
    <xf numFmtId="0" fontId="58" fillId="6" borderId="1" xfId="0" applyFont="1" applyFill="1" applyBorder="1" applyAlignment="1">
      <alignment horizontal="center" vertical="center" wrapText="1"/>
    </xf>
    <xf numFmtId="0" fontId="25" fillId="0" borderId="0" xfId="2" applyFont="1" applyAlignment="1">
      <alignment horizontal="center"/>
    </xf>
    <xf numFmtId="0" fontId="59" fillId="23" borderId="1" xfId="0" applyFont="1" applyFill="1" applyBorder="1" applyAlignment="1">
      <alignment horizontal="center" vertical="center" wrapText="1"/>
    </xf>
    <xf numFmtId="49" fontId="59" fillId="0" borderId="7" xfId="0" applyNumberFormat="1" applyFont="1" applyBorder="1" applyAlignment="1">
      <alignment horizontal="left" vertical="center" wrapText="1"/>
    </xf>
    <xf numFmtId="49" fontId="26" fillId="0" borderId="7" xfId="0" applyNumberFormat="1" applyFont="1" applyBorder="1" applyAlignment="1">
      <alignment horizontal="left" vertical="center" wrapText="1"/>
    </xf>
    <xf numFmtId="0" fontId="26" fillId="0" borderId="7" xfId="0" applyFont="1" applyBorder="1" applyAlignment="1">
      <alignment vertical="center" wrapText="1"/>
    </xf>
    <xf numFmtId="3" fontId="26" fillId="0" borderId="7" xfId="3" applyNumberFormat="1" applyFont="1" applyFill="1" applyBorder="1" applyAlignment="1">
      <alignment horizontal="left" vertical="center" wrapText="1"/>
    </xf>
    <xf numFmtId="0" fontId="26" fillId="0" borderId="7" xfId="5" applyFont="1" applyBorder="1" applyAlignment="1">
      <alignment horizontal="center" vertical="center"/>
    </xf>
    <xf numFmtId="170" fontId="26" fillId="0" borderId="7" xfId="1" applyNumberFormat="1" applyFont="1" applyFill="1" applyBorder="1" applyAlignment="1">
      <alignment horizontal="center" vertical="center"/>
    </xf>
    <xf numFmtId="49" fontId="26" fillId="0" borderId="2" xfId="0" applyNumberFormat="1" applyFont="1" applyBorder="1" applyAlignment="1">
      <alignment vertical="center" wrapText="1"/>
    </xf>
    <xf numFmtId="3" fontId="26" fillId="0" borderId="1" xfId="14" applyNumberFormat="1" applyFont="1" applyFill="1" applyBorder="1" applyAlignment="1">
      <alignment vertical="center"/>
    </xf>
    <xf numFmtId="0" fontId="26" fillId="2" borderId="1" xfId="5" applyFont="1" applyFill="1" applyBorder="1" applyAlignment="1">
      <alignment horizontal="center" vertical="center"/>
    </xf>
    <xf numFmtId="0" fontId="59" fillId="2" borderId="4" xfId="0" applyFont="1" applyFill="1" applyBorder="1" applyAlignment="1">
      <alignment vertical="center" wrapText="1"/>
    </xf>
    <xf numFmtId="49" fontId="26" fillId="2" borderId="1" xfId="0" applyNumberFormat="1" applyFont="1" applyFill="1" applyBorder="1" applyAlignment="1">
      <alignment horizontal="left" vertical="center" wrapText="1"/>
    </xf>
    <xf numFmtId="0" fontId="26" fillId="2" borderId="5" xfId="4" applyFont="1" applyFill="1" applyBorder="1" applyAlignment="1">
      <alignment vertical="center"/>
    </xf>
    <xf numFmtId="3" fontId="26" fillId="2" borderId="1" xfId="3" applyNumberFormat="1" applyFont="1" applyFill="1" applyBorder="1" applyAlignment="1">
      <alignment horizontal="left" vertical="center" wrapText="1"/>
    </xf>
    <xf numFmtId="170" fontId="26" fillId="2" borderId="1" xfId="1" applyNumberFormat="1" applyFont="1" applyFill="1" applyBorder="1" applyAlignment="1">
      <alignment horizontal="center" vertical="center"/>
    </xf>
    <xf numFmtId="170" fontId="26" fillId="2" borderId="1" xfId="14" applyNumberFormat="1" applyFont="1" applyFill="1" applyBorder="1" applyAlignment="1">
      <alignment vertical="center"/>
    </xf>
    <xf numFmtId="0" fontId="26" fillId="2" borderId="0" xfId="4" applyFont="1" applyFill="1" applyAlignment="1">
      <alignment vertical="center"/>
    </xf>
    <xf numFmtId="170" fontId="58" fillId="6" borderId="7" xfId="1" applyNumberFormat="1" applyFont="1" applyFill="1" applyBorder="1" applyAlignment="1">
      <alignment horizontal="center" vertical="center" wrapText="1"/>
    </xf>
    <xf numFmtId="0" fontId="26" fillId="0" borderId="1" xfId="4" applyFont="1" applyBorder="1" applyAlignment="1">
      <alignment vertical="center" wrapText="1"/>
    </xf>
    <xf numFmtId="0" fontId="26" fillId="2" borderId="1" xfId="4" applyFont="1" applyFill="1" applyBorder="1" applyAlignment="1">
      <alignment vertical="center"/>
    </xf>
    <xf numFmtId="0" fontId="59" fillId="0" borderId="1" xfId="4" applyFont="1" applyBorder="1" applyAlignment="1">
      <alignment horizontal="center" vertical="center"/>
    </xf>
    <xf numFmtId="0" fontId="57" fillId="0" borderId="20" xfId="2" applyFont="1" applyBorder="1" applyAlignment="1">
      <alignment horizontal="center" wrapText="1"/>
    </xf>
    <xf numFmtId="0" fontId="57" fillId="0" borderId="20" xfId="2" applyFont="1" applyBorder="1" applyAlignment="1">
      <alignment horizontal="center"/>
    </xf>
    <xf numFmtId="0" fontId="57" fillId="0" borderId="0" xfId="2" applyFont="1" applyAlignment="1">
      <alignment horizontal="center"/>
    </xf>
    <xf numFmtId="0" fontId="14" fillId="0" borderId="4" xfId="20" applyFont="1" applyBorder="1" applyAlignment="1">
      <alignment horizontal="left"/>
    </xf>
    <xf numFmtId="0" fontId="14" fillId="0" borderId="6" xfId="20" applyFont="1" applyBorder="1" applyAlignment="1">
      <alignment horizontal="left"/>
    </xf>
    <xf numFmtId="0" fontId="9" fillId="0" borderId="2" xfId="20" applyFont="1" applyBorder="1" applyAlignment="1">
      <alignment horizontal="center" vertical="center"/>
    </xf>
    <xf numFmtId="0" fontId="9" fillId="0" borderId="3" xfId="20" applyFont="1" applyBorder="1" applyAlignment="1">
      <alignment horizontal="center" vertical="center"/>
    </xf>
    <xf numFmtId="0" fontId="9" fillId="0" borderId="7" xfId="20" applyFont="1" applyBorder="1" applyAlignment="1">
      <alignment horizontal="center" vertical="center"/>
    </xf>
    <xf numFmtId="0" fontId="9" fillId="0" borderId="2" xfId="20" quotePrefix="1" applyFont="1" applyBorder="1" applyAlignment="1">
      <alignment horizontal="center" vertical="center" wrapText="1"/>
    </xf>
    <xf numFmtId="0" fontId="9" fillId="0" borderId="3" xfId="20" applyFont="1" applyBorder="1" applyAlignment="1">
      <alignment horizontal="center" vertical="center" wrapText="1"/>
    </xf>
    <xf numFmtId="0" fontId="9" fillId="0" borderId="7" xfId="20" applyFont="1" applyBorder="1" applyAlignment="1">
      <alignment horizontal="center" vertical="center" wrapText="1"/>
    </xf>
    <xf numFmtId="0" fontId="14" fillId="19" borderId="4" xfId="20" applyFont="1" applyFill="1" applyBorder="1" applyAlignment="1">
      <alignment horizontal="left" wrapText="1"/>
    </xf>
    <xf numFmtId="0" fontId="14" fillId="19" borderId="6" xfId="20" applyFont="1" applyFill="1" applyBorder="1" applyAlignment="1">
      <alignment horizontal="left" wrapText="1"/>
    </xf>
    <xf numFmtId="0" fontId="14" fillId="0" borderId="15" xfId="22" applyFont="1" applyBorder="1" applyAlignment="1">
      <alignment horizontal="center" vertical="center"/>
    </xf>
    <xf numFmtId="0" fontId="14" fillId="0" borderId="16" xfId="22" applyFont="1" applyBorder="1" applyAlignment="1">
      <alignment horizontal="center" vertical="center"/>
    </xf>
    <xf numFmtId="0" fontId="9" fillId="0" borderId="2" xfId="18" applyFont="1" applyBorder="1" applyAlignment="1">
      <alignment horizontal="center" vertical="center"/>
    </xf>
    <xf numFmtId="0" fontId="9" fillId="0" borderId="7" xfId="18" applyFont="1" applyBorder="1" applyAlignment="1">
      <alignment horizontal="center" vertical="center"/>
    </xf>
    <xf numFmtId="0" fontId="9" fillId="0" borderId="2" xfId="18" applyFont="1" applyBorder="1" applyAlignment="1">
      <alignment vertical="center" wrapText="1"/>
    </xf>
    <xf numFmtId="0" fontId="9" fillId="0" borderId="7" xfId="18" applyFont="1" applyBorder="1" applyAlignment="1">
      <alignment vertical="center" wrapText="1"/>
    </xf>
    <xf numFmtId="0" fontId="14" fillId="4" borderId="1" xfId="18" applyFont="1" applyFill="1" applyBorder="1" applyAlignment="1">
      <alignment horizontal="center" vertical="center" wrapText="1"/>
    </xf>
    <xf numFmtId="0" fontId="14" fillId="11" borderId="4" xfId="20" applyFont="1" applyFill="1" applyBorder="1" applyAlignment="1">
      <alignment wrapText="1"/>
    </xf>
    <xf numFmtId="0" fontId="14" fillId="11" borderId="5" xfId="20" applyFont="1" applyFill="1" applyBorder="1" applyAlignment="1">
      <alignment wrapText="1"/>
    </xf>
    <xf numFmtId="0" fontId="14" fillId="11" borderId="6" xfId="20" applyFont="1" applyFill="1" applyBorder="1" applyAlignment="1">
      <alignment wrapText="1"/>
    </xf>
    <xf numFmtId="0" fontId="14" fillId="20" borderId="4" xfId="20" applyFont="1" applyFill="1" applyBorder="1" applyAlignment="1">
      <alignment horizontal="left" wrapText="1"/>
    </xf>
    <xf numFmtId="0" fontId="14" fillId="20" borderId="6" xfId="20" applyFont="1" applyFill="1" applyBorder="1" applyAlignment="1">
      <alignment horizontal="left" wrapText="1"/>
    </xf>
    <xf numFmtId="0" fontId="14" fillId="21" borderId="1" xfId="18" applyFont="1" applyFill="1" applyBorder="1" applyAlignment="1">
      <alignment horizontal="left" vertical="center"/>
    </xf>
    <xf numFmtId="0" fontId="14" fillId="0" borderId="2" xfId="20" applyFont="1" applyBorder="1" applyAlignment="1">
      <alignment horizontal="center" vertical="center"/>
    </xf>
    <xf numFmtId="0" fontId="14" fillId="0" borderId="3" xfId="20" applyFont="1" applyBorder="1" applyAlignment="1">
      <alignment horizontal="center" vertical="center"/>
    </xf>
    <xf numFmtId="0" fontId="14" fillId="0" borderId="7" xfId="20" applyFont="1" applyBorder="1" applyAlignment="1">
      <alignment horizontal="center" vertical="center"/>
    </xf>
    <xf numFmtId="0" fontId="9" fillId="0" borderId="3" xfId="18" applyFont="1" applyBorder="1" applyAlignment="1">
      <alignment horizontal="center" vertical="center"/>
    </xf>
    <xf numFmtId="0" fontId="9" fillId="0" borderId="8" xfId="18" applyFont="1" applyBorder="1" applyAlignment="1">
      <alignment vertical="center" wrapText="1"/>
    </xf>
    <xf numFmtId="0" fontId="9" fillId="0" borderId="17" xfId="18" applyFont="1" applyBorder="1" applyAlignment="1">
      <alignment vertical="center" wrapText="1"/>
    </xf>
    <xf numFmtId="0" fontId="9" fillId="0" borderId="18" xfId="18" applyFont="1" applyBorder="1" applyAlignment="1">
      <alignment vertical="center" wrapText="1"/>
    </xf>
    <xf numFmtId="0" fontId="9" fillId="0" borderId="1" xfId="18" applyFont="1" applyBorder="1" applyAlignment="1">
      <alignment vertical="center"/>
    </xf>
    <xf numFmtId="0" fontId="14" fillId="0" borderId="1" xfId="20" applyFont="1" applyBorder="1" applyAlignment="1">
      <alignment horizontal="center" vertical="center"/>
    </xf>
    <xf numFmtId="0" fontId="9" fillId="0" borderId="1" xfId="18" applyFont="1" applyBorder="1" applyAlignment="1">
      <alignment horizontal="center" vertical="center"/>
    </xf>
    <xf numFmtId="0" fontId="9" fillId="0" borderId="1" xfId="18" applyFont="1" applyBorder="1" applyAlignment="1">
      <alignment vertical="center" wrapText="1"/>
    </xf>
    <xf numFmtId="0" fontId="14" fillId="21" borderId="17" xfId="18" applyFont="1" applyFill="1" applyBorder="1" applyAlignment="1">
      <alignment horizontal="left" vertical="center" wrapText="1"/>
    </xf>
    <xf numFmtId="0" fontId="14" fillId="21" borderId="16" xfId="18" applyFont="1" applyFill="1" applyBorder="1" applyAlignment="1">
      <alignment horizontal="left" vertical="center" wrapText="1"/>
    </xf>
    <xf numFmtId="0" fontId="9" fillId="0" borderId="2" xfId="18" applyFont="1" applyBorder="1" applyAlignment="1">
      <alignment horizontal="center" vertical="center" wrapText="1"/>
    </xf>
    <xf numFmtId="0" fontId="9" fillId="0" borderId="3" xfId="18" applyFont="1" applyBorder="1" applyAlignment="1">
      <alignment horizontal="center" vertical="center" wrapText="1"/>
    </xf>
    <xf numFmtId="0" fontId="9" fillId="0" borderId="8" xfId="18" applyFont="1" applyBorder="1" applyAlignment="1">
      <alignment horizontal="left" vertical="center" wrapText="1"/>
    </xf>
    <xf numFmtId="0" fontId="9" fillId="0" borderId="17" xfId="18" applyFont="1" applyBorder="1" applyAlignment="1">
      <alignment horizontal="left" vertical="center" wrapText="1"/>
    </xf>
    <xf numFmtId="0" fontId="9" fillId="0" borderId="7" xfId="18" applyFont="1" applyBorder="1" applyAlignment="1">
      <alignment horizontal="center" vertical="center" wrapText="1"/>
    </xf>
    <xf numFmtId="0" fontId="9" fillId="0" borderId="2" xfId="18" applyFont="1" applyBorder="1" applyAlignment="1">
      <alignment horizontal="left" vertical="center" wrapText="1"/>
    </xf>
    <xf numFmtId="0" fontId="9" fillId="0" borderId="7" xfId="18" applyFont="1" applyBorder="1" applyAlignment="1">
      <alignment horizontal="left" vertical="center" wrapText="1"/>
    </xf>
    <xf numFmtId="0" fontId="9" fillId="0" borderId="2" xfId="20" applyFont="1" applyBorder="1" applyAlignment="1">
      <alignment horizontal="left" vertical="center" wrapText="1"/>
    </xf>
    <xf numFmtId="0" fontId="9" fillId="0" borderId="3" xfId="20" applyFont="1" applyBorder="1" applyAlignment="1">
      <alignment horizontal="left" vertical="center" wrapText="1"/>
    </xf>
    <xf numFmtId="0" fontId="9" fillId="0" borderId="7" xfId="20" applyFont="1" applyBorder="1" applyAlignment="1">
      <alignment horizontal="left" vertical="center" wrapText="1"/>
    </xf>
    <xf numFmtId="0" fontId="14" fillId="0" borderId="2" xfId="20" applyFont="1" applyBorder="1" applyAlignment="1">
      <alignment horizontal="center" vertical="center" wrapText="1"/>
    </xf>
    <xf numFmtId="0" fontId="14" fillId="0" borderId="3" xfId="20" applyFont="1" applyBorder="1" applyAlignment="1">
      <alignment horizontal="center" vertical="center" wrapText="1"/>
    </xf>
    <xf numFmtId="0" fontId="9" fillId="0" borderId="3" xfId="18" applyFont="1" applyBorder="1" applyAlignment="1">
      <alignment horizontal="left" vertical="center" wrapText="1"/>
    </xf>
    <xf numFmtId="0" fontId="9" fillId="0" borderId="1" xfId="18" applyFont="1" applyBorder="1" applyAlignment="1">
      <alignment horizontal="left" vertical="center" wrapText="1"/>
    </xf>
    <xf numFmtId="0" fontId="9" fillId="0" borderId="1" xfId="20" applyFont="1" applyBorder="1" applyAlignment="1">
      <alignment horizontal="left" vertical="center" wrapText="1"/>
    </xf>
    <xf numFmtId="0" fontId="14" fillId="0" borderId="15" xfId="18" applyFont="1" applyBorder="1" applyAlignment="1">
      <alignment horizontal="center" vertical="center"/>
    </xf>
    <xf numFmtId="0" fontId="14" fillId="0" borderId="16" xfId="18" applyFont="1" applyBorder="1" applyAlignment="1">
      <alignment horizontal="center" vertical="center"/>
    </xf>
    <xf numFmtId="0" fontId="14" fillId="0" borderId="19" xfId="18" applyFont="1" applyBorder="1" applyAlignment="1">
      <alignment horizontal="center" vertical="center"/>
    </xf>
    <xf numFmtId="0" fontId="9" fillId="0" borderId="3" xfId="18" applyFont="1" applyBorder="1" applyAlignment="1">
      <alignment vertical="center" wrapText="1"/>
    </xf>
    <xf numFmtId="0" fontId="14" fillId="0" borderId="2" xfId="18" applyFont="1" applyBorder="1" applyAlignment="1">
      <alignment horizontal="center" vertical="center"/>
    </xf>
    <xf numFmtId="0" fontId="14" fillId="0" borderId="7" xfId="18" applyFont="1" applyBorder="1" applyAlignment="1">
      <alignment horizontal="center" vertical="center"/>
    </xf>
    <xf numFmtId="0" fontId="14" fillId="0" borderId="1" xfId="18" applyFont="1" applyBorder="1" applyAlignment="1">
      <alignment horizontal="left" vertical="center"/>
    </xf>
    <xf numFmtId="0" fontId="9" fillId="0" borderId="2" xfId="22" applyFont="1" applyBorder="1" applyAlignment="1">
      <alignment horizontal="center" vertical="center"/>
    </xf>
    <xf numFmtId="0" fontId="9" fillId="0" borderId="7" xfId="22" applyFont="1" applyBorder="1" applyAlignment="1">
      <alignment horizontal="center" vertical="center"/>
    </xf>
    <xf numFmtId="0" fontId="9" fillId="2" borderId="2" xfId="18" applyFont="1" applyFill="1" applyBorder="1" applyAlignment="1">
      <alignment vertical="center" wrapText="1"/>
    </xf>
    <xf numFmtId="0" fontId="9" fillId="2" borderId="7" xfId="18" applyFont="1" applyFill="1" applyBorder="1" applyAlignment="1">
      <alignment vertical="center" wrapText="1"/>
    </xf>
    <xf numFmtId="0" fontId="9" fillId="0" borderId="3" xfId="22" applyFont="1" applyBorder="1" applyAlignment="1">
      <alignment horizontal="center" vertical="center"/>
    </xf>
    <xf numFmtId="0" fontId="9" fillId="2" borderId="1" xfId="18" applyFont="1" applyFill="1" applyBorder="1" applyAlignment="1">
      <alignment horizontal="left" vertical="center" wrapText="1"/>
    </xf>
    <xf numFmtId="0" fontId="14" fillId="0" borderId="3" xfId="18" applyFont="1" applyBorder="1" applyAlignment="1">
      <alignment horizontal="center" vertical="center"/>
    </xf>
    <xf numFmtId="0" fontId="9" fillId="2" borderId="2" xfId="18" applyFont="1" applyFill="1" applyBorder="1" applyAlignment="1">
      <alignment horizontal="center" vertical="center"/>
    </xf>
    <xf numFmtId="0" fontId="9" fillId="2" borderId="7" xfId="18" applyFont="1" applyFill="1" applyBorder="1" applyAlignment="1">
      <alignment horizontal="center" vertical="center"/>
    </xf>
    <xf numFmtId="0" fontId="14" fillId="0" borderId="1" xfId="18" applyFont="1" applyBorder="1" applyAlignment="1">
      <alignment horizontal="center" vertical="center" wrapText="1"/>
    </xf>
    <xf numFmtId="0" fontId="9" fillId="0" borderId="1" xfId="18" applyFont="1" applyBorder="1" applyAlignment="1">
      <alignment horizontal="center" vertical="center" wrapText="1"/>
    </xf>
    <xf numFmtId="0" fontId="14" fillId="0" borderId="2" xfId="18" applyFont="1" applyBorder="1" applyAlignment="1">
      <alignment horizontal="center" vertical="center" wrapText="1"/>
    </xf>
    <xf numFmtId="0" fontId="14" fillId="0" borderId="3" xfId="18" applyFont="1" applyBorder="1" applyAlignment="1">
      <alignment horizontal="center" vertical="center" wrapText="1"/>
    </xf>
    <xf numFmtId="0" fontId="9" fillId="0" borderId="1" xfId="22" applyFont="1" applyBorder="1" applyAlignment="1">
      <alignment horizontal="center" vertical="center" wrapText="1"/>
    </xf>
    <xf numFmtId="0" fontId="37" fillId="0" borderId="1" xfId="18" applyFont="1" applyBorder="1" applyAlignment="1">
      <alignment horizontal="left" wrapText="1"/>
    </xf>
    <xf numFmtId="0" fontId="9" fillId="0" borderId="1" xfId="18" applyFont="1" applyBorder="1"/>
    <xf numFmtId="0" fontId="14" fillId="0" borderId="7" xfId="18" applyFont="1" applyBorder="1" applyAlignment="1">
      <alignment horizontal="center" vertical="center" wrapText="1"/>
    </xf>
    <xf numFmtId="0" fontId="9" fillId="0" borderId="2" xfId="4" applyFont="1" applyBorder="1" applyAlignment="1">
      <alignment horizontal="left" vertical="center" wrapText="1"/>
    </xf>
    <xf numFmtId="0" fontId="9" fillId="0" borderId="3" xfId="4" applyFont="1" applyBorder="1" applyAlignment="1">
      <alignment horizontal="left" vertical="center" wrapText="1"/>
    </xf>
    <xf numFmtId="0" fontId="9" fillId="0" borderId="7" xfId="4" applyFont="1" applyBorder="1" applyAlignment="1">
      <alignment horizontal="left" vertical="center" wrapText="1"/>
    </xf>
    <xf numFmtId="0" fontId="9" fillId="0" borderId="4" xfId="18" applyFont="1" applyBorder="1" applyAlignment="1">
      <alignment horizontal="center" vertical="center" wrapText="1"/>
    </xf>
    <xf numFmtId="0" fontId="9" fillId="0" borderId="5" xfId="18" applyFont="1" applyBorder="1" applyAlignment="1">
      <alignment horizontal="center" vertical="center" wrapText="1"/>
    </xf>
    <xf numFmtId="0" fontId="9" fillId="0" borderId="6" xfId="18" applyFont="1" applyBorder="1" applyAlignment="1">
      <alignment horizontal="center" vertical="center" wrapText="1"/>
    </xf>
    <xf numFmtId="0" fontId="14" fillId="11" borderId="4" xfId="18" applyFont="1" applyFill="1" applyBorder="1" applyAlignment="1">
      <alignment horizontal="right"/>
    </xf>
    <xf numFmtId="0" fontId="14" fillId="11" borderId="5" xfId="18" applyFont="1" applyFill="1" applyBorder="1" applyAlignment="1">
      <alignment horizontal="right"/>
    </xf>
    <xf numFmtId="0" fontId="14" fillId="11" borderId="6" xfId="18" applyFont="1" applyFill="1" applyBorder="1" applyAlignment="1">
      <alignment horizontal="right"/>
    </xf>
    <xf numFmtId="0" fontId="9" fillId="0" borderId="2" xfId="4" applyFont="1" applyBorder="1" applyAlignment="1">
      <alignment vertical="center" wrapText="1"/>
    </xf>
    <xf numFmtId="0" fontId="9" fillId="0" borderId="7" xfId="4" applyFont="1" applyBorder="1" applyAlignment="1">
      <alignment vertical="center" wrapText="1"/>
    </xf>
    <xf numFmtId="0" fontId="9" fillId="0" borderId="1" xfId="2" applyFont="1" applyBorder="1" applyAlignment="1">
      <alignment vertical="center"/>
    </xf>
    <xf numFmtId="0" fontId="9" fillId="0" borderId="1" xfId="2" applyFont="1" applyBorder="1" applyAlignment="1">
      <alignment horizontal="left" vertical="center" wrapText="1"/>
    </xf>
    <xf numFmtId="0" fontId="9" fillId="0" borderId="1" xfId="2" applyFont="1" applyBorder="1" applyAlignment="1">
      <alignmen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9" fillId="0" borderId="7" xfId="0" applyFont="1" applyBorder="1" applyAlignment="1">
      <alignment horizontal="left" vertical="center" wrapText="1"/>
    </xf>
    <xf numFmtId="0" fontId="9" fillId="0" borderId="2" xfId="2" applyFont="1" applyBorder="1" applyAlignment="1">
      <alignment vertical="center" wrapText="1"/>
    </xf>
    <xf numFmtId="0" fontId="9" fillId="0" borderId="3" xfId="2" applyFont="1" applyBorder="1" applyAlignment="1">
      <alignment vertical="center" wrapText="1"/>
    </xf>
    <xf numFmtId="0" fontId="9" fillId="0" borderId="7" xfId="2" applyFont="1" applyBorder="1" applyAlignment="1">
      <alignment vertical="center" wrapText="1"/>
    </xf>
    <xf numFmtId="0" fontId="9" fillId="2" borderId="2" xfId="2" applyFont="1" applyFill="1" applyBorder="1" applyAlignment="1">
      <alignment vertical="center" wrapText="1"/>
    </xf>
    <xf numFmtId="0" fontId="9" fillId="2" borderId="7" xfId="2" applyFont="1" applyFill="1" applyBorder="1" applyAlignment="1">
      <alignment vertical="center" wrapText="1"/>
    </xf>
    <xf numFmtId="0" fontId="9" fillId="2" borderId="1" xfId="2" applyFont="1" applyFill="1" applyBorder="1" applyAlignment="1">
      <alignment horizontal="left" vertical="center" wrapText="1"/>
    </xf>
    <xf numFmtId="0" fontId="14" fillId="12" borderId="4" xfId="0" applyFont="1" applyFill="1" applyBorder="1" applyAlignment="1">
      <alignment horizontal="left" wrapText="1"/>
    </xf>
    <xf numFmtId="0" fontId="14" fillId="12" borderId="6" xfId="0" applyFont="1" applyFill="1" applyBorder="1" applyAlignment="1">
      <alignment horizontal="left" wrapText="1"/>
    </xf>
    <xf numFmtId="0" fontId="14" fillId="0" borderId="1" xfId="2" applyFont="1" applyBorder="1" applyAlignment="1">
      <alignment horizontal="left" vertical="center"/>
    </xf>
    <xf numFmtId="0" fontId="9" fillId="0" borderId="2" xfId="2" applyFont="1" applyBorder="1" applyAlignment="1">
      <alignment horizontal="center" vertical="center"/>
    </xf>
    <xf numFmtId="0" fontId="9" fillId="0" borderId="3" xfId="2" applyFont="1" applyBorder="1" applyAlignment="1">
      <alignment horizontal="center" vertical="center"/>
    </xf>
    <xf numFmtId="0" fontId="9" fillId="0" borderId="7" xfId="2" applyFont="1" applyBorder="1" applyAlignment="1">
      <alignment horizontal="center" vertical="center"/>
    </xf>
    <xf numFmtId="0" fontId="9" fillId="0" borderId="1" xfId="2" applyFont="1" applyBorder="1" applyAlignment="1">
      <alignment horizontal="center" vertical="center"/>
    </xf>
    <xf numFmtId="0" fontId="9" fillId="2" borderId="2" xfId="2" applyFont="1" applyFill="1" applyBorder="1" applyAlignment="1">
      <alignment horizontal="center" vertical="center"/>
    </xf>
    <xf numFmtId="0" fontId="9" fillId="2" borderId="7" xfId="2" applyFont="1" applyFill="1" applyBorder="1" applyAlignment="1">
      <alignment horizontal="center" vertical="center"/>
    </xf>
    <xf numFmtId="0" fontId="14" fillId="4" borderId="1" xfId="2" applyFont="1" applyFill="1" applyBorder="1" applyAlignment="1">
      <alignment horizontal="center" vertical="center" wrapTex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7" xfId="0" applyFont="1" applyBorder="1" applyAlignment="1">
      <alignment horizontal="center" vertical="center"/>
    </xf>
    <xf numFmtId="0" fontId="9" fillId="0" borderId="2" xfId="2" applyFont="1" applyBorder="1" applyAlignment="1">
      <alignment horizontal="center" vertical="center" wrapText="1"/>
    </xf>
    <xf numFmtId="0" fontId="9" fillId="0" borderId="3" xfId="2" applyFont="1" applyBorder="1" applyAlignment="1">
      <alignment horizontal="center" vertical="center" wrapText="1"/>
    </xf>
    <xf numFmtId="0" fontId="9" fillId="0" borderId="7" xfId="2" applyFont="1" applyBorder="1" applyAlignment="1">
      <alignment horizontal="center" vertical="center" wrapText="1"/>
    </xf>
    <xf numFmtId="0" fontId="14" fillId="11" borderId="4" xfId="0" applyFont="1" applyFill="1" applyBorder="1" applyAlignment="1">
      <alignment wrapText="1"/>
    </xf>
    <xf numFmtId="0" fontId="14" fillId="11" borderId="5" xfId="0" applyFont="1" applyFill="1" applyBorder="1" applyAlignment="1">
      <alignment wrapText="1"/>
    </xf>
    <xf numFmtId="0" fontId="14" fillId="11" borderId="6" xfId="0" applyFont="1" applyFill="1" applyBorder="1" applyAlignment="1">
      <alignment wrapText="1"/>
    </xf>
    <xf numFmtId="0" fontId="14" fillId="13" borderId="4" xfId="0" applyFont="1" applyFill="1" applyBorder="1" applyAlignment="1">
      <alignment horizontal="left" wrapText="1"/>
    </xf>
    <xf numFmtId="0" fontId="14" fillId="13" borderId="6" xfId="0" applyFont="1" applyFill="1" applyBorder="1" applyAlignment="1">
      <alignment horizontal="left" wrapText="1"/>
    </xf>
    <xf numFmtId="0" fontId="14" fillId="14" borderId="1" xfId="2" applyFont="1" applyFill="1" applyBorder="1" applyAlignment="1">
      <alignment horizontal="left" vertical="center"/>
    </xf>
    <xf numFmtId="0" fontId="14" fillId="0" borderId="4" xfId="0" applyFont="1" applyBorder="1" applyAlignment="1">
      <alignment horizontal="left"/>
    </xf>
    <xf numFmtId="0" fontId="14" fillId="0" borderId="6" xfId="0" applyFont="1" applyBorder="1" applyAlignment="1">
      <alignment horizontal="left"/>
    </xf>
    <xf numFmtId="0" fontId="14" fillId="14" borderId="17" xfId="2" applyFont="1" applyFill="1" applyBorder="1" applyAlignment="1">
      <alignment horizontal="left" vertical="center" wrapText="1"/>
    </xf>
    <xf numFmtId="0" fontId="14" fillId="14" borderId="16" xfId="2" applyFont="1" applyFill="1" applyBorder="1" applyAlignment="1">
      <alignment horizontal="left" vertical="center" wrapText="1"/>
    </xf>
    <xf numFmtId="0" fontId="9" fillId="0" borderId="1" xfId="2" applyFont="1" applyBorder="1" applyAlignment="1">
      <alignment horizontal="center" vertical="center" wrapText="1"/>
    </xf>
    <xf numFmtId="0" fontId="9" fillId="0" borderId="4" xfId="2" applyFont="1" applyBorder="1" applyAlignment="1">
      <alignment horizontal="center" vertical="center" wrapText="1"/>
    </xf>
    <xf numFmtId="0" fontId="9" fillId="0" borderId="5" xfId="2" applyFont="1" applyBorder="1" applyAlignment="1">
      <alignment horizontal="center" vertical="center" wrapText="1"/>
    </xf>
    <xf numFmtId="0" fontId="9" fillId="0" borderId="6" xfId="2" applyFont="1" applyBorder="1" applyAlignment="1">
      <alignment horizontal="center" vertical="center" wrapText="1"/>
    </xf>
    <xf numFmtId="0" fontId="37" fillId="0" borderId="1" xfId="2" applyFont="1" applyBorder="1" applyAlignment="1">
      <alignment horizontal="left" wrapText="1"/>
    </xf>
    <xf numFmtId="0" fontId="9" fillId="0" borderId="1" xfId="2" applyFont="1" applyBorder="1"/>
    <xf numFmtId="0" fontId="14" fillId="11" borderId="4" xfId="2" applyFont="1" applyFill="1" applyBorder="1" applyAlignment="1">
      <alignment horizontal="right"/>
    </xf>
    <xf numFmtId="0" fontId="14" fillId="11" borderId="5" xfId="2" applyFont="1" applyFill="1" applyBorder="1" applyAlignment="1">
      <alignment horizontal="right"/>
    </xf>
    <xf numFmtId="0" fontId="14" fillId="11" borderId="6" xfId="2" applyFont="1" applyFill="1" applyBorder="1" applyAlignment="1">
      <alignment horizontal="right"/>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7" xfId="0" applyFont="1" applyBorder="1" applyAlignment="1">
      <alignment horizontal="center" vertical="center"/>
    </xf>
    <xf numFmtId="0" fontId="9" fillId="0" borderId="15" xfId="2" applyFont="1" applyBorder="1" applyAlignment="1">
      <alignment horizontal="center" vertical="center"/>
    </xf>
    <xf numFmtId="0" fontId="9" fillId="0" borderId="16" xfId="2" applyFont="1" applyBorder="1" applyAlignment="1">
      <alignment horizontal="center" vertical="center"/>
    </xf>
    <xf numFmtId="0" fontId="14" fillId="0" borderId="1" xfId="0" applyFont="1" applyBorder="1" applyAlignment="1">
      <alignment horizontal="center"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9" fillId="0" borderId="19" xfId="2" applyFont="1" applyBorder="1" applyAlignment="1">
      <alignment horizontal="center" vertical="center"/>
    </xf>
    <xf numFmtId="0" fontId="9" fillId="2" borderId="3" xfId="2" applyFont="1" applyFill="1" applyBorder="1" applyAlignment="1">
      <alignment horizontal="center" vertical="center"/>
    </xf>
    <xf numFmtId="0" fontId="9" fillId="0" borderId="2" xfId="2" applyFont="1" applyBorder="1" applyAlignment="1">
      <alignment horizontal="left" vertical="center" wrapText="1"/>
    </xf>
    <xf numFmtId="0" fontId="9" fillId="0" borderId="3" xfId="2" applyFont="1" applyBorder="1" applyAlignment="1">
      <alignment horizontal="left" vertical="center" wrapText="1"/>
    </xf>
    <xf numFmtId="0" fontId="9" fillId="0" borderId="7" xfId="2" applyFont="1" applyBorder="1" applyAlignment="1">
      <alignment horizontal="left" vertical="center" wrapText="1"/>
    </xf>
    <xf numFmtId="0" fontId="9" fillId="0" borderId="2" xfId="0" quotePrefix="1" applyFont="1" applyBorder="1" applyAlignment="1">
      <alignment horizontal="center" vertical="center" wrapText="1"/>
    </xf>
    <xf numFmtId="0" fontId="9" fillId="0" borderId="3"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2" applyFont="1" applyBorder="1" applyAlignment="1">
      <alignment horizontal="left" vertical="center" wrapText="1"/>
    </xf>
    <xf numFmtId="0" fontId="9" fillId="0" borderId="17" xfId="2" applyFont="1" applyBorder="1" applyAlignment="1">
      <alignment horizontal="left" vertical="center" wrapText="1"/>
    </xf>
    <xf numFmtId="0" fontId="9" fillId="0" borderId="8" xfId="2" applyFont="1" applyBorder="1" applyAlignment="1">
      <alignment vertical="center" wrapText="1"/>
    </xf>
    <xf numFmtId="0" fontId="9" fillId="0" borderId="17" xfId="2" applyFont="1" applyBorder="1" applyAlignment="1">
      <alignment vertical="center" wrapText="1"/>
    </xf>
    <xf numFmtId="0" fontId="9" fillId="0" borderId="18" xfId="2" applyFont="1" applyBorder="1" applyAlignment="1">
      <alignment vertical="center" wrapText="1"/>
    </xf>
    <xf numFmtId="0" fontId="9" fillId="0" borderId="1" xfId="0" applyFont="1" applyBorder="1" applyAlignment="1">
      <alignment horizontal="left" vertical="center" wrapText="1"/>
    </xf>
    <xf numFmtId="0" fontId="9" fillId="2" borderId="2" xfId="2" applyFont="1" applyFill="1" applyBorder="1" applyAlignment="1">
      <alignment horizontal="left" vertical="center"/>
    </xf>
    <xf numFmtId="0" fontId="9" fillId="2" borderId="3" xfId="2" applyFont="1" applyFill="1" applyBorder="1" applyAlignment="1">
      <alignment horizontal="left" vertical="center"/>
    </xf>
    <xf numFmtId="0" fontId="9" fillId="2" borderId="7" xfId="2" applyFont="1" applyFill="1" applyBorder="1" applyAlignment="1">
      <alignment horizontal="left" vertical="center"/>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3" borderId="3" xfId="0" applyFont="1" applyFill="1" applyBorder="1" applyAlignment="1">
      <alignment horizontal="left" vertical="center" wrapText="1"/>
    </xf>
    <xf numFmtId="0" fontId="4" fillId="0" borderId="7" xfId="0" applyFont="1" applyBorder="1" applyAlignment="1">
      <alignment horizontal="left" vertical="center" wrapText="1"/>
    </xf>
    <xf numFmtId="0" fontId="9" fillId="2" borderId="1" xfId="2" applyFont="1" applyFill="1" applyBorder="1" applyAlignment="1">
      <alignment horizontal="left" vertical="center"/>
    </xf>
    <xf numFmtId="0" fontId="9" fillId="0" borderId="1" xfId="2" applyFont="1" applyBorder="1" applyAlignment="1">
      <alignment horizontal="left" vertical="center"/>
    </xf>
    <xf numFmtId="0" fontId="4" fillId="0" borderId="2" xfId="2" applyFont="1" applyBorder="1" applyAlignment="1">
      <alignment horizontal="left" vertical="center" wrapText="1"/>
    </xf>
    <xf numFmtId="0" fontId="4" fillId="0" borderId="3" xfId="2" applyFont="1" applyBorder="1" applyAlignment="1">
      <alignment horizontal="left" vertical="center" wrapText="1"/>
    </xf>
    <xf numFmtId="0" fontId="4" fillId="0" borderId="7" xfId="2" applyFont="1" applyBorder="1" applyAlignment="1">
      <alignment horizontal="left" vertical="center" wrapText="1"/>
    </xf>
    <xf numFmtId="0" fontId="20" fillId="8" borderId="2" xfId="2" applyFont="1" applyFill="1" applyBorder="1" applyAlignment="1">
      <alignment horizontal="left" vertical="center" wrapText="1"/>
    </xf>
    <xf numFmtId="0" fontId="20" fillId="8" borderId="3" xfId="2" applyFont="1" applyFill="1" applyBorder="1" applyAlignment="1">
      <alignment horizontal="left" vertical="center" wrapText="1"/>
    </xf>
    <xf numFmtId="0" fontId="20" fillId="8" borderId="7" xfId="2" applyFont="1" applyFill="1" applyBorder="1" applyAlignment="1">
      <alignment horizontal="left" vertical="center" wrapText="1"/>
    </xf>
    <xf numFmtId="0" fontId="17" fillId="4" borderId="2" xfId="0" applyFont="1" applyFill="1" applyBorder="1" applyAlignment="1">
      <alignment horizontal="left" vertical="center" wrapText="1"/>
    </xf>
    <xf numFmtId="0" fontId="17" fillId="4" borderId="3" xfId="0" applyFont="1" applyFill="1" applyBorder="1" applyAlignment="1">
      <alignment horizontal="left" vertical="center" wrapText="1"/>
    </xf>
    <xf numFmtId="0" fontId="17" fillId="4" borderId="7" xfId="0" applyFont="1" applyFill="1" applyBorder="1" applyAlignment="1">
      <alignment horizontal="left"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9" fillId="2" borderId="2" xfId="2" applyFont="1" applyFill="1" applyBorder="1" applyAlignment="1">
      <alignment horizontal="left" vertical="center" wrapText="1"/>
    </xf>
    <xf numFmtId="0" fontId="9" fillId="2" borderId="3" xfId="2" applyFont="1" applyFill="1" applyBorder="1" applyAlignment="1">
      <alignment horizontal="left" vertical="center" wrapText="1"/>
    </xf>
    <xf numFmtId="0" fontId="9" fillId="3" borderId="3" xfId="2" applyFont="1" applyFill="1" applyBorder="1" applyAlignment="1">
      <alignment horizontal="left" vertical="center" wrapText="1"/>
    </xf>
    <xf numFmtId="0" fontId="17" fillId="3" borderId="1" xfId="2" applyFont="1" applyFill="1" applyBorder="1"/>
    <xf numFmtId="0" fontId="9" fillId="2" borderId="7" xfId="2" applyFont="1" applyFill="1" applyBorder="1" applyAlignment="1">
      <alignment horizontal="left" vertical="center" wrapText="1"/>
    </xf>
    <xf numFmtId="0" fontId="3" fillId="0" borderId="2" xfId="0" applyFont="1" applyBorder="1" applyAlignment="1">
      <alignment horizontal="left" vertical="center" wrapText="1"/>
    </xf>
    <xf numFmtId="0" fontId="3" fillId="0" borderId="7" xfId="0" applyFont="1" applyBorder="1" applyAlignment="1">
      <alignment horizontal="left" vertical="center" wrapText="1"/>
    </xf>
    <xf numFmtId="167" fontId="4" fillId="2" borderId="2" xfId="7" applyNumberFormat="1" applyFont="1" applyFill="1" applyBorder="1" applyAlignment="1">
      <alignment horizontal="left" vertical="center" wrapText="1"/>
    </xf>
    <xf numFmtId="167" fontId="4" fillId="2" borderId="7" xfId="7" applyNumberFormat="1" applyFont="1" applyFill="1" applyBorder="1" applyAlignment="1">
      <alignment horizontal="left" vertical="center" wrapText="1"/>
    </xf>
    <xf numFmtId="167" fontId="9" fillId="0" borderId="2" xfId="7" applyNumberFormat="1" applyFont="1" applyFill="1" applyBorder="1" applyAlignment="1">
      <alignment horizontal="left" vertical="center" wrapText="1"/>
    </xf>
    <xf numFmtId="167" fontId="9" fillId="0" borderId="7" xfId="7" applyNumberFormat="1" applyFont="1" applyFill="1" applyBorder="1" applyAlignment="1">
      <alignment horizontal="left" vertical="center" wrapText="1"/>
    </xf>
    <xf numFmtId="167" fontId="4" fillId="2" borderId="3" xfId="7" applyNumberFormat="1" applyFont="1" applyFill="1" applyBorder="1" applyAlignment="1">
      <alignment horizontal="left" vertical="center" wrapText="1"/>
    </xf>
    <xf numFmtId="167" fontId="4" fillId="3" borderId="3" xfId="7" applyNumberFormat="1" applyFont="1" applyFill="1" applyBorder="1" applyAlignment="1">
      <alignment horizontal="left" vertical="center" wrapText="1"/>
    </xf>
    <xf numFmtId="0" fontId="14" fillId="0" borderId="4" xfId="2" applyFont="1" applyBorder="1" applyAlignment="1">
      <alignment horizontal="right" vertical="top" wrapText="1"/>
    </xf>
    <xf numFmtId="0" fontId="14" fillId="0" borderId="5" xfId="2" applyFont="1" applyBorder="1" applyAlignment="1">
      <alignment horizontal="right" vertical="top" wrapText="1"/>
    </xf>
    <xf numFmtId="0" fontId="14" fillId="0" borderId="6" xfId="2" applyFont="1" applyBorder="1" applyAlignment="1">
      <alignment horizontal="right" vertical="top" wrapText="1"/>
    </xf>
    <xf numFmtId="0" fontId="14" fillId="0" borderId="5" xfId="2" applyFont="1" applyBorder="1" applyAlignment="1">
      <alignment horizontal="center" vertical="top" wrapText="1"/>
    </xf>
    <xf numFmtId="0" fontId="14" fillId="0" borderId="6" xfId="2" applyFont="1" applyBorder="1" applyAlignment="1">
      <alignment horizontal="center" vertical="top" wrapText="1"/>
    </xf>
    <xf numFmtId="0" fontId="14" fillId="0" borderId="4" xfId="2" applyFont="1" applyBorder="1" applyAlignment="1">
      <alignment horizontal="left" vertical="center" wrapText="1"/>
    </xf>
    <xf numFmtId="0" fontId="14" fillId="0" borderId="5" xfId="2" applyFont="1" applyBorder="1" applyAlignment="1">
      <alignment horizontal="left" vertical="center" wrapText="1"/>
    </xf>
    <xf numFmtId="0" fontId="14" fillId="0" borderId="6" xfId="2" applyFont="1" applyBorder="1" applyAlignment="1">
      <alignment horizontal="left" vertical="center" wrapText="1"/>
    </xf>
    <xf numFmtId="0" fontId="21" fillId="9" borderId="1" xfId="2" applyFont="1" applyFill="1" applyBorder="1" applyAlignment="1">
      <alignment horizontal="left" wrapText="1"/>
    </xf>
    <xf numFmtId="0" fontId="20" fillId="9" borderId="1" xfId="2" applyFont="1" applyFill="1" applyBorder="1"/>
    <xf numFmtId="0" fontId="12" fillId="0" borderId="4" xfId="2" applyFont="1" applyBorder="1"/>
    <xf numFmtId="0" fontId="12" fillId="0" borderId="5" xfId="2" applyFont="1" applyBorder="1"/>
    <xf numFmtId="0" fontId="12" fillId="0" borderId="6" xfId="2" applyFont="1" applyBorder="1"/>
    <xf numFmtId="0" fontId="4" fillId="2" borderId="1" xfId="2" applyFont="1" applyFill="1" applyBorder="1" applyAlignment="1">
      <alignment horizontal="left" vertical="center" wrapText="1"/>
    </xf>
    <xf numFmtId="0" fontId="9" fillId="0" borderId="1" xfId="4" applyFont="1" applyBorder="1" applyAlignment="1">
      <alignment horizontal="left" vertical="center" wrapText="1"/>
    </xf>
    <xf numFmtId="0" fontId="4" fillId="2" borderId="2" xfId="2" applyFont="1" applyFill="1" applyBorder="1" applyAlignment="1">
      <alignment vertical="center" wrapText="1"/>
    </xf>
    <xf numFmtId="0" fontId="4" fillId="2" borderId="3" xfId="2" applyFont="1" applyFill="1" applyBorder="1" applyAlignment="1">
      <alignment vertical="center" wrapText="1"/>
    </xf>
    <xf numFmtId="0" fontId="4" fillId="2" borderId="1" xfId="2" applyFont="1" applyFill="1" applyBorder="1" applyAlignment="1">
      <alignment vertical="center" wrapText="1"/>
    </xf>
    <xf numFmtId="0" fontId="9" fillId="0" borderId="14" xfId="0" applyFont="1" applyBorder="1" applyAlignment="1">
      <alignment horizontal="center" vertical="center" wrapText="1"/>
    </xf>
    <xf numFmtId="0" fontId="22" fillId="9" borderId="4" xfId="2" applyFont="1" applyFill="1" applyBorder="1" applyAlignment="1">
      <alignment vertical="center" wrapText="1"/>
    </xf>
    <xf numFmtId="0" fontId="22" fillId="9" borderId="5" xfId="2" applyFont="1" applyFill="1" applyBorder="1" applyAlignment="1">
      <alignment vertical="center" wrapText="1"/>
    </xf>
    <xf numFmtId="0" fontId="22" fillId="9" borderId="6" xfId="2" applyFont="1" applyFill="1" applyBorder="1" applyAlignment="1">
      <alignment vertical="center" wrapText="1"/>
    </xf>
    <xf numFmtId="0" fontId="12" fillId="0" borderId="1" xfId="2" applyFont="1" applyBorder="1"/>
    <xf numFmtId="0" fontId="4" fillId="0" borderId="9" xfId="2" applyFont="1" applyBorder="1" applyAlignment="1">
      <alignment horizontal="right" vertical="top" wrapText="1"/>
    </xf>
    <xf numFmtId="0" fontId="9" fillId="5" borderId="4" xfId="2" applyFont="1" applyFill="1" applyBorder="1" applyAlignment="1">
      <alignment horizontal="left" vertical="center" wrapText="1"/>
    </xf>
    <xf numFmtId="0" fontId="14" fillId="5" borderId="5" xfId="2" applyFont="1" applyFill="1" applyBorder="1" applyAlignment="1">
      <alignment horizontal="left" vertical="center" wrapText="1"/>
    </xf>
    <xf numFmtId="0" fontId="14" fillId="5" borderId="6" xfId="2" applyFont="1" applyFill="1" applyBorder="1" applyAlignment="1">
      <alignment horizontal="left" vertical="center" wrapText="1"/>
    </xf>
    <xf numFmtId="0" fontId="16" fillId="2" borderId="4" xfId="2" applyFont="1" applyFill="1" applyBorder="1" applyAlignment="1">
      <alignment horizontal="right" vertical="center"/>
    </xf>
    <xf numFmtId="0" fontId="16" fillId="2" borderId="5" xfId="2" applyFont="1" applyFill="1" applyBorder="1" applyAlignment="1">
      <alignment horizontal="right" vertical="center"/>
    </xf>
    <xf numFmtId="0" fontId="16" fillId="2" borderId="6" xfId="2" applyFont="1" applyFill="1" applyBorder="1" applyAlignment="1">
      <alignment horizontal="right" vertical="center"/>
    </xf>
    <xf numFmtId="168" fontId="9" fillId="0" borderId="9" xfId="7" applyNumberFormat="1" applyFont="1" applyBorder="1" applyAlignment="1">
      <alignment horizontal="center" wrapText="1"/>
    </xf>
    <xf numFmtId="0" fontId="14" fillId="5" borderId="4" xfId="2" applyFont="1" applyFill="1" applyBorder="1" applyAlignment="1">
      <alignment horizontal="left" vertical="center" wrapText="1"/>
    </xf>
    <xf numFmtId="0" fontId="18" fillId="0" borderId="5" xfId="2" applyFont="1" applyBorder="1" applyAlignment="1">
      <alignment horizontal="center" vertical="top" wrapText="1"/>
    </xf>
    <xf numFmtId="0" fontId="18" fillId="0" borderId="6" xfId="2" applyFont="1" applyBorder="1" applyAlignment="1">
      <alignment horizontal="center" vertical="top" wrapText="1"/>
    </xf>
    <xf numFmtId="0" fontId="15" fillId="6" borderId="4" xfId="2" applyFont="1" applyFill="1" applyBorder="1" applyAlignment="1">
      <alignment horizontal="right" vertical="top" wrapText="1"/>
    </xf>
    <xf numFmtId="0" fontId="15" fillId="6" borderId="5" xfId="2" applyFont="1" applyFill="1" applyBorder="1" applyAlignment="1">
      <alignment horizontal="right" vertical="top" wrapText="1"/>
    </xf>
    <xf numFmtId="0" fontId="15" fillId="6" borderId="6" xfId="2" applyFont="1" applyFill="1" applyBorder="1" applyAlignment="1">
      <alignment horizontal="right" vertical="top" wrapText="1"/>
    </xf>
    <xf numFmtId="0" fontId="4" fillId="0" borderId="4" xfId="2" applyFont="1" applyBorder="1" applyAlignment="1">
      <alignment horizontal="right" vertical="top" wrapText="1"/>
    </xf>
    <xf numFmtId="0" fontId="4" fillId="0" borderId="5" xfId="2" applyFont="1" applyBorder="1" applyAlignment="1">
      <alignment horizontal="right" vertical="top" wrapText="1"/>
    </xf>
    <xf numFmtId="0" fontId="4" fillId="0" borderId="6" xfId="2" applyFont="1" applyBorder="1" applyAlignment="1">
      <alignment horizontal="right" vertical="top" wrapText="1"/>
    </xf>
    <xf numFmtId="0" fontId="16" fillId="0" borderId="4" xfId="2" applyFont="1" applyBorder="1" applyAlignment="1">
      <alignment horizontal="left" vertical="center" wrapText="1"/>
    </xf>
    <xf numFmtId="0" fontId="16" fillId="0" borderId="5" xfId="2" applyFont="1" applyBorder="1" applyAlignment="1">
      <alignment horizontal="left" vertical="center" wrapText="1"/>
    </xf>
    <xf numFmtId="0" fontId="16" fillId="0" borderId="6" xfId="2" applyFont="1" applyBorder="1" applyAlignment="1">
      <alignment horizontal="left" vertical="center" wrapText="1"/>
    </xf>
    <xf numFmtId="0" fontId="14" fillId="5" borderId="4" xfId="2" applyFont="1" applyFill="1" applyBorder="1" applyAlignment="1">
      <alignment vertical="center" wrapText="1"/>
    </xf>
    <xf numFmtId="0" fontId="14" fillId="5" borderId="5" xfId="2" applyFont="1" applyFill="1" applyBorder="1" applyAlignment="1">
      <alignment vertical="center" wrapText="1"/>
    </xf>
    <xf numFmtId="0" fontId="14" fillId="5" borderId="6" xfId="2" applyFont="1" applyFill="1" applyBorder="1" applyAlignment="1">
      <alignment vertical="center" wrapText="1"/>
    </xf>
    <xf numFmtId="0" fontId="18" fillId="5" borderId="4" xfId="2" applyFont="1" applyFill="1" applyBorder="1" applyAlignment="1">
      <alignment horizontal="left" vertical="center"/>
    </xf>
    <xf numFmtId="0" fontId="18" fillId="5" borderId="5" xfId="2" applyFont="1" applyFill="1" applyBorder="1" applyAlignment="1">
      <alignment horizontal="left" vertical="center"/>
    </xf>
    <xf numFmtId="0" fontId="18" fillId="5" borderId="6" xfId="2" applyFont="1" applyFill="1" applyBorder="1" applyAlignment="1">
      <alignment horizontal="left" vertical="center"/>
    </xf>
  </cellXfs>
  <cellStyles count="25">
    <cellStyle name="Comma" xfId="1" builtinId="3"/>
    <cellStyle name="Comma [0] 2" xfId="9" xr:uid="{00000000-0005-0000-0000-000038000000}"/>
    <cellStyle name="Comma [0] 2 2" xfId="21" xr:uid="{FB138739-EA29-4762-A02F-9713F76CAF8A}"/>
    <cellStyle name="Comma [0] 3" xfId="13" xr:uid="{00000000-0005-0000-0000-00003C000000}"/>
    <cellStyle name="Comma 2" xfId="14" xr:uid="{00000000-0005-0000-0000-00003D000000}"/>
    <cellStyle name="Comma 2 2" xfId="3" xr:uid="{00000000-0005-0000-0000-000032000000}"/>
    <cellStyle name="Comma 2 2 2" xfId="23" xr:uid="{145CB887-86D9-422E-9DC1-6BDF91E50078}"/>
    <cellStyle name="Comma 2 3 2" xfId="17" xr:uid="{00000000-0005-0000-0000-000040000000}"/>
    <cellStyle name="Comma 2 4" xfId="6" xr:uid="{00000000-0005-0000-0000-000035000000}"/>
    <cellStyle name="Comma 3" xfId="10" xr:uid="{00000000-0005-0000-0000-000039000000}"/>
    <cellStyle name="Comma 3 2" xfId="8" xr:uid="{00000000-0005-0000-0000-000037000000}"/>
    <cellStyle name="Comma 3 2 2" xfId="24" xr:uid="{D25E2B2C-15AE-42DE-BFF9-AF071663AC88}"/>
    <cellStyle name="Comma 4" xfId="7" xr:uid="{00000000-0005-0000-0000-000036000000}"/>
    <cellStyle name="Comma 4 2" xfId="19" xr:uid="{40C800BA-A522-4C56-867F-021D3D7D3887}"/>
    <cellStyle name="Normal" xfId="0" builtinId="0"/>
    <cellStyle name="Normal 2" xfId="20" xr:uid="{D97F8023-EBC6-43E9-A3E3-7E30FB5C7034}"/>
    <cellStyle name="Normal 2 2 2" xfId="4" xr:uid="{00000000-0005-0000-0000-000033000000}"/>
    <cellStyle name="Normal 2 2 2 2" xfId="5" xr:uid="{00000000-0005-0000-0000-000034000000}"/>
    <cellStyle name="Normal 2 2 2 3" xfId="15" xr:uid="{00000000-0005-0000-0000-00003E000000}"/>
    <cellStyle name="Normal 3" xfId="11" xr:uid="{00000000-0005-0000-0000-00003A000000}"/>
    <cellStyle name="Normal 5" xfId="2" xr:uid="{00000000-0005-0000-0000-000031000000}"/>
    <cellStyle name="Normal 5 2" xfId="18" xr:uid="{865C34F2-FD73-4BD1-9B3F-C0B8D6C6EDB6}"/>
    <cellStyle name="Normal 5 2 2 2" xfId="16" xr:uid="{00000000-0005-0000-0000-00003F000000}"/>
    <cellStyle name="Normal 5 2 2 2 2 2" xfId="22" xr:uid="{ACD9B7E0-445A-4D07-BA2E-A3C62B2F3D85}"/>
    <cellStyle name="Percent 3" xfId="12" xr:uid="{00000000-0005-0000-0000-00003B000000}"/>
  </cellStyles>
  <dxfs count="3">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8.xml"/><Relationship Id="rId18" Type="http://schemas.openxmlformats.org/officeDocument/2006/relationships/externalLink" Target="externalLinks/externalLink13.xml"/><Relationship Id="rId26" Type="http://schemas.openxmlformats.org/officeDocument/2006/relationships/externalLink" Target="externalLinks/externalLink21.xml"/><Relationship Id="rId39" Type="http://schemas.openxmlformats.org/officeDocument/2006/relationships/externalLink" Target="externalLinks/externalLink34.xml"/><Relationship Id="rId21" Type="http://schemas.openxmlformats.org/officeDocument/2006/relationships/externalLink" Target="externalLinks/externalLink16.xml"/><Relationship Id="rId34" Type="http://schemas.openxmlformats.org/officeDocument/2006/relationships/externalLink" Target="externalLinks/externalLink29.xml"/><Relationship Id="rId42" Type="http://schemas.openxmlformats.org/officeDocument/2006/relationships/externalLink" Target="externalLinks/externalLink37.xml"/><Relationship Id="rId47" Type="http://schemas.openxmlformats.org/officeDocument/2006/relationships/externalLink" Target="externalLinks/externalLink42.xml"/><Relationship Id="rId50" Type="http://schemas.openxmlformats.org/officeDocument/2006/relationships/externalLink" Target="externalLinks/externalLink45.xml"/><Relationship Id="rId55" Type="http://schemas.openxmlformats.org/officeDocument/2006/relationships/externalLink" Target="externalLinks/externalLink50.xml"/><Relationship Id="rId63" Type="http://schemas.openxmlformats.org/officeDocument/2006/relationships/externalLink" Target="externalLinks/externalLink58.xml"/><Relationship Id="rId68" Type="http://schemas.openxmlformats.org/officeDocument/2006/relationships/externalLink" Target="externalLinks/externalLink63.xml"/><Relationship Id="rId76" Type="http://schemas.openxmlformats.org/officeDocument/2006/relationships/customXml" Target="../customXml/item3.xml"/><Relationship Id="rId7" Type="http://schemas.openxmlformats.org/officeDocument/2006/relationships/externalLink" Target="externalLinks/externalLink2.xml"/><Relationship Id="rId71"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11.xml"/><Relationship Id="rId29" Type="http://schemas.openxmlformats.org/officeDocument/2006/relationships/externalLink" Target="externalLinks/externalLink24.xml"/><Relationship Id="rId11" Type="http://schemas.openxmlformats.org/officeDocument/2006/relationships/externalLink" Target="externalLinks/externalLink6.xml"/><Relationship Id="rId24" Type="http://schemas.openxmlformats.org/officeDocument/2006/relationships/externalLink" Target="externalLinks/externalLink19.xml"/><Relationship Id="rId32" Type="http://schemas.openxmlformats.org/officeDocument/2006/relationships/externalLink" Target="externalLinks/externalLink27.xml"/><Relationship Id="rId37" Type="http://schemas.openxmlformats.org/officeDocument/2006/relationships/externalLink" Target="externalLinks/externalLink32.xml"/><Relationship Id="rId40" Type="http://schemas.openxmlformats.org/officeDocument/2006/relationships/externalLink" Target="externalLinks/externalLink35.xml"/><Relationship Id="rId45" Type="http://schemas.openxmlformats.org/officeDocument/2006/relationships/externalLink" Target="externalLinks/externalLink40.xml"/><Relationship Id="rId53" Type="http://schemas.openxmlformats.org/officeDocument/2006/relationships/externalLink" Target="externalLinks/externalLink48.xml"/><Relationship Id="rId58" Type="http://schemas.openxmlformats.org/officeDocument/2006/relationships/externalLink" Target="externalLinks/externalLink53.xml"/><Relationship Id="rId66" Type="http://schemas.openxmlformats.org/officeDocument/2006/relationships/externalLink" Target="externalLinks/externalLink61.xml"/><Relationship Id="rId7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externalLink" Target="externalLinks/externalLink18.xml"/><Relationship Id="rId28" Type="http://schemas.openxmlformats.org/officeDocument/2006/relationships/externalLink" Target="externalLinks/externalLink23.xml"/><Relationship Id="rId36" Type="http://schemas.openxmlformats.org/officeDocument/2006/relationships/externalLink" Target="externalLinks/externalLink31.xml"/><Relationship Id="rId49" Type="http://schemas.openxmlformats.org/officeDocument/2006/relationships/externalLink" Target="externalLinks/externalLink44.xml"/><Relationship Id="rId57" Type="http://schemas.openxmlformats.org/officeDocument/2006/relationships/externalLink" Target="externalLinks/externalLink52.xml"/><Relationship Id="rId61" Type="http://schemas.openxmlformats.org/officeDocument/2006/relationships/externalLink" Target="externalLinks/externalLink56.xml"/><Relationship Id="rId10" Type="http://schemas.openxmlformats.org/officeDocument/2006/relationships/externalLink" Target="externalLinks/externalLink5.xml"/><Relationship Id="rId19" Type="http://schemas.openxmlformats.org/officeDocument/2006/relationships/externalLink" Target="externalLinks/externalLink14.xml"/><Relationship Id="rId31" Type="http://schemas.openxmlformats.org/officeDocument/2006/relationships/externalLink" Target="externalLinks/externalLink26.xml"/><Relationship Id="rId44" Type="http://schemas.openxmlformats.org/officeDocument/2006/relationships/externalLink" Target="externalLinks/externalLink39.xml"/><Relationship Id="rId52" Type="http://schemas.openxmlformats.org/officeDocument/2006/relationships/externalLink" Target="externalLinks/externalLink47.xml"/><Relationship Id="rId60" Type="http://schemas.openxmlformats.org/officeDocument/2006/relationships/externalLink" Target="externalLinks/externalLink55.xml"/><Relationship Id="rId65" Type="http://schemas.openxmlformats.org/officeDocument/2006/relationships/externalLink" Target="externalLinks/externalLink60.xml"/><Relationship Id="rId73"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externalLink" Target="externalLinks/externalLink17.xml"/><Relationship Id="rId27" Type="http://schemas.openxmlformats.org/officeDocument/2006/relationships/externalLink" Target="externalLinks/externalLink22.xml"/><Relationship Id="rId30" Type="http://schemas.openxmlformats.org/officeDocument/2006/relationships/externalLink" Target="externalLinks/externalLink25.xml"/><Relationship Id="rId35" Type="http://schemas.openxmlformats.org/officeDocument/2006/relationships/externalLink" Target="externalLinks/externalLink30.xml"/><Relationship Id="rId43" Type="http://schemas.openxmlformats.org/officeDocument/2006/relationships/externalLink" Target="externalLinks/externalLink38.xml"/><Relationship Id="rId48" Type="http://schemas.openxmlformats.org/officeDocument/2006/relationships/externalLink" Target="externalLinks/externalLink43.xml"/><Relationship Id="rId56" Type="http://schemas.openxmlformats.org/officeDocument/2006/relationships/externalLink" Target="externalLinks/externalLink51.xml"/><Relationship Id="rId64" Type="http://schemas.openxmlformats.org/officeDocument/2006/relationships/externalLink" Target="externalLinks/externalLink59.xml"/><Relationship Id="rId69" Type="http://schemas.openxmlformats.org/officeDocument/2006/relationships/theme" Target="theme/theme1.xml"/><Relationship Id="rId8" Type="http://schemas.openxmlformats.org/officeDocument/2006/relationships/externalLink" Target="externalLinks/externalLink3.xml"/><Relationship Id="rId51" Type="http://schemas.openxmlformats.org/officeDocument/2006/relationships/externalLink" Target="externalLinks/externalLink46.xml"/><Relationship Id="rId72" Type="http://schemas.openxmlformats.org/officeDocument/2006/relationships/sheetMetadata" Target="metadata.xml"/><Relationship Id="rId3" Type="http://schemas.openxmlformats.org/officeDocument/2006/relationships/worksheet" Target="worksheets/sheet3.xml"/><Relationship Id="rId12" Type="http://schemas.openxmlformats.org/officeDocument/2006/relationships/externalLink" Target="externalLinks/externalLink7.xml"/><Relationship Id="rId17" Type="http://schemas.openxmlformats.org/officeDocument/2006/relationships/externalLink" Target="externalLinks/externalLink12.xml"/><Relationship Id="rId25" Type="http://schemas.openxmlformats.org/officeDocument/2006/relationships/externalLink" Target="externalLinks/externalLink20.xml"/><Relationship Id="rId33" Type="http://schemas.openxmlformats.org/officeDocument/2006/relationships/externalLink" Target="externalLinks/externalLink28.xml"/><Relationship Id="rId38" Type="http://schemas.openxmlformats.org/officeDocument/2006/relationships/externalLink" Target="externalLinks/externalLink33.xml"/><Relationship Id="rId46" Type="http://schemas.openxmlformats.org/officeDocument/2006/relationships/externalLink" Target="externalLinks/externalLink41.xml"/><Relationship Id="rId59" Type="http://schemas.openxmlformats.org/officeDocument/2006/relationships/externalLink" Target="externalLinks/externalLink54.xml"/><Relationship Id="rId67" Type="http://schemas.openxmlformats.org/officeDocument/2006/relationships/externalLink" Target="externalLinks/externalLink62.xml"/><Relationship Id="rId20" Type="http://schemas.openxmlformats.org/officeDocument/2006/relationships/externalLink" Target="externalLinks/externalLink15.xml"/><Relationship Id="rId41" Type="http://schemas.openxmlformats.org/officeDocument/2006/relationships/externalLink" Target="externalLinks/externalLink36.xml"/><Relationship Id="rId54" Type="http://schemas.openxmlformats.org/officeDocument/2006/relationships/externalLink" Target="externalLinks/externalLink49.xml"/><Relationship Id="rId62" Type="http://schemas.openxmlformats.org/officeDocument/2006/relationships/externalLink" Target="externalLinks/externalLink57.xml"/><Relationship Id="rId70" Type="http://schemas.openxmlformats.org/officeDocument/2006/relationships/styles" Target="styles.xml"/><Relationship Id="rId75"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Volumes\Data\Documents-Current\USAID%202015-2020\95DFBD17\ANHT5.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Thanhvinh\dutoan\THUYF\ql38\tkkt-ql38-1-g-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Volumes\Data\Documents-Current\USAID%202015-2020\9BCB93C1\IBM%20-%20PIT%20compliance%20-%202007%20Tax%20return%20-%20Ang%20Miah%20Keng%20-%20Aug%20to%20Nov%20-%2015Dec2007.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IEN2\C\WINDOWS\TEMP\3533\99Q\99Q3657\99Q3299(REV.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May12\c\KA\phapvan\dt-tkkttc1-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https:\crsorg-my.sharepoint.com\Users\nbduong\AppData\Local\Microsoft\Windows\INetCache\Content.Outlook\52DGXBJO\Luu_Tru\Ltb_ktkh\DZ220KV_Dau_Noi_sau_tram_500kV_Ha_Tinh\Gia_thau.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Users\Admin\Documents\Zalo%20Received%20Files\RapidImplementationForCashManagement_Uploaded_FINAL.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work%20N\CRS\wp\CA%20v&#224;%20kh&#225;c\CA%20amemdent\RapidImplementationForCashManagement_Uploaded_FINAL.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work%20N\CRS\Finance\RapidImplementationForCashManagement_Uploaded_FINAL.xlsm"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May5\d\THUYF\BACGIANG\lxa-CX\dt-CX-G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Vinhptt\dutoan\DUTOAN\Qlo15A\TKKT_15Alan1-d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Volumes\Data\Documents-Current\USAID%202015-2020\13D29D75\BookJHFGJGXBGCCNCVCCVVCVCC2.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V:\Volumes\Data\Documents-Current\USAID%202015-2020\fund%20request\report\C:\Volumes\Data\Documents-Current\USAID%202015-2020\fund%20request\report\Vnhanomeyfl01\tax\WINDOWS\Temp\Cisco_Vietnam_2005_Shadow%20Payroll.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Volumes\Data\Documents-Current\USAID%202015-2020\C3EDFB04\Polysius%20-%20Mr%20Marcus%20Wisch%20%20-%20Payment%20instruction%20-%20Aug%2010-%2030%20Aug%2010.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https:\crsorg-my.sharepoint.com\Phuc\My%20Documents\hung\hnhung\HCM\phong%20nen\DT-THL7.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V:\Volumes\Data\Documents-Current\USAID%202015-2020\fund%20request\report\E:\vnah\DOCUMENTS\DropBox\J%20O%20B\VNAH\F&amp;A\Insurance\Gi&#7843;m%20b&#7899;t\Ngh&#7881;%20vi&#7879;c\Ds&#225;ch%20_%20(D02-Ts)%20B'gi&#7843;m%20-%20Ngh%20&#1615;vi&#7879;c%20(Ng&#226;nChu)%201.2014.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Volumes\Data\Documents-Current\USAID%202015-2020\6E9C4C27\Cisco_Vietnam_2005_Shadow%20Payroll.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V:\Volumes\Data\Documents-Current\USAID%202015-2020\fund%20request\report\C:\Documents%20and%20Settings\Administrator\Local%20Settings\Temporary%20Internet%20Files\Content.Outlook\U165VDRP\1401XX%20Budget%20details%20VNAH%2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Volumes\Data\Documents-Current\USAID%202015-2020\F3411ED6\MAN%20-%20PIT%20-%20Jan%202008.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Volumes\Data\Documents-Current\USAID%202015-2020\378B6ECA\Annex7%20+8%20Project%20Bduget%20Details%20and%20Finance%20Contribution%20En%20(2).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https:\crsorg.sharepoint.com\personal\emily_mcginnis_crs_org\Documents\Myanmar\BD\F2F\Sudan%20example\CRS%20Application%20for%20F2F%20Project%20-%20Budge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IEN2\C\WINDOWS\TEMP\3533\99Q\99Q3657\99Q3299(REV.1).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Users\Admin\Documents\Zalo%20Received%20Files\RecoveredExternalLink3"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work%20N\CRS\wp\CA%20v&#224;%20kh&#225;c\CA%20amemdent\RecoveredExternalLink3"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work%20N\CRS\Finance\RecoveredExternalLink3"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Thanhvinh\dutoan\MINH\DU%20TOAN\G2\DT-th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IEN2\C\WINDOWS\TEMP\3533\96Q\96q2588\PANE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Thanhvinh\dutoan\May1\KIEN\QL32\DT-TN.xls" TargetMode="External"/></Relationships>
</file>

<file path=xl/externalLinks/_rels/externalLink36.xml.rels><?xml version="1.0" encoding="UTF-8" standalone="yes"?>
<Relationships xmlns="http://schemas.openxmlformats.org/package/2006/relationships"><Relationship Id="rId2" Type="http://schemas.openxmlformats.org/officeDocument/2006/relationships/externalLinkPath" Target="file:///E:\work%20N\CRS\Finance\Budget%20for%20FY25-26%20I3B.xlsx" TargetMode="External"/><Relationship Id="rId1" Type="http://schemas.openxmlformats.org/officeDocument/2006/relationships/externalLinkPath" Target="file:///E:\work%20N\CRS\Finance\Budget%20for%20FY25-26%20I3B.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work%20N\CRS\Theo%20d&#245;i%20ti&#7871;n%20tr&#236;nh%20c&#244;ng%20vi&#7879;c\KH%20tri&#7875;n%20khai%203%20t&#7881;nh%20FY2024.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V:\Volumes\Data\Documents-Current\USAID%202015-2020\fund%20request\report\C:\Volumes\Data\Documents-Current\USAID%202015-2020\fund%20request\report\Vnhanomeyfl01\tax\WINDOWS\TEMP\notesE1EF34\~7979284.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https:\er1.deloitteonline.com\Users\aepplin\AppData\Local\Microsoft\Windows\Temporary%20Internet%20Files\Content.Outlook\EAXSGADJ\Tem_Project%20Issues%20Register%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V:\Volumes\Data\Documents-Current\USAID%202015-2020\fund%20request\report\C:\Volumes\Data\Documents-Current\USAID%202015-2020\fund%20request\report\Pc22\d\Congviec\Tam.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C:\Users\nlumezi\AppData\Local\Microsoft\Windows\INetCache\Content.Outlook\V0LYYJ3Y\Employee%20Expense%20Local%20Policy%20Per%20Diem_04_05_21.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V:\Volumes\Data\Documents-Current\VNAH%20general\CONNECT\C:\Volumes\Data\Documents-Current\USAID%202015-2020\CSIP-2021\Ho&#795;&#803;p%20ta&#769;c%20VAVA\AA502C61\08_%20Draft%20budget%20USAID%20Rehab.%20-%20CRS_internal%20use.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Volumes\Data\Documents-Current\USAID%202015-2020\88B25E13\Template,%20Per%20Country%20Compensation.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J:\WINDOWS\TEMP\IBASE2.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https:\spo.mcd.com\Users\jyanni\Desktop\Desktop\McDonalds\PTP\BR100s\Norway_Ireland\PTP_IE_OU_BR100_ISUPP_v0.1.xlsx"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May5\d\THUYF\QL21\dtTKKT-98-106.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Thanhvinh\dutoan\MINH\DU%20TOAN\G2\DT-G2-6.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DIEN2\C\CS3408\Standard\RPT.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Thanhvinh\dutoan\unzipped\SOKT-Q3CT\SOKT-Q3CT.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C:\Volumes\Data\Documents-Current\USAID%202015-2020\6A7923D9\Marubeni%20-%20PIT%20-%202002%20final%20return%20-%20Avd%20-%2010090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Volumes\Data\Documents-Current\USAID%202015-2020\9BCB93C1\Scotia%20Bank%20-%20PIT%20-%20Eric%20-%202001-2005%20tax%20returns%20-%2011.01.06.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https:\crsorg-my.sharepoint.com\Users\nbduong\AppData\Local\Microsoft\Windows\INetCache\Content.Outlook\52DGXBJO\Business\KrongBuk-Eakar&amp;TBA\B-CAOQ~1.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C:\Users\Admin\Documents\Zalo%20Received%20Files\RecoveredExternalLink4"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C:\work%20N\CRS\wp\CA%20v&#224;%20kh&#225;c\CA%20amemdent\RecoveredExternalLink4"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C:\work%20N\CRS\Finance\RecoveredExternalLink4"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Thanhvinh\dutoan\QLo15A\BC11cau-QL15A-3.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Thanhvinh\dutoan\Luu%20o%20D%20old\Dutoan\Binh%20Phuoc\BCNCKT13_S3.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D-huong\c\DUTOAN\Dg-hochiminh\Dacrong-tarut\Dacrong-tarut(dm)\%20duong257-272.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Vinhptt\dutoan\Qnam\QLo%2014B\Cong\cong32-38.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V:\Volumes\Data\Documents-Current\VNAH%20general\CONNECT\C:\Volumes\Data\Documents-Current\USAID%202015-2020\CSIP-2021\Ho&#795;&#803;p%20ta&#769;c%20VAVA\C4DA7BAD\Angola%20606%20APP.xlsm"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https:\crsorg.sharepoint.com\Documents%20and%20Settings\restridg\My%20Documents\SharePoint%20Drafts\Angola%20606%20APP.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hanhvinh\dutoan\May1\KIEN\QL32\DT32.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Hungnd\dutoan-v\DUTOAN\Qnam\CauGiapBa\TKKT-Giapba.xls" TargetMode="External"/></Relationships>
</file>

<file path=xl/externalLinks/_rels/externalLink61.xml.rels><?xml version="1.0" encoding="UTF-8" standalone="yes"?>
<Relationships xmlns="http://schemas.openxmlformats.org/package/2006/relationships"><Relationship Id="rId2" Type="http://schemas.openxmlformats.org/officeDocument/2006/relationships/externalLinkPath" Target="file:///C:\Users\Admin\AppData\Local\Microsoft\Windows\INetCache\Content.Outlook\PQM36KQ3\Inclusion%20III-b_VNAH%20Cash%20forecast_Jul-Sep'25%20-%20Revised%204%20Aug%202025%20(002).xlsx" TargetMode="External"/><Relationship Id="rId1" Type="http://schemas.openxmlformats.org/officeDocument/2006/relationships/externalLinkPath" Target="file:///C:\Users\Admin\AppData\Local\Microsoft\Windows\INetCache\Content.Outlook\PQM36KQ3\Inclusion%20III-b_VNAH%20Cash%20forecast_Jul-Sep'25%20-%20Revised%204%20Aug%202025%20(002).xlsx" TargetMode="External"/></Relationships>
</file>

<file path=xl/externalLinks/_rels/externalLink62.xml.rels><?xml version="1.0" encoding="UTF-8" standalone="yes"?>
<Relationships xmlns="http://schemas.openxmlformats.org/package/2006/relationships"><Relationship Id="rId2" Type="http://schemas.openxmlformats.org/officeDocument/2006/relationships/externalLinkPath" Target="file:///C:\Users\Admin\AppData\Local\Microsoft\Windows\INetCache\Content.Outlook\T2QMOOX6\72044023RFA00005_Attachment%202_VNAH%20budget%20revision_program.xlsx" TargetMode="External"/><Relationship Id="rId1" Type="http://schemas.openxmlformats.org/officeDocument/2006/relationships/externalLinkPath" Target="file:///C:\Users\Admin\AppData\Local\Microsoft\Windows\INetCache\Content.Outlook\T2QMOOX6\72044023RFA00005_Attachment%202_VNAH%20budget%20revision_program.xlsx"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https:\crsorg-my.sharepoint.com\Users\hien.lai.US-CRS\AppData\Local\Microsoft\Windows\INetCache\Content.Outlook\OD3T1Y5G\CRS_Inclusion3b%20Budget_VNAH%20(26.4)_final.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IEN2\C\DOCUMENT\DAUTHAU\Dungquat\GOI3\DUNGQUAT-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B820FE9\RapidImplementationForGeneralLedger%20-%20Editable.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ttp:\3.49.6.63\LINK\Construction\TaxCalc124\EXPA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 val="MTO REV.2(ARMOR)"/>
      <sheetName val="Income source"/>
      <sheetName val="GVL"/>
    </sheetNames>
    <sheetDataSet>
      <sheetData sheetId="0" refreshError="1"/>
      <sheetData sheetId="1" refreshError="1"/>
      <sheetData sheetId="2" refreshError="1"/>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ucap"/>
      <sheetName val="nen"/>
      <sheetName val="mat"/>
      <sheetName val="atgt"/>
      <sheetName val="cong"/>
      <sheetName val="vua"/>
      <sheetName val="gvl"/>
      <sheetName val="dtoan"/>
      <sheetName val="dtxl-duong"/>
      <sheetName val="gtxl-duong(11m)"/>
      <sheetName val="gtxl-cau"/>
      <sheetName val="cpkhac-Bm=11m"/>
      <sheetName val="thkphi-Bm=11m"/>
      <sheetName val="gpmb"/>
      <sheetName val="Sheet1"/>
      <sheetName val="dap"/>
      <sheetName val="XL4Poppy"/>
      <sheetName val="SF-424"/>
      <sheetName val="PayItem"/>
      <sheetName val="Congty"/>
      <sheetName val="VPPN"/>
      <sheetName val="XN74"/>
      <sheetName val="XN54"/>
      <sheetName val="XN33"/>
      <sheetName val="NK96"/>
      <sheetName val="XL4Test5"/>
      <sheetName val="solieu"/>
      <sheetName val="VL"/>
      <sheetName val="PLV"/>
      <sheetName val="Dongia"/>
      <sheetName val="DTCTtaluy"/>
      <sheetName val="KLDGTT&lt;120%"/>
      <sheetName val="PL2"/>
      <sheetName val="DTnen"/>
      <sheetName val="PL"/>
      <sheetName val="TH"/>
      <sheetName val="THKL nghiemthu"/>
      <sheetName val="DTCTtaluy (2)"/>
      <sheetName val="KLDGTT&lt;120% (2)"/>
      <sheetName val="TH (2)"/>
      <sheetName val="xxxxxxxx"/>
      <sheetName val="XXXXXXX0"/>
      <sheetName val="00000000"/>
      <sheetName val="10000000"/>
      <sheetName val="XXXXXXX1"/>
      <sheetName val="20000000"/>
      <sheetName val="30000000"/>
      <sheetName val="gtxl-duone(11m)"/>
      <sheetName val="tong hop"/>
      <sheetName val="phan tich DG"/>
      <sheetName val="gia vat lieu"/>
      <sheetName val="gia xe may"/>
      <sheetName val="gia nhan cong"/>
      <sheetName val="DTCT"/>
      <sheetName val="B2.3"/>
      <sheetName val="CL XD"/>
      <sheetName val="THop"/>
      <sheetName val="CT"/>
      <sheetName val="TienLuong"/>
      <sheetName val="C.noTX01"/>
      <sheetName val="Sheet2"/>
      <sheetName val="Chart1"/>
      <sheetName val="T.HopCNo"/>
      <sheetName val="THCNoATrung"/>
      <sheetName val="Sheet6"/>
      <sheetName val="BaocaoC.No2"/>
      <sheetName val="BaocaoC.noHopC.ty"/>
      <sheetName val="THAtraQuy"/>
      <sheetName val="No Ca.N"/>
      <sheetName val="C.tiêt C.ty"/>
      <sheetName val="CN.TCT03"/>
      <sheetName val="CN kho đoi"/>
      <sheetName val="T.Hop CN"/>
      <sheetName val="CTHTchưa TTnộibộ"/>
      <sheetName val="CN2004 Nộp TCT"/>
      <sheetName val="CN TCT04"/>
      <sheetName val="'pmb"/>
      <sheetName val="tkkt-ql38-1-g-2"/>
      <sheetName val="MTL$-INTER"/>
      <sheetName val="KH-Q1,Q2,01"/>
      <sheetName val="Input"/>
    </sheetNames>
    <sheetDataSet>
      <sheetData sheetId="0" refreshError="1"/>
      <sheetData sheetId="1" refreshError="1"/>
      <sheetData sheetId="2" refreshError="1"/>
      <sheetData sheetId="3" refreshError="1"/>
      <sheetData sheetId="4" refreshError="1"/>
      <sheetData sheetId="5" refreshError="1"/>
      <sheetData sheetId="6" refreshError="1">
        <row r="59">
          <cell r="Q59">
            <v>2000</v>
          </cell>
        </row>
        <row r="63">
          <cell r="Q63">
            <v>3500</v>
          </cell>
        </row>
        <row r="67">
          <cell r="Q67">
            <v>7270</v>
          </cell>
        </row>
        <row r="69">
          <cell r="Q69">
            <v>60000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pensation Details"/>
      <sheetName val="MTO REV.0"/>
      <sheetName val="VL"/>
      <sheetName val="TN"/>
      <sheetName val="ND"/>
      <sheetName val="Expat"/>
      <sheetName val="MainModel"/>
      <sheetName val="IBA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BLE"/>
      <sheetName val="MTO REV.0"/>
      <sheetName val="VENDOR-QUOTES"/>
      <sheetName val="SUM REV.0"/>
      <sheetName val="SUM-BQ"/>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Tong San luong"/>
      <sheetName val="TQT"/>
      <sheetName val="Tong Quyettoan"/>
      <sheetName val="Quyettoan 2001"/>
      <sheetName val="TT tam ung"/>
      <sheetName val="QT thue 2001"/>
      <sheetName val="P bo CPC 2001"/>
      <sheetName val="PB KHTS 2001"/>
      <sheetName val="Dieuchinh thueVAT"/>
      <sheetName val="XL4Poppy"/>
      <sheetName val="Do K"/>
      <sheetName val="G hop"/>
      <sheetName val="DCTC"/>
      <sheetName val="T hop"/>
      <sheetName val="Sheet1"/>
      <sheetName val="TPHcat"/>
      <sheetName val="TPH da"/>
      <sheetName val="THUTHAU99"/>
      <sheetName val="THUTHAU6T_2000"/>
      <sheetName val="THUTHAU_QuyIII_2000"/>
      <sheetName val="Yaly"/>
      <sheetName val="THUTHAU_Nam_2000"/>
      <sheetName val="Soconnop_nam2000"/>
      <sheetName val="THUTHAU_Nam 2000"/>
      <sheetName val="B chinh 6 thang nam 2001"/>
      <sheetName val="B chinh Q3  nam 2001 "/>
      <sheetName val="SD1"/>
      <sheetName val="SD2"/>
      <sheetName val="SD4"/>
      <sheetName val="SD6"/>
      <sheetName val="SD7"/>
      <sheetName val="SD8"/>
      <sheetName val="SD9"/>
      <sheetName val="SD10"/>
      <sheetName val="SD12"/>
      <sheetName val="SD12 (2)"/>
      <sheetName val="Tv"/>
      <sheetName val="Bang ke cac CT"/>
      <sheetName val="000"/>
      <sheetName val="XX0"/>
      <sheetName val="XXX"/>
      <sheetName val="km338+00-km338+100(2)"/>
      <sheetName val="km337+136-km337-350"/>
      <sheetName val="km346+600-km346+820 (2)"/>
      <sheetName val="km346+330-km346+600 (2)"/>
      <sheetName val="km346+00-km346+240 (2)"/>
      <sheetName val="km345+661-km345+000 (2)"/>
      <sheetName val="km345+661-km345+000"/>
      <sheetName val="km338+60-km338+130"/>
      <sheetName val="km338+176-km338+230"/>
      <sheetName val="km342+376.41- km342+520.29"/>
      <sheetName val="km338+439-km388+571.89"/>
      <sheetName val="km342+297.58-km342+376.41"/>
      <sheetName val="km338+571.89-km338+652"/>
      <sheetName val="km337+533.60-km338 (2)"/>
      <sheetName val="km341+275-km341+350"/>
      <sheetName val="km341+913-km341+963"/>
      <sheetName val="km341+1077 -km341+1177.61"/>
      <sheetName val="km341+612-341+682"/>
      <sheetName val="km345+400-km345+500 (3) (2)"/>
      <sheetName val="km345+400-km345+500 (6')"/>
      <sheetName val="km345+400-km345+500 (4)"/>
      <sheetName val="km345+400-km345+500 (9)"/>
      <sheetName val="km345+400-km345+500 (6)"/>
      <sheetName val="km342+520-km342+690 (2)"/>
      <sheetName val="km341.26-km341+200 (2)"/>
      <sheetName val="Duong cong vu hcm (2)"/>
      <sheetName val="Duong cong vu hcm (4)"/>
      <sheetName val="Duong cong vu hcm (5)"/>
      <sheetName val="Duong cong vu hcm (9)"/>
      <sheetName val="Duong cong vu hcm (4;) (2)"/>
      <sheetName val="Duong cong vu hcm (7)"/>
      <sheetName val="Duong cong vu hcm (8)"/>
      <sheetName val="Duong cong vu hcm (6)"/>
      <sheetName val="Duong cong vu hcm (3)"/>
      <sheetName val="Duong cong vu hcm (2;) (2)"/>
      <sheetName val="Duong cong vu hcm (9;) (2)"/>
      <sheetName val="Duong cong vu hcm (8;) (2)"/>
      <sheetName val="Duong cong vu hcm (7;) (2)"/>
      <sheetName val="Duong cong vu hcm (13;) (2)"/>
      <sheetName val="Duong cong vu hcm( Lmat;0) (2)"/>
      <sheetName val="Duong cong vu hcm( Lmat;1) (2)"/>
      <sheetName val="Duong cong vu hcm( Lmat;2)"/>
      <sheetName val="Duong cong vu hcm (10)"/>
      <sheetName val="Duong cong vu hcm (67)"/>
      <sheetName val="Duong cong vu hcm (11)"/>
      <sheetName val="Duong cong vu hcm (12)"/>
      <sheetName val="Duong cong vu hcm"/>
      <sheetName val="00000000"/>
      <sheetName val="km345+400-km345+500 (2)"/>
      <sheetName val="km337+00-km337+34 (3)"/>
      <sheetName val="cong ty so 9 VINACONEX"/>
      <sheetName val="cong ty so 9 VINACONEX (2)"/>
      <sheetName val="Congty"/>
      <sheetName val="VPPN"/>
      <sheetName val="XN74"/>
      <sheetName val="XN54"/>
      <sheetName val="XN33"/>
      <sheetName val="NK96"/>
      <sheetName val="XL4Test5"/>
      <sheetName val="Gia VL"/>
      <sheetName val="Bang gia ca may"/>
      <sheetName val="Bang luong CB"/>
      <sheetName val="Bang P.tich CT"/>
      <sheetName val="D.toan chi tiet"/>
      <sheetName val="Bang TH Dtoan"/>
      <sheetName val="XXXXXXXX"/>
      <sheetName val="Hoan thanh"/>
      <sheetName val="Khoach"/>
      <sheetName val="hoan th 15"/>
      <sheetName val="Khoach 15"/>
      <sheetName val="HT 22"/>
      <sheetName val="KH 22"/>
      <sheetName val="KH29"/>
      <sheetName val="KH T8"/>
      <sheetName val="T11"/>
      <sheetName val="T10"/>
      <sheetName val="T8"/>
      <sheetName val="T7"/>
      <sheetName val="Kh48"/>
      <sheetName val="Ht 48"/>
      <sheetName val="Ht128"/>
      <sheetName val="ht12"/>
      <sheetName val="Kh 12"/>
      <sheetName val="ht 20-10"/>
      <sheetName val="ht 24-11"/>
      <sheetName val="kh20-1"/>
      <sheetName val="Ht 20-1"/>
      <sheetName val="KH 12-1"/>
      <sheetName val="HT 12-1"/>
      <sheetName val="KH 5-1"/>
      <sheetName val="HT 5-1"/>
      <sheetName val="Kh29-12"/>
      <sheetName val="Ht29-12"/>
      <sheetName val="KH22-12"/>
      <sheetName val="Ht 22-12"/>
      <sheetName val="KH15-12"/>
      <sheetName val="Ht 15-12"/>
      <sheetName val="kh 7-12"/>
      <sheetName val="ht 7-12"/>
      <sheetName val="kh 30-11"/>
      <sheetName val="ht 30-11"/>
      <sheetName val="kh24-11"/>
      <sheetName val="kh 17-11"/>
      <sheetName val="ht 17-11"/>
      <sheetName val="kh 10-11"/>
      <sheetName val="ht 10-11"/>
      <sheetName val="kh 2-11"/>
      <sheetName val="ht 02-11"/>
      <sheetName val="kh 27-10"/>
      <sheetName val="ht 27-10"/>
      <sheetName val="kh28-10"/>
      <sheetName val="Kh 6-10"/>
      <sheetName val="06-10"/>
      <sheetName val="29-9"/>
      <sheetName val="22-9"/>
      <sheetName val="16-9"/>
      <sheetName val="8-9"/>
      <sheetName val="1-9"/>
      <sheetName val="26-8"/>
      <sheetName val="n198"/>
      <sheetName val="kh128"/>
      <sheetName val="HT29"/>
      <sheetName val="Dong Dau"/>
      <sheetName val="Sau dong"/>
      <sheetName val="Ma xa"/>
      <sheetName val="Me tri"/>
      <sheetName val="My dinh"/>
      <sheetName val="Tong cong"/>
      <sheetName val="Sheet4"/>
      <sheetName val="Sheet5"/>
      <sheetName val="moma o 7+9"/>
      <sheetName val="Sheet2"/>
      <sheetName val="Sheet3"/>
      <sheetName val="CBR"/>
      <sheetName val="CTY CAU THANH THUY"/>
      <sheetName val="VINACONEX 15 A"/>
      <sheetName val="NNGT-XMHM2"/>
      <sheetName val="NNGT-XMNS CTXDSO 6(6)"/>
      <sheetName val="892"/>
      <sheetName val="NNGT-XMNS (2)"/>
      <sheetName val="NNGT-XMNS (3)"/>
      <sheetName val="NNGT-XMNS (4)"/>
      <sheetName val="NNGT-XMNS (5)"/>
      <sheetName val="NNGT-XMBS (2)"/>
      <sheetName val="NNGT-XMHM"/>
      <sheetName val="da-1x2 ru muout Tong thuy"/>
      <sheetName val="cat nam dan (4)"/>
      <sheetName val="cat nam dan (5)"/>
      <sheetName val="cat nghia dan(3)"/>
      <sheetName val="CT Duong"/>
      <sheetName val="Bia"/>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10000000"/>
      <sheetName val="tong hop"/>
      <sheetName val="phan tich DG"/>
      <sheetName val="gia vat lieu"/>
      <sheetName val="gia xe may"/>
      <sheetName val="gia nhan cong"/>
      <sheetName val="Quang Tri"/>
      <sheetName val="TTHue"/>
      <sheetName val="Da Nang"/>
      <sheetName val="Quang Nam"/>
      <sheetName val="Quang Ngai"/>
      <sheetName val="TH DH-QN"/>
      <sheetName val="KP HD"/>
      <sheetName val="DB HD"/>
      <sheetName val="TH"/>
      <sheetName val="ThietKe"/>
      <sheetName val="HoSoMT"/>
      <sheetName val="GiamSat"/>
      <sheetName val="ThamDinhTKKT"/>
      <sheetName val="ThamDinhDT"/>
      <sheetName val="QLDA"/>
      <sheetName val="TM"/>
      <sheetName val="TM (2)"/>
      <sheetName val="KPTH"/>
      <sheetName val="KPTH (2)"/>
      <sheetName val="Noi Suy"/>
      <sheetName val="Bia (2)"/>
      <sheetName val="Gia NC"/>
      <sheetName val="00000001"/>
      <sheetName val="00000002"/>
      <sheetName val="20000000"/>
      <sheetName val="30000000"/>
      <sheetName val="PayItem"/>
      <sheetName val="Define Responsibility"/>
      <sheetName val="gvl"/>
      <sheetName val="Thuc thanh"/>
      <sheetName val="tuong"/>
      <sheetName val="du tru di BT,TV,BPhuoc1"/>
      <sheetName val="Ha Thanh"/>
      <sheetName val="LUY KE LO Hang"/>
      <sheetName val="Ng - 01"/>
      <sheetName val="Ng- 02"/>
      <sheetName val="Ng-03"/>
      <sheetName val="Ng - 04"/>
      <sheetName val="Ng - 05"/>
      <sheetName val="Ng - 06"/>
      <sheetName val="Ng - 07"/>
      <sheetName val="Ng - 08"/>
      <sheetName val="Ng - 9"/>
      <sheetName val="Ng - 10"/>
      <sheetName val="NG - 11"/>
      <sheetName val="NG - 12"/>
      <sheetName val="NG - 13"/>
      <sheetName val="NG - 14"/>
      <sheetName val="NG -15"/>
      <sheetName val="NG - 16"/>
      <sheetName val="Sheet16"/>
      <sheetName val="Sheet15"/>
      <sheetName val="Sheet14"/>
      <sheetName val="Sheet13"/>
      <sheetName val="Sheet12"/>
      <sheetName val="Sheet11"/>
      <sheetName val="Sheet10"/>
      <sheetName val="Sheet9"/>
      <sheetName val="Sheet8"/>
      <sheetName val="Sheet7"/>
      <sheetName val="Sheet6"/>
      <sheetName val="KHNN"/>
      <sheetName val="DPRRtm"/>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MTO REV_0"/>
      <sheetName val="CT"/>
      <sheetName val="CLVL"/>
      <sheetName val="Suachua"/>
      <sheetName val="PhanTienXuan"/>
      <sheetName val="Quy"/>
      <sheetName val="NguyenHuyen"/>
      <sheetName val="LeVanDung"/>
      <sheetName val="Co gioi- Nam Mu"/>
      <sheetName val="Co gioi -Na Hang"/>
      <sheetName val="PVNA"/>
      <sheetName val="ToDien"/>
      <sheetName val="Le Thanh Buong"/>
      <sheetName val="B ay"/>
      <sheetName val="S y"/>
      <sheetName val="Gian tiep"/>
      <sheetName val="Ky Thuat"/>
      <sheetName val="Tonghop"/>
      <sheetName val="Nhieu"/>
      <sheetName val="Dung"/>
      <sheetName val="Dung T"/>
      <sheetName val="Bao tuoi tre"/>
      <sheetName val="Tu liem"/>
      <sheetName val="UBDTMN"/>
      <sheetName val="Ban Cde"/>
      <sheetName val="Thach"/>
      <sheetName val="Duong"/>
      <sheetName val="PHBCTU"/>
      <sheetName val="Khac"/>
      <sheetName val="Chi tiet"/>
      <sheetName val="31.3.03"/>
      <sheetName val="PT"/>
      <sheetName val="DT"/>
      <sheetName val="TK 1331"/>
      <sheetName val="BKe Von vay"/>
      <sheetName val="CP "/>
      <sheetName val="NK Chung"/>
      <sheetName val="So cai"/>
      <sheetName val="NK Thu -Chi"/>
      <sheetName val="SQTM"/>
      <sheetName val="DKCtu"/>
      <sheetName val="CtuGso"/>
      <sheetName val="BCTC"/>
      <sheetName val="Tdoi HD"/>
      <sheetName val="40000000"/>
      <sheetName val="50000000"/>
      <sheetName val="60000000"/>
      <sheetName val="VAY"/>
      <sheetName val="Bom"/>
      <sheetName val="Chart1"/>
      <sheetName val="thang1"/>
      <sheetName val="TK331A"/>
      <sheetName val="TK131B"/>
      <sheetName val="TK131A"/>
      <sheetName val="TK 331c1"/>
      <sheetName val="TK331C"/>
      <sheetName val="CT331-2003"/>
      <sheetName val="CT 331"/>
      <sheetName val="CT131-2003"/>
      <sheetName val="CT 131"/>
      <sheetName val="TK331B"/>
      <sheetName val="N_x0000__x0000__x0000__x0000__x0000__x0000_"/>
      <sheetName val=""/>
      <sheetName val="DTCT"/>
      <sheetName val="PTVT"/>
      <sheetName val="THDT"/>
      <sheetName val="THVT"/>
      <sheetName val="THGT"/>
      <sheetName val="[99Q3299(REV.0).xlsÝK253 AC"/>
      <sheetName val="LUONG1"/>
      <sheetName val="Khoan khau tru"/>
      <sheetName val="cac khoan nop"/>
      <sheetName val="Doan phi CD"/>
      <sheetName val="Tro giup CN"/>
      <sheetName val="QTOAN C.T"/>
      <sheetName val="B.PPL"/>
      <sheetName val="Hop don vi"/>
      <sheetName val="XIN T.TOAN CPC"/>
      <sheetName val="Luong ranh PL"/>
      <sheetName val="Luong noi TPL"/>
      <sheetName val="CAP PHAT LUONG"/>
      <sheetName val="Quang T2i"/>
      <sheetName val="Quang Ngaa"/>
      <sheetName val="BD52"/>
      <sheetName val="Coc 52"/>
      <sheetName val="BD225"/>
      <sheetName val="Coc 225"/>
      <sheetName val="K243 K98"/>
      <sheetName val="_x000b_255"/>
      <sheetName val=" bdca3"/>
      <sheetName val=" BDA3"/>
      <sheetName val="CHAM CONG  nam2004"/>
      <sheetName val="CA 3 &amp; DOC HAI 04"/>
      <sheetName val=" BVCQ"/>
      <sheetName val=" BVBH"/>
      <sheetName val=" BVPXL"/>
      <sheetName val="Duong cong_x0000_vu hcm (7;) (2)"/>
      <sheetName val="Tien luong"/>
      <sheetName val="Phan tich"/>
      <sheetName val="Kinh phi"/>
      <sheetName val="Chenh lech"/>
      <sheetName val="TH phan dien"/>
      <sheetName val="Tong hop PXL"/>
      <sheetName val="Van chuyen"/>
      <sheetName val="TH toan bo"/>
      <sheetName val="KP phan dien"/>
      <sheetName val="Phan nuoc"/>
      <sheetName val="TH phan nuoc"/>
      <sheetName val="Kinh phi TDCD"/>
      <sheetName val="Phan tich TDCD"/>
      <sheetName val="Chen lech TDCD"/>
      <sheetName val="Tong hop TDCD"/>
      <sheetName val="Sheet17"/>
      <sheetName val="Sheet18"/>
      <sheetName val="Sheet19"/>
      <sheetName val="Sheet20"/>
      <sheetName val="Sheet21"/>
      <sheetName val="Sheet22"/>
      <sheetName val="Sheet23"/>
      <sheetName val="Sheet24"/>
      <sheetName val="Sheet25"/>
      <sheetName val="CATHODIC PROTEATION"/>
      <sheetName val="99Q3299(REV.0)"/>
      <sheetName val="km346£}0-km346+240 (2)"/>
      <sheetName val="Cham cong (5)"/>
      <sheetName val="CP"/>
      <sheetName val="BCT6"/>
      <sheetName val="Kc giavonQ1.05"/>
      <sheetName val="Gan tru thue"/>
      <sheetName val="DThu"/>
      <sheetName val="Nhap KPCT"/>
      <sheetName val="PBo KPCT"/>
      <sheetName val="KP nop CT"/>
      <sheetName val="PB LV CNhanh"/>
      <sheetName val="PB CPC"/>
      <sheetName val="PB LV doi Q4"/>
      <sheetName val="PB LV doi"/>
      <sheetName val="GtQ4.05L4"/>
      <sheetName val="GTQ4.05L3"/>
      <sheetName val="GTQ4.05 L2"/>
      <sheetName val="GTQ4.05"/>
      <sheetName val="GT Q3,05 sua"/>
      <sheetName val="GT Kc Q3.05"/>
      <sheetName val="GT Q2.05"/>
      <sheetName val="GT01.2005"/>
      <sheetName val="DSKH HN"/>
      <sheetName val="NKY "/>
      <sheetName val="DS-TT"/>
      <sheetName val=" HN NHAP"/>
      <sheetName val="KHO HN"/>
      <sheetName val="CNO "/>
      <sheetName val="TK 911"/>
      <sheetName val="TK 711"/>
      <sheetName val="TK 632"/>
      <sheetName val="TK642"/>
      <sheetName val="TK627"/>
      <sheetName val="TK623"/>
      <sheetName val="TK622"/>
      <sheetName val="TK621"/>
      <sheetName val="Chi tiet 511"/>
      <sheetName val="TK 511"/>
      <sheetName val="TK421"/>
      <sheetName val="TK411"/>
      <sheetName val="TK 342 ( thue T.C )"/>
      <sheetName val="TK338"/>
      <sheetName val="Phat sinh 2005"/>
      <sheetName val="TK334"/>
      <sheetName val="TK333"/>
      <sheetName val="TK331"/>
      <sheetName val="TK 341vay dai han "/>
      <sheetName val="TK311"/>
      <sheetName val="TK 214"/>
      <sheetName val="TK 212"/>
      <sheetName val="Chi tiet TK 211"/>
      <sheetName val="TK 211"/>
      <sheetName val="TK 154"/>
      <sheetName val="TK153"/>
      <sheetName val="Chi tiet TK 152"/>
      <sheetName val="Can Doi TK"/>
      <sheetName val="TK 152"/>
      <sheetName val="Chung tu ghi so "/>
      <sheetName val="TK 142"/>
      <sheetName val="TK 141"/>
      <sheetName val="TK 133"/>
      <sheetName val="Chi tiet TK131"/>
      <sheetName val="TK 131"/>
      <sheetName val="TK 112"/>
      <sheetName val="TK 111"/>
      <sheetName val="Phieu thu"/>
      <sheetName val="Phieu chi "/>
      <sheetName val="Phieu nhap VTu "/>
      <sheetName val="Phieu xuat VTu"/>
      <sheetName val="Can doi vat tu nhap xuat "/>
      <sheetName val="Vat tu nhapxuat nam 2005"/>
      <sheetName val="Ca may can dung nam 2005"/>
      <sheetName val="Vat Tu can cho CT nam 2005"/>
      <sheetName val="HD thu mua hang NLS "/>
      <sheetName val="HD thu mua cat soi "/>
      <sheetName val="TLy HD mua ban "/>
      <sheetName val="Bien ban Nthu GK"/>
      <sheetName val="T. Ly HD giao khoan "/>
      <sheetName val="Hop dong giao khoan"/>
      <sheetName val="giay tam ung "/>
      <sheetName val="Bang ke T.toan "/>
      <sheetName val="Hoa don ban hang "/>
      <sheetName val="Bang phan bo tien luong 2005"/>
      <sheetName val="Bang cham cong "/>
      <sheetName val="Bang T.T Luong CB chu Chot2005"/>
      <sheetName val="Bang T.T luong CN lai xe"/>
      <sheetName val="Bang thanh toan luong 2005"/>
      <sheetName val="Nhan cong cho CT nam 2005"/>
      <sheetName val="Dinh Muc tieu hao VL 2005"/>
      <sheetName val="Dang Ky chi tiet KH 2005"/>
      <sheetName val="Bang phan bo NVL nam 2005"/>
      <sheetName val="Bang phan bo K.Hao 2005"/>
      <sheetName val="Dang Ky Khau hao 2005"/>
      <sheetName val="Phu luc so 3( TNDN)"/>
      <sheetName val="PhuLuc so 1(TNDN)"/>
      <sheetName val="Mau so 04 TNDN"/>
      <sheetName val="Mau so 02C"/>
      <sheetName val="Mau so 02B"/>
      <sheetName val="Mau so 02A"/>
      <sheetName val="Mau 01B"/>
      <sheetName val="To khai Mau 11"/>
      <sheetName val="Don xin khat nop thue nam 04"/>
      <sheetName val="Su dung hoa don mau 26"/>
      <sheetName val="QToan hoa don "/>
      <sheetName val="Mau so 01"/>
      <sheetName val="Mau so 02"/>
      <sheetName val="Chi tiet Mau 03 ( mua vao )"/>
      <sheetName val="Mau so 03"/>
      <sheetName val="Mau so 04"/>
      <sheetName val="Mau 05"/>
      <sheetName val="De nghi giai dap ve thue "/>
      <sheetName val="the duc"/>
      <sheetName val="Bao cao thong ke "/>
      <sheetName val="Phieu DTra Van Tai ( 01 TKe )"/>
      <sheetName val="Chu Anh"/>
      <sheetName val="111"/>
      <sheetName val="Anh Duc"/>
      <sheetName val="Quy luong"/>
      <sheetName val="TL kenh Hon Cut"/>
      <sheetName val="Hon Soi"/>
      <sheetName val="SD12_x0000_(2)"/>
      <sheetName val="DG"/>
      <sheetName val="BTH"/>
      <sheetName val="VLQI-2005"/>
      <sheetName val="00000003"/>
      <sheetName val="km341+1077 -km341+!177.61"/>
      <sheetName val="ၨt 24-11"/>
      <sheetName val="H-QN_x0000__x0000__x0000__x0000__x0000__x0000__x0000__x0000__x0000__x0000__x0000_줔Ư_x0000__x0004__x0000__x0000__x0000__x0000__x0000__x0000_圌Ư_x0000__x0000__x0000__x0000_"/>
      <sheetName val="{h28-10"/>
      <sheetName val="tde"/>
      <sheetName val="tong"/>
      <sheetName val="Lamson"/>
      <sheetName val="luongson"/>
      <sheetName val="phuoctien"/>
      <sheetName val="phuoc dai"/>
      <sheetName val="phuocthang"/>
      <sheetName val="phuocthanh"/>
      <sheetName val="+h 10-11"/>
      <sheetName val="Tuan 1"/>
      <sheetName val="Tuan 2"/>
      <sheetName val="Tuan 3"/>
      <sheetName val="Tuan 4"/>
      <sheetName val="Thang"/>
      <sheetName val="km346+600-km146+820 (2)"/>
      <sheetName val="km345+661-km345_x000b_000 (2)"/>
      <sheetName val="km345_x0009_661-km345+000"/>
      <sheetName val="km338+60-km338+_x0011_30"/>
      <sheetName val="km340+376.41- km342+520.29"/>
      <sheetName val="km338+419-km388+571.89"/>
      <sheetName val="km_x0013_38+571.89-km338+652"/>
      <sheetName val="K259_x0000_Base "/>
      <sheetName val="NNGT-XMLS (5)"/>
      <sheetName val="TM_x0000_(2)"/>
      <sheetName val="Gia_x0000_NC"/>
      <sheetName val="NguyeLHuyen"/>
      <sheetName val="Co gioi -La Hang"/>
      <sheetName val="Ne - 05"/>
      <sheetName val="D_x0003_TC"/>
      <sheetName val="KP ÿÿ"/>
      <sheetName val="Y_x0000__x0004_HD"/>
      <sheetName val="Sheet_x0011_4"/>
      <sheetName val="Sheed10"/>
      <sheetName val="S`eet7"/>
      <sheetName val="Sheet_x0016_"/>
      <sheetName val="ThanhcoSONTAY"/>
      <sheetName val="Thanhco tong hop"/>
      <sheetName val="Truong Ba Trai(xong)"/>
      <sheetName val="QL32Tranh ST"/>
      <sheetName val="NGUYEN VAN TROI Goi3"/>
      <sheetName val="Nut GT D.Anh Troi (xong)"/>
      <sheetName val="B.xung D.DanHoa-ThanhVan(xong)"/>
      <sheetName val="Cai tao ben Tro(xong)"/>
      <sheetName val="Dien Tien phong (Bx)"/>
      <sheetName val="Cong Tan My"/>
      <sheetName val="Tong hop(Chinh)"/>
      <sheetName val="De Ta Lo(Xong)"/>
      <sheetName val="Duong 79 - Goi 3 nt"/>
      <sheetName val="Duong 79-Goi 3 sap xep"/>
      <sheetName val="Duong79-Goi3BS2004"/>
      <sheetName val="Duong 79 - Goi 3"/>
      <sheetName val="Duong 79 - Goi 2 (2)"/>
      <sheetName val="Duong 79 - Goi 2"/>
      <sheetName val="Duong79-Goi 2-BS2004"/>
      <sheetName val="Duong NM Z 143"/>
      <sheetName val="Duong 88-VT (3)"/>
      <sheetName val="Duong 88-VT (2)"/>
      <sheetName val="The kho"/>
      <sheetName val="Duong 88-VT"/>
      <sheetName val="Duong Tanphu Daithanh"/>
      <sheetName val="Rang Duoi"/>
      <sheetName val="Duong 21A-DongMo"/>
      <sheetName val="Cau Ngoi Tom"/>
      <sheetName val="Tinhlo316 LAPHU-THANHSON"/>
      <sheetName val="Tinh lo 316 gd 2"/>
      <sheetName val="Tinh lo 316 QT (2)"/>
      <sheetName val="Tinh lo 316 QT"/>
      <sheetName val="Didan Hovan-Camdinh "/>
      <sheetName val="Tinh lo80 TTCT"/>
      <sheetName val="De bao Son Tay 03"/>
      <sheetName val="Tinh lo80 "/>
      <sheetName val="Suoi oi - Ao vua (2)"/>
      <sheetName val="Suoi oi - Ao vua"/>
      <sheetName val="TT HLTH - DHBP"/>
      <sheetName val="Duong Che - Hop Thinh"/>
      <sheetName val="Duong Pheo Che - HB"/>
      <sheetName val="Duong VQG Ba Vi-Goi1"/>
      <sheetName val="Ke TANDUC NX"/>
      <sheetName val="The kho ke tan duc"/>
      <sheetName val="Ke TANDUC "/>
      <sheetName val="Cau Bon (2)"/>
      <sheetName val="Cau Bon"/>
      <sheetName val="Duong Dainghia Sap xep"/>
      <sheetName val="Duong Dainghia-Antien Goi2"/>
      <sheetName val="The kho Dai nghia an tien (2)"/>
      <sheetName val="Duong Nguyen Van Troi - SX"/>
      <sheetName val="The kho Nguyen Van Troi"/>
      <sheetName val="Duong Nguyen Van Troi - GD2"/>
      <sheetName val="The kho Tuyen5"/>
      <sheetName val="Tuyen5 - Dung"/>
      <sheetName val="Tuyen5 - NX"/>
      <sheetName val="Kenh T10XS"/>
      <sheetName val="The khoKenh T10"/>
      <sheetName val="Kenh T10"/>
      <sheetName val="lan trai em"/>
      <sheetName val="lan trai tan hong"/>
      <sheetName val="lan trai chi"/>
      <sheetName val="Duong be tong The"/>
      <sheetName val="Duong be tong The goc"/>
      <sheetName val="The xi mang"/>
      <sheetName val="The cat den"/>
      <sheetName val="The cat vang"/>
      <sheetName val="The soi"/>
      <sheetName val="The Gach"/>
      <sheetName val="The Thep"/>
      <sheetName val="The Nhua duong"/>
      <sheetName val="The Go"/>
      <sheetName val="The dat"/>
      <sheetName val="The Giay dau"/>
      <sheetName val="The cay tre"/>
      <sheetName val="The cui"/>
      <sheetName val="The Day thep"/>
      <sheetName val="The Son"/>
      <sheetName val="The Dinh"/>
      <sheetName val="The Bot da"/>
      <sheetName val="Duong be tong Chung tu (2)"/>
      <sheetName val="Duong be tong Chung tu"/>
      <sheetName val="Duong be tong"/>
      <sheetName val="Duong 21A-DoicamNX"/>
      <sheetName val="The kho duong 21A doi cam"/>
      <sheetName val="Duong 21A-Doicam Sua"/>
      <sheetName val="Ke Vu En"/>
      <sheetName val="Ke Cat tru"/>
      <sheetName val="Duong vao VQG Bavi-Goi2"/>
      <sheetName val="Duong Nhi Khe"/>
      <sheetName val="Duong DL DaiDong"/>
      <sheetName val="Duong te tieu ba tha "/>
      <sheetName val="Duong TTBT dau"/>
      <sheetName val="Duong TTBT dung (2)"/>
      <sheetName val="Duong TTBT gop"/>
      <sheetName val="Duong te tieu ba tha Goc"/>
      <sheetName val="Duong Tuyen 5 dau"/>
      <sheetName val=" Tuyen 5 D,Mo+B.sung (2)"/>
      <sheetName val="Duong TTBT dung"/>
      <sheetName val=" Tuyen 5 D,Mo+B.sung"/>
      <sheetName val="Duong Tuyen 5 D,Mo"/>
      <sheetName val="TT GD II"/>
      <sheetName val="Bo sung T5 D.Mo"/>
      <sheetName val="Di dan Tan Duc"/>
      <sheetName val="Dien Di dan Tan Duc (2)"/>
      <sheetName val="MAU  (2)"/>
      <sheetName val="MAU "/>
      <sheetName val="Du toan"/>
      <sheetName val="Phan tich vat tu"/>
      <sheetName val="Tong hop vat tu"/>
      <sheetName val="Tong hop gia"/>
      <sheetName val="Vat tu"/>
      <sheetName val="Tro giup"/>
      <sheetName val="Nhan cong"/>
      <sheetName val="May thi cong"/>
      <sheetName val="Chi phi chung"/>
      <sheetName val="Config"/>
      <sheetName val="Gia VÌ"/>
      <sheetName val="CL-1"/>
      <sheetName val="QT-1"/>
      <sheetName val="THKP1"/>
      <sheetName val="THKP2"/>
      <sheetName val="QT-2"/>
      <sheetName val="CL-3"/>
      <sheetName val="THKP3"/>
      <sheetName val="QT-3"/>
      <sheetName val="QT-4"/>
      <sheetName val="CL-4"/>
      <sheetName val="THKP4"/>
      <sheetName val="CL-5"/>
      <sheetName val="THKP5"/>
      <sheetName val="QT-5"/>
      <sheetName val="mau 1"/>
      <sheetName val="mau 10"/>
      <sheetName val="mau 2"/>
      <sheetName val="mau 3"/>
      <sheetName val="mau 4"/>
      <sheetName val="Tai san luu dong"/>
      <sheetName val="Boiduongkiemke"/>
      <sheetName val="Tonghopgiatri"/>
      <sheetName val="kÿÿ45+400-km345+500 (4)"/>
      <sheetName val="Kiemke30-6"/>
      <sheetName val="TERMINA_x0000_ KIT"/>
      <sheetName val="Jul-Sep 2003"/>
      <sheetName val="Oct-Dec 2003"/>
      <sheetName val="Annual 7-12--2003"/>
      <sheetName val="THUTHAU6Tџ2000"/>
      <sheetName val="?t 24-11"/>
      <sheetName val="HT01-DVHC"/>
      <sheetName val="HT02TPKT"/>
      <sheetName val="HT03-SDNN"/>
      <sheetName val="HT04-KDCNT"/>
      <sheetName val="HT05-6loaidat"/>
      <sheetName val="HT06-Biendong95-03"/>
      <sheetName val="04a1-DBSHo"/>
      <sheetName val="04a2-soho"/>
      <sheetName val="qhNN3vung"/>
      <sheetName val="QH 6 loai dat"/>
      <sheetName val="qhdvhc"/>
      <sheetName val="2003-2005-2010"/>
      <sheetName val="07-DTTD-HPhu"/>
      <sheetName val="04a4KHMRdothi"/>
      <sheetName val="08-datdothi"/>
      <sheetName val="Rafg Duoi"/>
      <sheetName val="n098"/>
      <sheetName val="Nha mo)"/>
      <sheetName val="TT-Doi6_x000d_Dot-1"/>
      <sheetName val="as"/>
      <sheetName val="Thang 07"/>
      <sheetName val="T10-05"/>
      <sheetName val="T9-05"/>
      <sheetName val="t805"/>
      <sheetName val="11T"/>
      <sheetName val="9T"/>
      <sheetName val="thu"/>
      <sheetName val="chi"/>
      <sheetName val="tra"/>
      <sheetName val="ThuT9"/>
      <sheetName val="131chien"/>
      <sheetName val="chi T10"/>
      <sheetName val="Chi T8,T9"/>
      <sheetName val="Chi7"/>
      <sheetName val="CT331"/>
      <sheetName val="Le Thanh Buon"/>
      <sheetName val="TS"/>
      <sheetName val="cc"/>
      <sheetName val="TGNH"/>
      <sheetName val="no phai tra"/>
      <sheetName val="no phai thu"/>
      <sheetName val="hang ton kho"/>
      <sheetName val="sp do dang"/>
      <sheetName val="CPa cty"/>
      <sheetName val="dat"/>
      <sheetName val="CCHC"/>
      <sheetName val="DTCT-tuyen chinh"/>
      <sheetName val="Bia h2)"/>
      <sheetName val="KLHT"/>
      <sheetName val="km345 661-km345+000"/>
      <sheetName val="DI-ESTI"/>
      <sheetName val="Phuong My"/>
      <sheetName val="Ha Linh"/>
      <sheetName val="Phuong dien"/>
      <sheetName val="Phuc Dong"/>
      <sheetName val="Gia Pho"/>
      <sheetName val="Huong long"/>
      <sheetName val="Huong Binh"/>
      <sheetName val="Huong Thuy"/>
      <sheetName val="Huong Giang1"/>
      <sheetName val="Huong trach"/>
      <sheetName val="Huong trach CX"/>
      <sheetName val="Huong trach 02"/>
      <sheetName val="So"/>
      <sheetName val="차수"/>
      <sheetName val="Huong Giang"/>
      <sheetName val="Loc Yen co 02,dat"/>
      <sheetName val="Loc Yen co dat, k co 02 "/>
      <sheetName val="Loc yen co 02, k co dat"/>
      <sheetName val="Loc yen 02"/>
      <sheetName val="Gia pho 02 Loc yen"/>
      <sheetName val="Loc Yen CX"/>
      <sheetName val="Loc Yen"/>
      <sheetName val="TH ngan sau"/>
      <sheetName val="So sanh ngan sau"/>
      <sheetName val="70000000"/>
      <sheetName val="BC"/>
      <sheetName val="GDMN.1"/>
      <sheetName val="GDMN.2"/>
      <sheetName val="GDMN.3"/>
      <sheetName val="GDMN.4"/>
      <sheetName val="GDMN.5"/>
      <sheetName val="GDTH.1"/>
      <sheetName val="GDTH.2"/>
      <sheetName val="GDTH.3"/>
      <sheetName val="GDTH.4"/>
      <sheetName val="GDTH.5"/>
      <sheetName val="THCS.1"/>
      <sheetName val="THCS.2"/>
      <sheetName val="THCS.3"/>
      <sheetName val="THCS.4"/>
      <sheetName val="THCS.5"/>
      <sheetName val="THCS.6"/>
      <sheetName val="THPT.1"/>
      <sheetName val="THPT.2"/>
      <sheetName val="THPT.3"/>
      <sheetName val="THPT.4"/>
      <sheetName val="THPT.5"/>
      <sheetName val="THPT.6"/>
      <sheetName val="DH,CD,THCN.1"/>
      <sheetName val="DH,CD,THCN.2"/>
      <sheetName val="DH,CD,THCN.3"/>
      <sheetName val="GDKCQ.1"/>
      <sheetName val="GDKCQ.2"/>
      <sheetName val="TAICHINH"/>
      <sheetName val="THUTHAU္9"/>
      <sheetName val="C47 Q4"/>
      <sheetName val="00p"/>
      <sheetName val="TERMINA? KIT"/>
      <sheetName val="hp 10-11"/>
      <sheetName val="kࡨ24-11"/>
      <sheetName val="khd"/>
      <sheetName val="t1003-t104"/>
      <sheetName val="03"/>
      <sheetName val="02"/>
      <sheetName val="MTL$-INTER"/>
      <sheetName val="KHO H"/>
      <sheetName val="Duong cong vu hbm( Lmat;2)"/>
      <sheetName val="K255 SB`se"/>
      <sheetName val="BKe Vo~ vay"/>
      <sheetName val="TPH_x0003__x0000_t"/>
      <sheetName val="Quyettoan _x0012_001"/>
      <sheetName val="Duong coah vu hcm (4)"/>
      <sheetName val="NEW-PANEL"/>
      <sheetName val="My dɩnh"/>
      <sheetName val="SD12?(2)"/>
      <sheetName val="Duong cong?vu hcm (7;) (2)"/>
      <sheetName val="H-QN???????????줔Ư?_x0004_??????圌Ư????"/>
      <sheetName val="N??????"/>
      <sheetName val="N"/>
      <sheetName val="Duong congvu hcm (7;) (2)"/>
      <sheetName val="SD12(2)"/>
      <sheetName val="K259Base "/>
      <sheetName val="TM(2)"/>
      <sheetName val="GiaNC"/>
      <sheetName val="Y_x0004_HD"/>
      <sheetName val="TERMINA KIT"/>
      <sheetName val="TPH_x0003_t"/>
      <sheetName val="MainModel"/>
    </sheetNames>
    <sheetDataSet>
      <sheetData sheetId="0" refreshError="1"/>
      <sheetData sheetId="1" refreshError="1">
        <row r="1">
          <cell r="A1" t="str">
            <v>PRICE BREAKDOWN FOR ELECTRICAL INSTALLATION WORK</v>
          </cell>
          <cell r="B1" t="str">
            <v xml:space="preserve">  600V CONTROL CA_x0000_LE 12/C 2.0 sq.mm  PVC/PVC</v>
          </cell>
          <cell r="C1">
            <v>-195</v>
          </cell>
          <cell r="D1" t="str">
            <v>M</v>
          </cell>
          <cell r="E1">
            <v>38</v>
          </cell>
          <cell r="F1">
            <v>-7410</v>
          </cell>
          <cell r="G1" t="str">
            <v xml:space="preserve"> </v>
          </cell>
          <cell r="H1">
            <v>0</v>
          </cell>
          <cell r="I1">
            <v>0</v>
          </cell>
          <cell r="J1"/>
          <cell r="K1" t="str">
            <v xml:space="preserve"> </v>
          </cell>
          <cell r="L1" t="str">
            <v>M+L</v>
          </cell>
          <cell r="M1">
            <v>0</v>
          </cell>
          <cell r="N1">
            <v>0</v>
          </cell>
          <cell r="O1">
            <v>60</v>
          </cell>
          <cell r="P1">
            <v>114600</v>
          </cell>
          <cell r="Q1">
            <v>0</v>
          </cell>
        </row>
        <row r="2">
          <cell r="B2" t="str">
            <v>??  LNG TERMINAL</v>
          </cell>
          <cell r="C2">
            <v>0</v>
          </cell>
          <cell r="D2">
            <v>0</v>
          </cell>
          <cell r="E2">
            <v>0</v>
          </cell>
          <cell r="F2">
            <v>0</v>
          </cell>
          <cell r="G2" t="str">
            <v xml:space="preserve"> </v>
          </cell>
          <cell r="H2">
            <v>0</v>
          </cell>
          <cell r="I2" t="str">
            <v>CTCI Q. NO. : 99Q3299</v>
          </cell>
          <cell r="J2">
            <v>0</v>
          </cell>
          <cell r="K2">
            <v>0</v>
          </cell>
          <cell r="L2">
            <v>0</v>
          </cell>
          <cell r="M2">
            <v>0</v>
          </cell>
          <cell r="N2">
            <v>0</v>
          </cell>
          <cell r="O2">
            <v>0</v>
          </cell>
          <cell r="P2" t="str">
            <v>CTCI Q. NO. : 99Q3299</v>
          </cell>
        </row>
        <row r="3">
          <cell r="B3" t="str">
            <v>LOCATION: ?? ?????</v>
          </cell>
        </row>
        <row r="4">
          <cell r="A4">
            <v>0</v>
          </cell>
          <cell r="B4">
            <v>0</v>
          </cell>
          <cell r="C4">
            <v>0</v>
          </cell>
          <cell r="D4">
            <v>0</v>
          </cell>
          <cell r="E4">
            <v>0</v>
          </cell>
          <cell r="F4">
            <v>0</v>
          </cell>
          <cell r="G4">
            <v>0</v>
          </cell>
          <cell r="H4">
            <v>4.303918780958249E-283</v>
          </cell>
          <cell r="I4">
            <v>0</v>
          </cell>
          <cell r="J4">
            <v>1.4775881111090027E-309</v>
          </cell>
          <cell r="K4">
            <v>0</v>
          </cell>
          <cell r="L4">
            <v>0</v>
          </cell>
          <cell r="M4">
            <v>2.2250743890061491E-308</v>
          </cell>
          <cell r="N4">
            <v>0</v>
          </cell>
          <cell r="O4">
            <v>3.3156563676248386E-316</v>
          </cell>
          <cell r="P4">
            <v>0</v>
          </cell>
          <cell r="Q4">
            <v>0</v>
          </cell>
        </row>
        <row r="5">
          <cell r="E5" t="str">
            <v xml:space="preserve">                  TO SITE</v>
          </cell>
          <cell r="F5">
            <v>0</v>
          </cell>
          <cell r="G5" t="str">
            <v xml:space="preserve">                  TO SITE</v>
          </cell>
          <cell r="H5">
            <v>0</v>
          </cell>
          <cell r="I5">
            <v>0</v>
          </cell>
          <cell r="J5">
            <v>0</v>
          </cell>
          <cell r="K5" t="str">
            <v xml:space="preserve">                  TO SITE</v>
          </cell>
          <cell r="L5">
            <v>0</v>
          </cell>
          <cell r="M5" t="str">
            <v xml:space="preserve">                  TO SITE</v>
          </cell>
        </row>
        <row r="6">
          <cell r="E6" t="str">
            <v xml:space="preserve"> ON SHORE MAT'L (NET) NT$</v>
          </cell>
          <cell r="F6">
            <v>0</v>
          </cell>
          <cell r="G6" t="str">
            <v xml:space="preserve"> OFF SHORE MAT'L (NET) US$</v>
          </cell>
          <cell r="H6">
            <v>0</v>
          </cell>
          <cell r="I6" t="str">
            <v xml:space="preserve">          LABOR MH (NET) </v>
          </cell>
          <cell r="J6">
            <v>0</v>
          </cell>
          <cell r="K6" t="str">
            <v xml:space="preserve">     ON SHORE MAT'L NT$</v>
          </cell>
          <cell r="L6">
            <v>0</v>
          </cell>
          <cell r="M6" t="str">
            <v xml:space="preserve">   OFF SHORE MAT'L US$</v>
          </cell>
          <cell r="N6">
            <v>0</v>
          </cell>
          <cell r="O6" t="str">
            <v xml:space="preserve">        LABOR PRICE NT$</v>
          </cell>
          <cell r="P6">
            <v>0</v>
          </cell>
          <cell r="Q6" t="str">
            <v>REMARK</v>
          </cell>
        </row>
        <row r="7">
          <cell r="A7" t="str">
            <v>NO.</v>
          </cell>
          <cell r="B7" t="str">
            <v>DESCRIPTION</v>
          </cell>
          <cell r="C7" t="str">
            <v>Q'TY</v>
          </cell>
          <cell r="D7" t="str">
            <v>UNIT</v>
          </cell>
          <cell r="E7" t="str">
            <v>U/P</v>
          </cell>
          <cell r="F7" t="str">
            <v>TOTAL</v>
          </cell>
          <cell r="G7" t="str">
            <v>U/P</v>
          </cell>
          <cell r="H7" t="str">
            <v>TOTAL</v>
          </cell>
          <cell r="I7" t="str">
            <v>U/P</v>
          </cell>
          <cell r="J7" t="str">
            <v>TOTAL</v>
          </cell>
          <cell r="K7" t="str">
            <v>U/P</v>
          </cell>
          <cell r="L7" t="str">
            <v>TOTAL</v>
          </cell>
          <cell r="M7" t="str">
            <v>U/P</v>
          </cell>
          <cell r="N7" t="str">
            <v>TOTAL</v>
          </cell>
          <cell r="O7" t="str">
            <v>U/P</v>
          </cell>
          <cell r="P7" t="str">
            <v>TOTAL</v>
          </cell>
        </row>
        <row r="8">
          <cell r="J8">
            <v>238</v>
          </cell>
        </row>
        <row r="9">
          <cell r="A9" t="str">
            <v>ALT-1</v>
          </cell>
          <cell r="B9" t="str">
            <v xml:space="preserve">         PRICE SUMMARY</v>
          </cell>
        </row>
        <row r="11">
          <cell r="A11" t="str">
            <v xml:space="preserve">  A.</v>
          </cell>
          <cell r="B11" t="str">
            <v xml:space="preserve"> POWER EQUIPMENT </v>
          </cell>
          <cell r="C11">
            <v>1</v>
          </cell>
          <cell r="D11" t="str">
            <v>LOT</v>
          </cell>
          <cell r="E11">
            <v>138612100</v>
          </cell>
          <cell r="F11">
            <v>138612100</v>
          </cell>
          <cell r="G11">
            <v>0</v>
          </cell>
          <cell r="H11">
            <v>0</v>
          </cell>
          <cell r="I11">
            <v>13764</v>
          </cell>
          <cell r="J11">
            <v>13764</v>
          </cell>
          <cell r="K11">
            <v>138612100</v>
          </cell>
          <cell r="L11">
            <v>138612100</v>
          </cell>
          <cell r="M11">
            <v>0</v>
          </cell>
          <cell r="N11">
            <v>0</v>
          </cell>
          <cell r="O11">
            <v>6155030</v>
          </cell>
          <cell r="P11">
            <v>6155030</v>
          </cell>
        </row>
        <row r="12">
          <cell r="F12">
            <v>0</v>
          </cell>
          <cell r="G12">
            <v>0</v>
          </cell>
          <cell r="H12">
            <v>0</v>
          </cell>
          <cell r="I12">
            <v>0</v>
          </cell>
          <cell r="J12">
            <v>0</v>
          </cell>
          <cell r="K12">
            <v>0</v>
          </cell>
          <cell r="L12">
            <v>0</v>
          </cell>
          <cell r="M12">
            <v>0</v>
          </cell>
          <cell r="N12">
            <v>0</v>
          </cell>
          <cell r="O12">
            <v>0</v>
          </cell>
          <cell r="P12">
            <v>0</v>
          </cell>
        </row>
        <row r="13">
          <cell r="A13" t="str">
            <v xml:space="preserve">  B.</v>
          </cell>
          <cell r="B13" t="str">
            <v xml:space="preserve"> POWER DISTRIBUTION SYSTEM</v>
          </cell>
          <cell r="C13">
            <v>130730</v>
          </cell>
          <cell r="D13" t="str">
            <v>M</v>
          </cell>
          <cell r="E13">
            <v>178.00177465004208</v>
          </cell>
          <cell r="F13">
            <v>23270172</v>
          </cell>
          <cell r="G13">
            <v>0</v>
          </cell>
          <cell r="H13">
            <v>0</v>
          </cell>
          <cell r="I13">
            <v>0.25310181289681022</v>
          </cell>
          <cell r="J13">
            <v>33088</v>
          </cell>
          <cell r="K13">
            <v>178.00177465004208</v>
          </cell>
          <cell r="L13">
            <v>23270172</v>
          </cell>
          <cell r="M13">
            <v>0</v>
          </cell>
          <cell r="N13">
            <v>0</v>
          </cell>
          <cell r="O13">
            <v>70.851243019964812</v>
          </cell>
          <cell r="P13">
            <v>9262383</v>
          </cell>
        </row>
        <row r="14">
          <cell r="F14">
            <v>0</v>
          </cell>
          <cell r="G14">
            <v>0</v>
          </cell>
          <cell r="H14">
            <v>0</v>
          </cell>
          <cell r="I14">
            <v>0</v>
          </cell>
          <cell r="J14">
            <v>0</v>
          </cell>
          <cell r="K14">
            <v>0</v>
          </cell>
          <cell r="L14">
            <v>0</v>
          </cell>
          <cell r="M14">
            <v>0</v>
          </cell>
          <cell r="N14">
            <v>0</v>
          </cell>
          <cell r="O14">
            <v>0</v>
          </cell>
          <cell r="P14">
            <v>0</v>
          </cell>
        </row>
        <row r="15">
          <cell r="A15" t="str">
            <v xml:space="preserve">  C.</v>
          </cell>
          <cell r="B15" t="str">
            <v xml:space="preserve"> LIGHTING SYSTEM</v>
          </cell>
          <cell r="C15">
            <v>508</v>
          </cell>
          <cell r="D15" t="str">
            <v>SET</v>
          </cell>
          <cell r="E15">
            <v>18871.641732283464</v>
          </cell>
          <cell r="F15">
            <v>9586794</v>
          </cell>
          <cell r="G15">
            <v>0</v>
          </cell>
          <cell r="H15">
            <v>0</v>
          </cell>
          <cell r="I15">
            <v>28.084645669291337</v>
          </cell>
          <cell r="J15">
            <v>14267</v>
          </cell>
          <cell r="K15">
            <v>18871.641732283464</v>
          </cell>
          <cell r="L15">
            <v>9586794</v>
          </cell>
          <cell r="M15">
            <v>0</v>
          </cell>
          <cell r="N15">
            <v>0</v>
          </cell>
          <cell r="O15">
            <v>8470.6830708661419</v>
          </cell>
          <cell r="P15">
            <v>4303107</v>
          </cell>
        </row>
        <row r="16">
          <cell r="A16" t="str">
            <v>A.8.1</v>
          </cell>
          <cell r="B16" t="str">
            <v>SELF-STANDING POWER PANEL, 480V, 65KA</v>
          </cell>
          <cell r="C16">
            <v>3.90625E-3</v>
          </cell>
          <cell r="D16" t="str">
            <v>SET</v>
          </cell>
          <cell r="E16">
            <v>120000</v>
          </cell>
          <cell r="F16">
            <v>0</v>
          </cell>
          <cell r="G16">
            <v>0</v>
          </cell>
          <cell r="H16">
            <v>0</v>
          </cell>
          <cell r="I16">
            <v>0</v>
          </cell>
          <cell r="J16">
            <v>0</v>
          </cell>
          <cell r="K16">
            <v>0</v>
          </cell>
          <cell r="L16">
            <v>0</v>
          </cell>
          <cell r="M16">
            <v>0</v>
          </cell>
          <cell r="N16">
            <v>0</v>
          </cell>
          <cell r="O16">
            <v>0</v>
          </cell>
          <cell r="P16">
            <v>0</v>
          </cell>
        </row>
        <row r="17">
          <cell r="A17" t="str">
            <v xml:space="preserve">  D.</v>
          </cell>
          <cell r="B17" t="str">
            <v xml:space="preserve"> GROUNDING &amp; LIGHTNING PROTECTION SYSTEM</v>
          </cell>
          <cell r="C17">
            <v>8620</v>
          </cell>
          <cell r="D17" t="str">
            <v>M</v>
          </cell>
          <cell r="E17">
            <v>104.6885150812065</v>
          </cell>
          <cell r="F17">
            <v>902415</v>
          </cell>
          <cell r="G17">
            <v>0</v>
          </cell>
          <cell r="H17">
            <v>0</v>
          </cell>
          <cell r="I17">
            <v>0.40336426914153134</v>
          </cell>
          <cell r="J17">
            <v>3477</v>
          </cell>
          <cell r="K17">
            <v>104.6885150812065</v>
          </cell>
          <cell r="L17">
            <v>902415</v>
          </cell>
          <cell r="M17">
            <v>0</v>
          </cell>
          <cell r="N17">
            <v>0</v>
          </cell>
          <cell r="O17">
            <v>146.95568445475638</v>
          </cell>
          <cell r="P17">
            <v>1266758</v>
          </cell>
        </row>
        <row r="18">
          <cell r="B18" t="str">
            <v>480/240V, 20KVA</v>
          </cell>
          <cell r="C18">
            <v>6</v>
          </cell>
          <cell r="D18" t="str">
            <v>SET</v>
          </cell>
          <cell r="E18">
            <v>30000</v>
          </cell>
          <cell r="F18">
            <v>0</v>
          </cell>
          <cell r="G18">
            <v>0</v>
          </cell>
          <cell r="H18">
            <v>0</v>
          </cell>
          <cell r="I18">
            <v>0</v>
          </cell>
          <cell r="J18">
            <v>0</v>
          </cell>
          <cell r="K18">
            <v>0</v>
          </cell>
          <cell r="L18">
            <v>0</v>
          </cell>
          <cell r="M18">
            <v>0</v>
          </cell>
          <cell r="N18">
            <v>0</v>
          </cell>
          <cell r="O18">
            <v>0</v>
          </cell>
          <cell r="P18">
            <v>0</v>
          </cell>
        </row>
        <row r="19">
          <cell r="A19" t="str">
            <v xml:space="preserve">  E.</v>
          </cell>
          <cell r="B19" t="str">
            <v xml:space="preserve"> TELEPHONE SYSTEM</v>
          </cell>
          <cell r="C19">
            <v>2250</v>
          </cell>
          <cell r="D19" t="str">
            <v>M</v>
          </cell>
          <cell r="E19">
            <v>219.19555555555556</v>
          </cell>
          <cell r="F19">
            <v>493190</v>
          </cell>
          <cell r="G19">
            <v>0</v>
          </cell>
          <cell r="H19">
            <v>0</v>
          </cell>
          <cell r="I19">
            <v>0.20088888888888889</v>
          </cell>
          <cell r="J19">
            <v>452</v>
          </cell>
          <cell r="K19">
            <v>219.19555555555556</v>
          </cell>
          <cell r="L19">
            <v>493190</v>
          </cell>
          <cell r="M19">
            <v>0</v>
          </cell>
          <cell r="N19">
            <v>0</v>
          </cell>
          <cell r="O19">
            <v>56.222222222222221</v>
          </cell>
          <cell r="P19">
            <v>126500</v>
          </cell>
        </row>
        <row r="20">
          <cell r="B20" t="str">
            <v>5S</v>
          </cell>
          <cell r="C20">
            <v>3.5</v>
          </cell>
          <cell r="D20">
            <v>2.11</v>
          </cell>
          <cell r="E20">
            <v>1</v>
          </cell>
          <cell r="F20">
            <v>0</v>
          </cell>
          <cell r="G20">
            <v>0</v>
          </cell>
          <cell r="H20">
            <v>0</v>
          </cell>
          <cell r="I20">
            <v>0</v>
          </cell>
          <cell r="J20">
            <v>0</v>
          </cell>
          <cell r="K20">
            <v>0</v>
          </cell>
          <cell r="L20">
            <v>0</v>
          </cell>
          <cell r="M20">
            <v>0</v>
          </cell>
          <cell r="N20">
            <v>0</v>
          </cell>
          <cell r="O20">
            <v>0</v>
          </cell>
          <cell r="P20">
            <v>0</v>
          </cell>
        </row>
        <row r="21">
          <cell r="A21" t="str">
            <v xml:space="preserve">  F.</v>
          </cell>
          <cell r="B21" t="str">
            <v xml:space="preserve"> PAGE/INTERCOMMUNICATION SYSTEM</v>
          </cell>
          <cell r="C21">
            <v>15</v>
          </cell>
          <cell r="D21" t="str">
            <v>SET</v>
          </cell>
          <cell r="E21">
            <v>67271.8</v>
          </cell>
          <cell r="F21">
            <v>1009077</v>
          </cell>
          <cell r="G21">
            <v>0</v>
          </cell>
          <cell r="H21">
            <v>0</v>
          </cell>
          <cell r="I21">
            <v>87.266666666666666</v>
          </cell>
          <cell r="J21">
            <v>1309</v>
          </cell>
          <cell r="K21">
            <v>67271.8</v>
          </cell>
          <cell r="L21">
            <v>1009077</v>
          </cell>
          <cell r="M21">
            <v>0</v>
          </cell>
          <cell r="N21">
            <v>0</v>
          </cell>
          <cell r="O21">
            <v>24435.333333333332</v>
          </cell>
          <cell r="P21">
            <v>366530</v>
          </cell>
        </row>
        <row r="22">
          <cell r="F22">
            <v>0</v>
          </cell>
          <cell r="G22">
            <v>0</v>
          </cell>
          <cell r="H22">
            <v>0</v>
          </cell>
          <cell r="I22">
            <v>0</v>
          </cell>
          <cell r="J22">
            <v>0</v>
          </cell>
          <cell r="K22">
            <v>0</v>
          </cell>
          <cell r="L22">
            <v>0</v>
          </cell>
          <cell r="M22">
            <v>0</v>
          </cell>
          <cell r="N22">
            <v>0</v>
          </cell>
          <cell r="O22">
            <v>0</v>
          </cell>
          <cell r="P22">
            <v>0</v>
          </cell>
        </row>
        <row r="23">
          <cell r="A23" t="str">
            <v xml:space="preserve">  G.</v>
          </cell>
          <cell r="B23" t="str">
            <v xml:space="preserve"> CCTV SYSTEM</v>
          </cell>
          <cell r="C23">
            <v>6</v>
          </cell>
          <cell r="D23" t="str">
            <v>SET</v>
          </cell>
          <cell r="E23">
            <v>291143.16666666669</v>
          </cell>
          <cell r="F23">
            <v>1746859</v>
          </cell>
          <cell r="G23">
            <v>0</v>
          </cell>
          <cell r="H23">
            <v>0</v>
          </cell>
          <cell r="I23">
            <v>221</v>
          </cell>
          <cell r="J23">
            <v>1326</v>
          </cell>
          <cell r="K23">
            <v>291143.16666666669</v>
          </cell>
          <cell r="L23">
            <v>1746859</v>
          </cell>
          <cell r="M23">
            <v>0</v>
          </cell>
          <cell r="N23">
            <v>0</v>
          </cell>
          <cell r="O23">
            <v>61933.5</v>
          </cell>
          <cell r="P23">
            <v>371601</v>
          </cell>
        </row>
        <row r="24">
          <cell r="F24">
            <v>0</v>
          </cell>
          <cell r="G24">
            <v>0</v>
          </cell>
          <cell r="H24">
            <v>0</v>
          </cell>
          <cell r="I24">
            <v>0</v>
          </cell>
          <cell r="J24">
            <v>0</v>
          </cell>
          <cell r="K24">
            <v>0</v>
          </cell>
          <cell r="L24">
            <v>0</v>
          </cell>
          <cell r="M24">
            <v>0</v>
          </cell>
          <cell r="N24">
            <v>0</v>
          </cell>
          <cell r="O24">
            <v>0</v>
          </cell>
          <cell r="P24">
            <v>0</v>
          </cell>
        </row>
        <row r="25">
          <cell r="A25" t="str">
            <v xml:space="preserve">  H.</v>
          </cell>
          <cell r="B25" t="str">
            <v xml:space="preserve"> CATHODIC PROTECTION SYSTEM</v>
          </cell>
          <cell r="C25">
            <v>60</v>
          </cell>
          <cell r="D25" t="str">
            <v>PC</v>
          </cell>
          <cell r="E25">
            <v>12445.316666666668</v>
          </cell>
          <cell r="F25">
            <v>746719</v>
          </cell>
          <cell r="G25">
            <v>0</v>
          </cell>
          <cell r="H25">
            <v>0</v>
          </cell>
          <cell r="I25">
            <v>17.083333333333332</v>
          </cell>
          <cell r="J25">
            <v>1025</v>
          </cell>
          <cell r="K25">
            <v>12445.316666666668</v>
          </cell>
          <cell r="L25">
            <v>746719</v>
          </cell>
          <cell r="M25">
            <v>0</v>
          </cell>
          <cell r="N25">
            <v>0</v>
          </cell>
          <cell r="O25">
            <v>6387.1</v>
          </cell>
          <cell r="P25">
            <v>383226</v>
          </cell>
        </row>
        <row r="26">
          <cell r="B26">
            <v>0</v>
          </cell>
          <cell r="C26">
            <v>0</v>
          </cell>
          <cell r="D26">
            <v>0</v>
          </cell>
          <cell r="E26">
            <v>0</v>
          </cell>
          <cell r="F26">
            <v>0</v>
          </cell>
          <cell r="G26">
            <v>0</v>
          </cell>
          <cell r="H26">
            <v>0</v>
          </cell>
          <cell r="I26">
            <v>0.15</v>
          </cell>
          <cell r="J26">
            <v>0</v>
          </cell>
          <cell r="K26">
            <v>0.15</v>
          </cell>
          <cell r="L26">
            <v>0</v>
          </cell>
          <cell r="M26">
            <v>0</v>
          </cell>
          <cell r="N26">
            <v>0</v>
          </cell>
          <cell r="O26">
            <v>0</v>
          </cell>
          <cell r="P26">
            <v>2</v>
          </cell>
          <cell r="Q26">
            <v>0</v>
          </cell>
        </row>
        <row r="27">
          <cell r="A27" t="str">
            <v xml:space="preserve">  I.</v>
          </cell>
          <cell r="B27" t="str">
            <v>APS SYSTEM</v>
          </cell>
          <cell r="C27">
            <v>60</v>
          </cell>
          <cell r="D27" t="str">
            <v>SET</v>
          </cell>
          <cell r="E27">
            <v>260365.88333333333</v>
          </cell>
          <cell r="F27">
            <v>15621953</v>
          </cell>
          <cell r="G27">
            <v>0</v>
          </cell>
          <cell r="H27">
            <v>0</v>
          </cell>
          <cell r="I27">
            <v>227.13333333333333</v>
          </cell>
          <cell r="J27">
            <v>13628</v>
          </cell>
          <cell r="K27">
            <v>260365.88333333333</v>
          </cell>
          <cell r="L27">
            <v>15621953</v>
          </cell>
          <cell r="M27">
            <v>0</v>
          </cell>
          <cell r="N27">
            <v>0</v>
          </cell>
          <cell r="O27">
            <v>63605.433333333334</v>
          </cell>
          <cell r="P27">
            <v>3816326</v>
          </cell>
          <cell r="Q27">
            <v>0</v>
          </cell>
        </row>
        <row r="28">
          <cell r="A28">
            <v>23</v>
          </cell>
          <cell r="B28" t="str">
            <v>5S</v>
          </cell>
          <cell r="C28">
            <v>3.5</v>
          </cell>
          <cell r="D28">
            <v>2.11</v>
          </cell>
          <cell r="E28">
            <v>1</v>
          </cell>
          <cell r="F28">
            <v>0</v>
          </cell>
          <cell r="G28">
            <v>0</v>
          </cell>
          <cell r="H28">
            <v>0</v>
          </cell>
          <cell r="I28">
            <v>0.3</v>
          </cell>
          <cell r="J28">
            <v>0</v>
          </cell>
          <cell r="K28">
            <v>0.3</v>
          </cell>
          <cell r="L28">
            <v>0</v>
          </cell>
          <cell r="M28">
            <v>0</v>
          </cell>
          <cell r="N28">
            <v>0</v>
          </cell>
          <cell r="O28">
            <v>0</v>
          </cell>
          <cell r="P28">
            <v>3</v>
          </cell>
          <cell r="Q28">
            <v>0</v>
          </cell>
        </row>
        <row r="29">
          <cell r="A29" t="str">
            <v xml:space="preserve">  J.</v>
          </cell>
          <cell r="B29" t="str">
            <v>U/G CONDUIT BANK</v>
          </cell>
          <cell r="C29">
            <v>2850</v>
          </cell>
          <cell r="D29" t="str">
            <v>M3</v>
          </cell>
          <cell r="E29">
            <v>2070.4561403508774</v>
          </cell>
          <cell r="F29">
            <v>5900800</v>
          </cell>
          <cell r="G29">
            <v>0</v>
          </cell>
          <cell r="H29">
            <v>0</v>
          </cell>
          <cell r="I29">
            <v>9.5898245614035087</v>
          </cell>
          <cell r="J29">
            <v>27331</v>
          </cell>
          <cell r="K29">
            <v>2070.4561403508774</v>
          </cell>
          <cell r="L29">
            <v>5900800</v>
          </cell>
          <cell r="M29">
            <v>0</v>
          </cell>
          <cell r="N29">
            <v>0</v>
          </cell>
          <cell r="O29">
            <v>7703.0175438596489</v>
          </cell>
          <cell r="P29">
            <v>21953600</v>
          </cell>
          <cell r="Q29">
            <v>0</v>
          </cell>
        </row>
        <row r="30">
          <cell r="A30">
            <v>25</v>
          </cell>
          <cell r="B30" t="str">
            <v>5S</v>
          </cell>
          <cell r="C30">
            <v>5</v>
          </cell>
          <cell r="D30">
            <v>2.77</v>
          </cell>
          <cell r="E30">
            <v>1</v>
          </cell>
          <cell r="F30">
            <v>0</v>
          </cell>
          <cell r="G30">
            <v>0</v>
          </cell>
          <cell r="H30">
            <v>0</v>
          </cell>
          <cell r="I30">
            <v>0.3</v>
          </cell>
          <cell r="J30">
            <v>0</v>
          </cell>
          <cell r="K30">
            <v>0.3</v>
          </cell>
          <cell r="L30">
            <v>0</v>
          </cell>
          <cell r="M30">
            <v>0</v>
          </cell>
          <cell r="N30">
            <v>0</v>
          </cell>
          <cell r="O30">
            <v>0</v>
          </cell>
          <cell r="P30">
            <v>4</v>
          </cell>
          <cell r="Q30">
            <v>0</v>
          </cell>
        </row>
        <row r="31">
          <cell r="A31">
            <v>26</v>
          </cell>
          <cell r="B31" t="str">
            <v>5S</v>
          </cell>
          <cell r="C31">
            <v>6</v>
          </cell>
          <cell r="D31">
            <v>2.77</v>
          </cell>
          <cell r="E31">
            <v>1.7652958621831609E-284</v>
          </cell>
          <cell r="F31">
            <v>0</v>
          </cell>
          <cell r="G31">
            <v>0</v>
          </cell>
          <cell r="H31">
            <v>0</v>
          </cell>
          <cell r="I31">
            <v>0</v>
          </cell>
          <cell r="J31">
            <v>0</v>
          </cell>
          <cell r="K31" t="str">
            <v>M+L</v>
          </cell>
          <cell r="L31" t="str">
            <v>M+L</v>
          </cell>
          <cell r="M31">
            <v>0</v>
          </cell>
          <cell r="N31">
            <v>0</v>
          </cell>
          <cell r="O31">
            <v>60</v>
          </cell>
          <cell r="P31">
            <v>420000</v>
          </cell>
          <cell r="Q31">
            <v>0</v>
          </cell>
        </row>
        <row r="32">
          <cell r="A32">
            <v>22.062500003958178</v>
          </cell>
          <cell r="B32" t="str">
            <v>TOTAL (ALT-1)</v>
          </cell>
          <cell r="C32">
            <v>0</v>
          </cell>
          <cell r="D32">
            <v>0</v>
          </cell>
          <cell r="E32">
            <v>0</v>
          </cell>
          <cell r="F32">
            <v>197890079</v>
          </cell>
          <cell r="G32">
            <v>0</v>
          </cell>
          <cell r="H32">
            <v>0</v>
          </cell>
          <cell r="I32">
            <v>0</v>
          </cell>
          <cell r="J32">
            <v>109667</v>
          </cell>
          <cell r="K32">
            <v>0</v>
          </cell>
          <cell r="L32">
            <v>197890079</v>
          </cell>
          <cell r="M32">
            <v>0</v>
          </cell>
          <cell r="N32">
            <v>0</v>
          </cell>
          <cell r="O32">
            <v>0</v>
          </cell>
          <cell r="P32">
            <v>48005061</v>
          </cell>
          <cell r="Q32">
            <v>109667</v>
          </cell>
        </row>
        <row r="33">
          <cell r="A33">
            <v>28</v>
          </cell>
          <cell r="B33">
            <v>42</v>
          </cell>
          <cell r="C33">
            <v>0</v>
          </cell>
          <cell r="D33">
            <v>0</v>
          </cell>
          <cell r="E33" t="str">
            <v xml:space="preserve"> </v>
          </cell>
          <cell r="F33">
            <v>0</v>
          </cell>
          <cell r="G33">
            <v>0</v>
          </cell>
          <cell r="H33">
            <v>0</v>
          </cell>
          <cell r="I33">
            <v>0</v>
          </cell>
          <cell r="J33">
            <v>0</v>
          </cell>
          <cell r="K33">
            <v>0</v>
          </cell>
          <cell r="L33">
            <v>0</v>
          </cell>
          <cell r="M33">
            <v>0</v>
          </cell>
          <cell r="N33">
            <v>0</v>
          </cell>
          <cell r="O33">
            <v>0</v>
          </cell>
          <cell r="P33">
            <v>0</v>
          </cell>
          <cell r="Q33">
            <v>0</v>
          </cell>
        </row>
        <row r="34">
          <cell r="A34" t="str">
            <v>OTHER</v>
          </cell>
          <cell r="B34" t="str">
            <v xml:space="preserve"> CATHODIC PROTECTION SYSTEM  FOR TRUNK LINE</v>
          </cell>
          <cell r="C34">
            <v>1</v>
          </cell>
          <cell r="D34" t="str">
            <v>LOT</v>
          </cell>
          <cell r="E34">
            <v>0</v>
          </cell>
          <cell r="F34">
            <v>4357694</v>
          </cell>
          <cell r="G34">
            <v>0</v>
          </cell>
          <cell r="H34">
            <v>0</v>
          </cell>
          <cell r="I34">
            <v>0</v>
          </cell>
          <cell r="J34">
            <v>6089</v>
          </cell>
          <cell r="K34">
            <v>0</v>
          </cell>
          <cell r="L34">
            <v>4357694</v>
          </cell>
          <cell r="M34">
            <v>0</v>
          </cell>
          <cell r="N34">
            <v>0</v>
          </cell>
          <cell r="O34">
            <v>0</v>
          </cell>
          <cell r="P34">
            <v>2372268</v>
          </cell>
          <cell r="Q34">
            <v>6089</v>
          </cell>
        </row>
        <row r="35">
          <cell r="A35">
            <v>33</v>
          </cell>
          <cell r="B35" t="str">
            <v xml:space="preserve">     4"</v>
          </cell>
          <cell r="C35">
            <v>350</v>
          </cell>
          <cell r="D35" t="str">
            <v>M</v>
          </cell>
          <cell r="E35">
            <v>343</v>
          </cell>
          <cell r="F35">
            <v>120050</v>
          </cell>
          <cell r="G35">
            <v>0</v>
          </cell>
          <cell r="H35">
            <v>0</v>
          </cell>
          <cell r="I35">
            <v>0</v>
          </cell>
          <cell r="J35">
            <v>0</v>
          </cell>
          <cell r="K35">
            <v>410000</v>
          </cell>
          <cell r="L35">
            <v>0</v>
          </cell>
          <cell r="M35">
            <v>0</v>
          </cell>
          <cell r="N35">
            <v>0</v>
          </cell>
          <cell r="O35">
            <v>0</v>
          </cell>
          <cell r="P35">
            <v>0</v>
          </cell>
          <cell r="Q35">
            <v>0</v>
          </cell>
        </row>
        <row r="36">
          <cell r="A36">
            <v>31</v>
          </cell>
          <cell r="B36" t="str">
            <v xml:space="preserve">MATERIAL PRICE ???? </v>
          </cell>
          <cell r="C36">
            <v>508</v>
          </cell>
          <cell r="D36" t="str">
            <v>SET</v>
          </cell>
          <cell r="E36" t="str">
            <v xml:space="preserve"> </v>
          </cell>
          <cell r="F36">
            <v>0</v>
          </cell>
          <cell r="G36">
            <v>0</v>
          </cell>
          <cell r="H36">
            <v>0</v>
          </cell>
          <cell r="I36">
            <v>0</v>
          </cell>
          <cell r="J36">
            <v>0</v>
          </cell>
          <cell r="K36">
            <v>0</v>
          </cell>
          <cell r="L36">
            <v>0</v>
          </cell>
          <cell r="M36">
            <v>0</v>
          </cell>
          <cell r="N36">
            <v>0</v>
          </cell>
          <cell r="O36">
            <v>0</v>
          </cell>
          <cell r="P36">
            <v>0</v>
          </cell>
          <cell r="Q36">
            <v>0</v>
          </cell>
        </row>
        <row r="37">
          <cell r="A37">
            <v>32</v>
          </cell>
          <cell r="B37" t="str">
            <v xml:space="preserve">CAPACITOR </v>
          </cell>
          <cell r="C37">
            <v>0</v>
          </cell>
          <cell r="D37" t="str">
            <v>KVA</v>
          </cell>
          <cell r="E37" t="str">
            <v xml:space="preserve"> </v>
          </cell>
          <cell r="F37">
            <v>0</v>
          </cell>
          <cell r="G37">
            <v>0</v>
          </cell>
          <cell r="H37">
            <v>0</v>
          </cell>
          <cell r="I37">
            <v>0</v>
          </cell>
          <cell r="J37">
            <v>0</v>
          </cell>
          <cell r="K37">
            <v>0</v>
          </cell>
          <cell r="L37">
            <v>0</v>
          </cell>
          <cell r="M37">
            <v>0</v>
          </cell>
          <cell r="N37">
            <v>0</v>
          </cell>
          <cell r="O37">
            <v>0</v>
          </cell>
          <cell r="P37">
            <v>0</v>
          </cell>
          <cell r="Q37">
            <v>0</v>
          </cell>
        </row>
        <row r="38">
          <cell r="A38">
            <v>33</v>
          </cell>
          <cell r="B38" t="str">
            <v>CABLE &amp; WIRE FOR POWER SYSTEM</v>
          </cell>
          <cell r="C38">
            <v>130730</v>
          </cell>
          <cell r="D38" t="str">
            <v>M</v>
          </cell>
          <cell r="E38" t="str">
            <v xml:space="preserve"> </v>
          </cell>
          <cell r="F38">
            <v>0</v>
          </cell>
          <cell r="G38">
            <v>0</v>
          </cell>
          <cell r="H38">
            <v>0</v>
          </cell>
          <cell r="I38">
            <v>0</v>
          </cell>
          <cell r="J38">
            <v>0</v>
          </cell>
          <cell r="K38">
            <v>0</v>
          </cell>
          <cell r="L38">
            <v>0</v>
          </cell>
          <cell r="M38">
            <v>0</v>
          </cell>
          <cell r="N38">
            <v>0</v>
          </cell>
          <cell r="O38">
            <v>0</v>
          </cell>
          <cell r="P38">
            <v>0</v>
          </cell>
          <cell r="Q38">
            <v>0</v>
          </cell>
        </row>
        <row r="39">
          <cell r="A39">
            <v>34</v>
          </cell>
          <cell r="B39" t="str">
            <v>LIGHTING FIXTURE</v>
          </cell>
          <cell r="C39">
            <v>508</v>
          </cell>
          <cell r="D39" t="str">
            <v>SET</v>
          </cell>
          <cell r="E39" t="str">
            <v xml:space="preserve"> </v>
          </cell>
          <cell r="F39">
            <v>0</v>
          </cell>
          <cell r="G39">
            <v>0</v>
          </cell>
          <cell r="H39">
            <v>0</v>
          </cell>
          <cell r="I39">
            <v>0</v>
          </cell>
          <cell r="J39">
            <v>0</v>
          </cell>
          <cell r="K39">
            <v>0</v>
          </cell>
          <cell r="L39">
            <v>0</v>
          </cell>
          <cell r="M39">
            <v>0</v>
          </cell>
          <cell r="N39">
            <v>0</v>
          </cell>
          <cell r="O39">
            <v>0</v>
          </cell>
          <cell r="P39">
            <v>0</v>
          </cell>
          <cell r="Q39">
            <v>0</v>
          </cell>
        </row>
        <row r="40">
          <cell r="A40">
            <v>35</v>
          </cell>
          <cell r="B40">
            <v>64</v>
          </cell>
          <cell r="C40">
            <v>0</v>
          </cell>
          <cell r="D40">
            <v>0</v>
          </cell>
          <cell r="E40" t="str">
            <v xml:space="preserve"> </v>
          </cell>
          <cell r="F40">
            <v>0</v>
          </cell>
          <cell r="G40">
            <v>0</v>
          </cell>
          <cell r="H40">
            <v>0</v>
          </cell>
          <cell r="I40">
            <v>0</v>
          </cell>
          <cell r="J40">
            <v>0</v>
          </cell>
          <cell r="K40">
            <v>0</v>
          </cell>
          <cell r="L40">
            <v>0</v>
          </cell>
          <cell r="M40">
            <v>0</v>
          </cell>
          <cell r="N40">
            <v>0</v>
          </cell>
          <cell r="O40">
            <v>0</v>
          </cell>
          <cell r="P40">
            <v>0</v>
          </cell>
          <cell r="Q40">
            <v>0</v>
          </cell>
        </row>
        <row r="41">
          <cell r="A41">
            <v>36</v>
          </cell>
          <cell r="B41" t="str">
            <v>LABOR PRICE ????</v>
          </cell>
          <cell r="C41">
            <v>0</v>
          </cell>
          <cell r="D41">
            <v>0</v>
          </cell>
          <cell r="E41" t="str">
            <v xml:space="preserve"> </v>
          </cell>
          <cell r="F41">
            <v>0</v>
          </cell>
          <cell r="G41">
            <v>0</v>
          </cell>
          <cell r="H41">
            <v>0</v>
          </cell>
          <cell r="I41">
            <v>0</v>
          </cell>
          <cell r="J41">
            <v>0</v>
          </cell>
          <cell r="K41">
            <v>0</v>
          </cell>
          <cell r="L41">
            <v>0</v>
          </cell>
          <cell r="M41">
            <v>0</v>
          </cell>
          <cell r="N41">
            <v>0</v>
          </cell>
          <cell r="O41">
            <v>0</v>
          </cell>
          <cell r="P41">
            <v>0</v>
          </cell>
          <cell r="Q41">
            <v>0</v>
          </cell>
        </row>
        <row r="42">
          <cell r="A42">
            <v>37</v>
          </cell>
          <cell r="B42" t="str">
            <v xml:space="preserve">CAPACITOR </v>
          </cell>
          <cell r="C42">
            <v>0</v>
          </cell>
          <cell r="D42" t="str">
            <v>KVA</v>
          </cell>
          <cell r="E42" t="str">
            <v xml:space="preserve"> </v>
          </cell>
          <cell r="F42">
            <v>0</v>
          </cell>
          <cell r="G42">
            <v>0</v>
          </cell>
          <cell r="H42">
            <v>0</v>
          </cell>
          <cell r="I42">
            <v>0</v>
          </cell>
          <cell r="J42">
            <v>0</v>
          </cell>
          <cell r="K42">
            <v>0</v>
          </cell>
          <cell r="L42">
            <v>0</v>
          </cell>
          <cell r="M42">
            <v>0</v>
          </cell>
          <cell r="N42">
            <v>0</v>
          </cell>
          <cell r="O42">
            <v>0</v>
          </cell>
          <cell r="P42">
            <v>0</v>
          </cell>
          <cell r="Q42">
            <v>0</v>
          </cell>
        </row>
        <row r="43">
          <cell r="A43">
            <v>38</v>
          </cell>
          <cell r="B43" t="str">
            <v>CABLE &amp; WIRE FOR POWER SYSTEM</v>
          </cell>
          <cell r="C43">
            <v>130730</v>
          </cell>
          <cell r="D43" t="str">
            <v>M</v>
          </cell>
          <cell r="E43">
            <v>0</v>
          </cell>
          <cell r="F43">
            <v>0</v>
          </cell>
          <cell r="G43">
            <v>0</v>
          </cell>
          <cell r="H43">
            <v>0</v>
          </cell>
          <cell r="I43">
            <v>0.73359596114128356</v>
          </cell>
          <cell r="J43">
            <v>95903</v>
          </cell>
          <cell r="K43">
            <v>0</v>
          </cell>
          <cell r="L43">
            <v>0</v>
          </cell>
          <cell r="M43">
            <v>0</v>
          </cell>
          <cell r="N43">
            <v>0</v>
          </cell>
          <cell r="O43">
            <v>0</v>
          </cell>
          <cell r="P43">
            <v>0</v>
          </cell>
          <cell r="Q43">
            <v>0</v>
          </cell>
        </row>
        <row r="44">
          <cell r="A44" t="str">
            <v>A.3.2</v>
          </cell>
          <cell r="B44" t="str">
            <v>LIGHTING FIXTURE</v>
          </cell>
          <cell r="C44">
            <v>508</v>
          </cell>
          <cell r="D44" t="str">
            <v>SET</v>
          </cell>
          <cell r="E44">
            <v>500000</v>
          </cell>
          <cell r="F44">
            <v>5000000</v>
          </cell>
          <cell r="G44">
            <v>0</v>
          </cell>
          <cell r="H44">
            <v>0</v>
          </cell>
          <cell r="I44">
            <v>0</v>
          </cell>
          <cell r="J44">
            <v>0</v>
          </cell>
          <cell r="K44">
            <v>0</v>
          </cell>
          <cell r="L44">
            <v>0</v>
          </cell>
          <cell r="M44">
            <v>0</v>
          </cell>
          <cell r="N44">
            <v>0</v>
          </cell>
          <cell r="O44">
            <v>0</v>
          </cell>
          <cell r="P44">
            <v>0</v>
          </cell>
          <cell r="Q44">
            <v>0</v>
          </cell>
        </row>
        <row r="45">
          <cell r="A45" t="str">
            <v>AVE.</v>
          </cell>
          <cell r="B45" t="str">
            <v xml:space="preserve"> </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row>
        <row r="46">
          <cell r="A46" t="str">
            <v>ALT-2</v>
          </cell>
          <cell r="B46">
            <v>0</v>
          </cell>
          <cell r="C46" t="str">
            <v xml:space="preserve"> </v>
          </cell>
          <cell r="D46" t="str">
            <v xml:space="preserve"> </v>
          </cell>
          <cell r="E46">
            <v>0</v>
          </cell>
          <cell r="F46">
            <v>0</v>
          </cell>
          <cell r="G46">
            <v>0</v>
          </cell>
          <cell r="H46">
            <v>0</v>
          </cell>
          <cell r="I46">
            <v>0</v>
          </cell>
          <cell r="J46">
            <v>0</v>
          </cell>
          <cell r="K46">
            <v>0</v>
          </cell>
          <cell r="L46">
            <v>0</v>
          </cell>
          <cell r="M46">
            <v>0</v>
          </cell>
          <cell r="N46">
            <v>0</v>
          </cell>
          <cell r="O46">
            <v>0</v>
          </cell>
          <cell r="P46">
            <v>0</v>
          </cell>
        </row>
        <row r="47">
          <cell r="A47">
            <v>1</v>
          </cell>
          <cell r="B47" t="str">
            <v xml:space="preserve">  6.9KV GCS ,  NEMA CLASS E2 , MCC PANEL</v>
          </cell>
          <cell r="C47">
            <v>-1</v>
          </cell>
          <cell r="D47" t="str">
            <v>PNL</v>
          </cell>
          <cell r="E47">
            <v>500000</v>
          </cell>
          <cell r="F47">
            <v>-500000</v>
          </cell>
          <cell r="G47">
            <v>0</v>
          </cell>
          <cell r="H47">
            <v>0</v>
          </cell>
          <cell r="I47">
            <v>20</v>
          </cell>
          <cell r="J47">
            <v>-20</v>
          </cell>
          <cell r="K47">
            <v>500000</v>
          </cell>
          <cell r="L47">
            <v>-500000</v>
          </cell>
          <cell r="M47">
            <v>0</v>
          </cell>
          <cell r="N47">
            <v>0</v>
          </cell>
          <cell r="O47">
            <v>5600</v>
          </cell>
          <cell r="P47">
            <v>-5600</v>
          </cell>
          <cell r="Q47">
            <v>0</v>
          </cell>
        </row>
        <row r="48">
          <cell r="A48">
            <v>2</v>
          </cell>
          <cell r="B48" t="str">
            <v xml:space="preserve">  600V POWER CABLE 3/C 5.5 sq.mm  XLPE/PVC</v>
          </cell>
          <cell r="C48">
            <v>-195</v>
          </cell>
          <cell r="D48" t="str">
            <v>M</v>
          </cell>
          <cell r="E48">
            <v>20</v>
          </cell>
          <cell r="F48">
            <v>-3900</v>
          </cell>
          <cell r="G48">
            <v>0</v>
          </cell>
          <cell r="H48">
            <v>0</v>
          </cell>
          <cell r="I48">
            <v>0.1</v>
          </cell>
          <cell r="J48">
            <v>-20</v>
          </cell>
          <cell r="K48">
            <v>20</v>
          </cell>
          <cell r="L48">
            <v>-3900</v>
          </cell>
          <cell r="M48">
            <v>0</v>
          </cell>
          <cell r="N48">
            <v>0</v>
          </cell>
          <cell r="O48">
            <v>28</v>
          </cell>
          <cell r="P48">
            <v>-5460</v>
          </cell>
          <cell r="Q48">
            <v>0</v>
          </cell>
        </row>
        <row r="49">
          <cell r="A49">
            <v>3</v>
          </cell>
          <cell r="B49" t="str">
            <v xml:space="preserve">  600V CONTROL CABLE 12/C 2.0 sq.mm  PVC/PVC</v>
          </cell>
          <cell r="C49">
            <v>-195</v>
          </cell>
          <cell r="D49" t="str">
            <v>M</v>
          </cell>
          <cell r="E49">
            <v>38</v>
          </cell>
          <cell r="F49">
            <v>-7410</v>
          </cell>
          <cell r="G49">
            <v>0</v>
          </cell>
          <cell r="H49">
            <v>0</v>
          </cell>
          <cell r="I49">
            <v>0.13800000000000001</v>
          </cell>
          <cell r="J49">
            <v>-27</v>
          </cell>
          <cell r="K49">
            <v>38</v>
          </cell>
          <cell r="L49">
            <v>-7410</v>
          </cell>
          <cell r="M49">
            <v>0</v>
          </cell>
          <cell r="N49">
            <v>0</v>
          </cell>
          <cell r="O49">
            <v>39</v>
          </cell>
          <cell r="P49">
            <v>-7605</v>
          </cell>
          <cell r="Q49">
            <v>0</v>
          </cell>
        </row>
        <row r="50">
          <cell r="A50">
            <v>4</v>
          </cell>
          <cell r="B50" t="str">
            <v xml:space="preserve">  8KV POWER CABLE 3/C  38 sq.mm  XLPE/PVC</v>
          </cell>
          <cell r="C50">
            <v>-580</v>
          </cell>
          <cell r="D50" t="str">
            <v>M</v>
          </cell>
          <cell r="E50">
            <v>268</v>
          </cell>
          <cell r="F50">
            <v>-155440</v>
          </cell>
          <cell r="G50">
            <v>0</v>
          </cell>
          <cell r="H50">
            <v>0</v>
          </cell>
          <cell r="I50">
            <v>0.32100000000000001</v>
          </cell>
          <cell r="J50">
            <v>-186</v>
          </cell>
          <cell r="K50">
            <v>268</v>
          </cell>
          <cell r="L50">
            <v>-155440</v>
          </cell>
          <cell r="M50">
            <v>0</v>
          </cell>
          <cell r="N50">
            <v>0</v>
          </cell>
          <cell r="O50">
            <v>90</v>
          </cell>
          <cell r="P50">
            <v>-52200</v>
          </cell>
          <cell r="Q50">
            <v>0</v>
          </cell>
        </row>
        <row r="51">
          <cell r="A51">
            <v>5</v>
          </cell>
          <cell r="B51" t="str">
            <v xml:space="preserve">  8KV POWER CABLE 3/C  60 sq.mm  XLPE/PVC</v>
          </cell>
          <cell r="C51">
            <v>390</v>
          </cell>
          <cell r="D51" t="str">
            <v>M</v>
          </cell>
          <cell r="E51">
            <v>367</v>
          </cell>
          <cell r="F51">
            <v>143130</v>
          </cell>
          <cell r="G51">
            <v>0</v>
          </cell>
          <cell r="H51">
            <v>0</v>
          </cell>
          <cell r="I51">
            <v>0.38800000000000001</v>
          </cell>
          <cell r="J51">
            <v>151</v>
          </cell>
          <cell r="K51">
            <v>367</v>
          </cell>
          <cell r="L51">
            <v>143130</v>
          </cell>
          <cell r="M51">
            <v>0</v>
          </cell>
          <cell r="N51">
            <v>0</v>
          </cell>
          <cell r="O51">
            <v>109</v>
          </cell>
          <cell r="P51">
            <v>42510</v>
          </cell>
          <cell r="Q51">
            <v>0</v>
          </cell>
        </row>
        <row r="52">
          <cell r="A52">
            <v>6</v>
          </cell>
          <cell r="B52" t="str">
            <v xml:space="preserve"> PVC CONDUIT, THICK WALL, CNS1302 SCH. B , 2"</v>
          </cell>
          <cell r="C52">
            <v>-390</v>
          </cell>
          <cell r="D52" t="str">
            <v>M</v>
          </cell>
          <cell r="E52">
            <v>38</v>
          </cell>
          <cell r="F52">
            <v>-14820</v>
          </cell>
          <cell r="G52">
            <v>0</v>
          </cell>
          <cell r="H52">
            <v>0</v>
          </cell>
          <cell r="I52">
            <v>0.3</v>
          </cell>
          <cell r="J52">
            <v>-117</v>
          </cell>
          <cell r="K52">
            <v>38</v>
          </cell>
          <cell r="L52">
            <v>-14820</v>
          </cell>
          <cell r="M52">
            <v>0</v>
          </cell>
          <cell r="N52">
            <v>0</v>
          </cell>
          <cell r="O52">
            <v>84</v>
          </cell>
          <cell r="P52">
            <v>-32760</v>
          </cell>
          <cell r="Q52">
            <v>0</v>
          </cell>
        </row>
        <row r="53">
          <cell r="A53">
            <v>7</v>
          </cell>
          <cell r="B53" t="str">
            <v xml:space="preserve"> MISCELLANEOUS </v>
          </cell>
          <cell r="C53">
            <v>1</v>
          </cell>
          <cell r="D53" t="str">
            <v>LOT</v>
          </cell>
          <cell r="E53">
            <v>-708.6</v>
          </cell>
          <cell r="F53">
            <v>-709</v>
          </cell>
          <cell r="G53">
            <v>0</v>
          </cell>
          <cell r="H53">
            <v>0</v>
          </cell>
          <cell r="I53">
            <v>-2.46</v>
          </cell>
          <cell r="J53">
            <v>-2</v>
          </cell>
          <cell r="K53">
            <v>-709</v>
          </cell>
          <cell r="L53">
            <v>-709</v>
          </cell>
          <cell r="M53">
            <v>0</v>
          </cell>
          <cell r="N53">
            <v>0</v>
          </cell>
          <cell r="O53">
            <v>-689</v>
          </cell>
          <cell r="P53">
            <v>-689</v>
          </cell>
        </row>
        <row r="54">
          <cell r="B54" t="str">
            <v>SUB-TOTAL : (ALT-1)</v>
          </cell>
          <cell r="C54">
            <v>0</v>
          </cell>
          <cell r="D54">
            <v>0</v>
          </cell>
          <cell r="E54">
            <v>0</v>
          </cell>
          <cell r="F54">
            <v>-539149</v>
          </cell>
          <cell r="G54">
            <v>0</v>
          </cell>
          <cell r="H54">
            <v>0</v>
          </cell>
          <cell r="I54">
            <v>0</v>
          </cell>
          <cell r="J54">
            <v>-221</v>
          </cell>
          <cell r="K54">
            <v>0</v>
          </cell>
          <cell r="L54">
            <v>-539149</v>
          </cell>
          <cell r="M54">
            <v>0</v>
          </cell>
          <cell r="N54">
            <v>0</v>
          </cell>
          <cell r="O54">
            <v>0</v>
          </cell>
          <cell r="P54">
            <v>-61804</v>
          </cell>
          <cell r="Q54">
            <v>-221</v>
          </cell>
        </row>
        <row r="55">
          <cell r="H55">
            <v>0</v>
          </cell>
          <cell r="I55">
            <v>0.31715698242186791</v>
          </cell>
          <cell r="J55">
            <v>98</v>
          </cell>
          <cell r="K55">
            <v>232</v>
          </cell>
          <cell r="L55">
            <v>69600</v>
          </cell>
          <cell r="M55">
            <v>0</v>
          </cell>
          <cell r="N55">
            <v>0</v>
          </cell>
          <cell r="O55">
            <v>91</v>
          </cell>
          <cell r="P55">
            <v>27300</v>
          </cell>
        </row>
        <row r="56">
          <cell r="A56" t="str">
            <v>ALT-3</v>
          </cell>
        </row>
        <row r="57">
          <cell r="A57">
            <v>1</v>
          </cell>
          <cell r="B57" t="str">
            <v xml:space="preserve"> AUTO-TRANSFORMER FOR 6.9KV 8500KW MOTOR STARTER , </v>
          </cell>
          <cell r="C57">
            <v>1</v>
          </cell>
          <cell r="D57" t="str">
            <v>SET</v>
          </cell>
          <cell r="E57">
            <v>484000</v>
          </cell>
          <cell r="F57">
            <v>484000</v>
          </cell>
          <cell r="G57">
            <v>0</v>
          </cell>
          <cell r="H57">
            <v>0</v>
          </cell>
          <cell r="I57">
            <v>20</v>
          </cell>
          <cell r="J57">
            <v>20</v>
          </cell>
          <cell r="K57">
            <v>484000</v>
          </cell>
          <cell r="L57">
            <v>484000</v>
          </cell>
          <cell r="M57">
            <v>0</v>
          </cell>
          <cell r="N57">
            <v>0</v>
          </cell>
          <cell r="O57">
            <v>5600</v>
          </cell>
          <cell r="P57">
            <v>5600</v>
          </cell>
        </row>
        <row r="58">
          <cell r="A58">
            <v>3</v>
          </cell>
          <cell r="B58" t="str">
            <v xml:space="preserve"> TAP 80% , STARTING TIME 60 Sec. (MOTOR PF=0.7 , EFF=0.9)</v>
          </cell>
          <cell r="C58">
            <v>2</v>
          </cell>
          <cell r="D58" t="str">
            <v>P_x000E_L</v>
          </cell>
          <cell r="E58">
            <v>1500000</v>
          </cell>
          <cell r="F58">
            <v>0</v>
          </cell>
          <cell r="G58">
            <v>0</v>
          </cell>
          <cell r="H58">
            <v>0</v>
          </cell>
          <cell r="I58">
            <v>0</v>
          </cell>
          <cell r="J58">
            <v>0</v>
          </cell>
          <cell r="K58">
            <v>0</v>
          </cell>
          <cell r="L58">
            <v>0</v>
          </cell>
          <cell r="M58">
            <v>0</v>
          </cell>
          <cell r="N58">
            <v>0</v>
          </cell>
          <cell r="O58">
            <v>0</v>
          </cell>
          <cell r="P58">
            <v>0</v>
          </cell>
        </row>
        <row r="59">
          <cell r="A59">
            <v>2</v>
          </cell>
          <cell r="B59" t="str">
            <v xml:space="preserve">  6.9KV VCB 1250A 40KA</v>
          </cell>
          <cell r="C59">
            <v>3</v>
          </cell>
          <cell r="D59" t="str">
            <v>PNL</v>
          </cell>
          <cell r="E59">
            <v>800000</v>
          </cell>
          <cell r="F59">
            <v>2400000</v>
          </cell>
          <cell r="G59">
            <v>0</v>
          </cell>
          <cell r="H59">
            <v>0</v>
          </cell>
          <cell r="I59">
            <v>20</v>
          </cell>
          <cell r="J59">
            <v>60</v>
          </cell>
          <cell r="K59">
            <v>800000</v>
          </cell>
          <cell r="L59">
            <v>2400000</v>
          </cell>
          <cell r="M59">
            <v>0</v>
          </cell>
          <cell r="N59">
            <v>0</v>
          </cell>
          <cell r="O59">
            <v>5600</v>
          </cell>
          <cell r="P59">
            <v>16800</v>
          </cell>
          <cell r="Q59">
            <v>0</v>
          </cell>
        </row>
        <row r="60">
          <cell r="A60">
            <v>3</v>
          </cell>
          <cell r="B60" t="str">
            <v xml:space="preserve">  6.9KV 2000KVA , W/GCS , CAPACIATOR PANEL</v>
          </cell>
          <cell r="C60">
            <v>2</v>
          </cell>
          <cell r="D60" t="str">
            <v>PNL</v>
          </cell>
          <cell r="E60">
            <v>1500000</v>
          </cell>
          <cell r="F60">
            <v>3000000</v>
          </cell>
          <cell r="G60">
            <v>0</v>
          </cell>
          <cell r="H60">
            <v>0</v>
          </cell>
          <cell r="I60">
            <v>30</v>
          </cell>
          <cell r="J60">
            <v>60</v>
          </cell>
          <cell r="K60">
            <v>1500000</v>
          </cell>
          <cell r="L60">
            <v>3000000</v>
          </cell>
          <cell r="M60">
            <v>0</v>
          </cell>
          <cell r="N60">
            <v>0</v>
          </cell>
          <cell r="O60">
            <v>8400</v>
          </cell>
          <cell r="P60">
            <v>16800</v>
          </cell>
        </row>
        <row r="61">
          <cell r="A61">
            <v>4</v>
          </cell>
          <cell r="B61" t="str">
            <v xml:space="preserve">  600V POWER CABLE 3/C 5.5 sq.mm  XLPE/PVC</v>
          </cell>
          <cell r="C61">
            <v>200</v>
          </cell>
          <cell r="D61" t="str">
            <v>M</v>
          </cell>
          <cell r="E61">
            <v>20</v>
          </cell>
          <cell r="F61">
            <v>4000</v>
          </cell>
          <cell r="G61">
            <v>0</v>
          </cell>
          <cell r="H61">
            <v>0</v>
          </cell>
          <cell r="I61">
            <v>0.1</v>
          </cell>
          <cell r="J61">
            <v>20</v>
          </cell>
          <cell r="K61">
            <v>20</v>
          </cell>
          <cell r="L61">
            <v>4000</v>
          </cell>
          <cell r="M61">
            <v>0</v>
          </cell>
          <cell r="N61">
            <v>0</v>
          </cell>
          <cell r="O61">
            <v>28</v>
          </cell>
          <cell r="P61">
            <v>5600</v>
          </cell>
          <cell r="Q61">
            <v>0</v>
          </cell>
        </row>
        <row r="62">
          <cell r="A62">
            <v>5</v>
          </cell>
          <cell r="B62" t="str">
            <v xml:space="preserve">  600V POWER CABLE 3/C 22sq.mm  XLPE/PVC</v>
          </cell>
          <cell r="C62">
            <v>600</v>
          </cell>
          <cell r="D62" t="str">
            <v>M</v>
          </cell>
          <cell r="E62">
            <v>70</v>
          </cell>
          <cell r="F62">
            <v>42000</v>
          </cell>
          <cell r="G62">
            <v>0</v>
          </cell>
          <cell r="H62">
            <v>0</v>
          </cell>
          <cell r="I62">
            <v>0.18099999999999999</v>
          </cell>
          <cell r="J62">
            <v>109</v>
          </cell>
          <cell r="K62">
            <v>70</v>
          </cell>
          <cell r="L62">
            <v>42000</v>
          </cell>
          <cell r="M62">
            <v>0</v>
          </cell>
          <cell r="N62">
            <v>0</v>
          </cell>
          <cell r="O62">
            <v>51</v>
          </cell>
          <cell r="P62">
            <v>30600</v>
          </cell>
          <cell r="Q62">
            <v>0</v>
          </cell>
        </row>
        <row r="63">
          <cell r="A63">
            <v>6</v>
          </cell>
          <cell r="B63" t="str">
            <v xml:space="preserve">  600V CONTROL CABLE 7/C 2.1 sq.mm  PVC/PVC</v>
          </cell>
          <cell r="C63">
            <v>600</v>
          </cell>
          <cell r="D63" t="str">
            <v>M</v>
          </cell>
          <cell r="E63">
            <v>24</v>
          </cell>
          <cell r="F63">
            <v>14400</v>
          </cell>
          <cell r="G63">
            <v>0</v>
          </cell>
          <cell r="H63">
            <v>0</v>
          </cell>
          <cell r="I63">
            <v>0.105</v>
          </cell>
          <cell r="J63">
            <v>63</v>
          </cell>
          <cell r="K63">
            <v>24</v>
          </cell>
          <cell r="L63">
            <v>14400</v>
          </cell>
          <cell r="M63">
            <v>0</v>
          </cell>
          <cell r="N63">
            <v>0</v>
          </cell>
          <cell r="O63">
            <v>29</v>
          </cell>
          <cell r="P63">
            <v>17400</v>
          </cell>
          <cell r="Q63">
            <v>0</v>
          </cell>
        </row>
        <row r="64">
          <cell r="A64">
            <v>7</v>
          </cell>
          <cell r="B64" t="str">
            <v xml:space="preserve">  600V CONTROL CABLE 12/C 2.0 sq.mm  PVC/PVC</v>
          </cell>
          <cell r="C64">
            <v>200</v>
          </cell>
          <cell r="D64" t="str">
            <v>M</v>
          </cell>
          <cell r="E64">
            <v>38</v>
          </cell>
          <cell r="F64">
            <v>7600</v>
          </cell>
          <cell r="G64">
            <v>0</v>
          </cell>
          <cell r="H64">
            <v>0</v>
          </cell>
          <cell r="I64">
            <v>0.13800000000000001</v>
          </cell>
          <cell r="J64">
            <v>28</v>
          </cell>
          <cell r="K64">
            <v>38</v>
          </cell>
          <cell r="L64">
            <v>7600</v>
          </cell>
          <cell r="M64">
            <v>0</v>
          </cell>
          <cell r="N64">
            <v>0</v>
          </cell>
          <cell r="O64">
            <v>39</v>
          </cell>
          <cell r="P64">
            <v>7800</v>
          </cell>
          <cell r="Q64">
            <v>0</v>
          </cell>
        </row>
        <row r="65">
          <cell r="A65">
            <v>8</v>
          </cell>
          <cell r="B65" t="str">
            <v xml:space="preserve">  8KV POWER CABLE 1/C 325 sq.mm XLPE/PVC</v>
          </cell>
          <cell r="C65">
            <v>2500</v>
          </cell>
          <cell r="D65" t="str">
            <v>M</v>
          </cell>
          <cell r="E65">
            <v>375</v>
          </cell>
          <cell r="F65">
            <v>937500</v>
          </cell>
          <cell r="G65">
            <v>0</v>
          </cell>
          <cell r="H65">
            <v>0</v>
          </cell>
          <cell r="I65">
            <v>0.30199999999999999</v>
          </cell>
          <cell r="J65">
            <v>755</v>
          </cell>
          <cell r="K65">
            <v>375</v>
          </cell>
          <cell r="L65">
            <v>937500</v>
          </cell>
          <cell r="M65">
            <v>0</v>
          </cell>
          <cell r="N65">
            <v>0</v>
          </cell>
          <cell r="O65">
            <v>85</v>
          </cell>
          <cell r="P65">
            <v>212500</v>
          </cell>
        </row>
        <row r="66">
          <cell r="A66">
            <v>9</v>
          </cell>
          <cell r="B66" t="str">
            <v xml:space="preserve">  8KV TERMINATION KIT , 1/C 325 sq.mm </v>
          </cell>
          <cell r="C66">
            <v>24</v>
          </cell>
          <cell r="D66" t="str">
            <v>SET</v>
          </cell>
          <cell r="E66">
            <v>2542</v>
          </cell>
          <cell r="F66">
            <v>61008</v>
          </cell>
          <cell r="G66">
            <v>0</v>
          </cell>
          <cell r="H66">
            <v>0</v>
          </cell>
          <cell r="I66">
            <v>5</v>
          </cell>
          <cell r="J66">
            <v>120</v>
          </cell>
          <cell r="K66">
            <v>2542</v>
          </cell>
          <cell r="L66">
            <v>61008</v>
          </cell>
          <cell r="M66">
            <v>0</v>
          </cell>
          <cell r="N66">
            <v>0</v>
          </cell>
          <cell r="O66">
            <v>1400</v>
          </cell>
          <cell r="P66">
            <v>33600</v>
          </cell>
        </row>
        <row r="67">
          <cell r="A67">
            <v>10</v>
          </cell>
          <cell r="B67" t="str">
            <v xml:space="preserve"> PVC CONDUIT, THICK WALL, CNS1302 SCH. B , 2"</v>
          </cell>
          <cell r="C67">
            <v>800</v>
          </cell>
          <cell r="D67" t="str">
            <v>M</v>
          </cell>
          <cell r="E67">
            <v>38</v>
          </cell>
          <cell r="F67">
            <v>30400</v>
          </cell>
          <cell r="G67">
            <v>0</v>
          </cell>
          <cell r="H67">
            <v>0</v>
          </cell>
          <cell r="I67">
            <v>0.3</v>
          </cell>
          <cell r="J67">
            <v>240</v>
          </cell>
          <cell r="K67">
            <v>38</v>
          </cell>
          <cell r="L67">
            <v>30400</v>
          </cell>
          <cell r="M67">
            <v>0</v>
          </cell>
          <cell r="N67">
            <v>0</v>
          </cell>
          <cell r="O67">
            <v>84</v>
          </cell>
          <cell r="P67">
            <v>67200</v>
          </cell>
          <cell r="Q67">
            <v>0</v>
          </cell>
        </row>
        <row r="68">
          <cell r="A68">
            <v>11</v>
          </cell>
          <cell r="B68" t="str">
            <v xml:space="preserve"> PVC CONDUIT, THICK WALL, CNS1302 SCH. B , 6"</v>
          </cell>
          <cell r="C68">
            <v>800</v>
          </cell>
          <cell r="D68" t="str">
            <v>M</v>
          </cell>
          <cell r="E68">
            <v>242</v>
          </cell>
          <cell r="F68">
            <v>193600</v>
          </cell>
          <cell r="G68">
            <v>0</v>
          </cell>
          <cell r="H68">
            <v>0</v>
          </cell>
          <cell r="I68">
            <v>0.68</v>
          </cell>
          <cell r="J68">
            <v>544</v>
          </cell>
          <cell r="K68">
            <v>242</v>
          </cell>
          <cell r="L68">
            <v>193600</v>
          </cell>
          <cell r="M68">
            <v>0</v>
          </cell>
          <cell r="N68">
            <v>0</v>
          </cell>
          <cell r="O68">
            <v>190</v>
          </cell>
          <cell r="P68">
            <v>152000</v>
          </cell>
          <cell r="Q68">
            <v>0</v>
          </cell>
        </row>
        <row r="69">
          <cell r="A69">
            <v>12</v>
          </cell>
          <cell r="B69" t="str">
            <v xml:space="preserve"> EXCAVATION</v>
          </cell>
          <cell r="C69">
            <v>350</v>
          </cell>
          <cell r="D69" t="str">
            <v>M3</v>
          </cell>
          <cell r="E69" t="str">
            <v>M+L</v>
          </cell>
          <cell r="F69" t="str">
            <v>M+L</v>
          </cell>
          <cell r="G69">
            <v>0</v>
          </cell>
          <cell r="H69">
            <v>0</v>
          </cell>
          <cell r="I69">
            <v>0</v>
          </cell>
          <cell r="J69">
            <v>0</v>
          </cell>
          <cell r="K69" t="str">
            <v>M+L</v>
          </cell>
          <cell r="L69" t="str">
            <v>M+L</v>
          </cell>
          <cell r="M69">
            <v>0</v>
          </cell>
          <cell r="N69">
            <v>0</v>
          </cell>
          <cell r="O69">
            <v>60</v>
          </cell>
          <cell r="P69">
            <v>21000</v>
          </cell>
          <cell r="Q69">
            <v>0</v>
          </cell>
        </row>
        <row r="70">
          <cell r="A70">
            <v>13</v>
          </cell>
          <cell r="B70" t="str">
            <v xml:space="preserve"> BACKFILL</v>
          </cell>
          <cell r="C70">
            <v>250</v>
          </cell>
          <cell r="D70" t="str">
            <v>M3</v>
          </cell>
          <cell r="E70" t="str">
            <v>M+L</v>
          </cell>
          <cell r="F70" t="str">
            <v>M+L</v>
          </cell>
          <cell r="G70">
            <v>0</v>
          </cell>
          <cell r="H70">
            <v>0</v>
          </cell>
          <cell r="I70">
            <v>0</v>
          </cell>
          <cell r="J70">
            <v>0</v>
          </cell>
          <cell r="K70" t="str">
            <v>M+L</v>
          </cell>
          <cell r="L70" t="str">
            <v>M+L</v>
          </cell>
          <cell r="M70">
            <v>0</v>
          </cell>
          <cell r="N70">
            <v>0</v>
          </cell>
          <cell r="O70">
            <v>100</v>
          </cell>
          <cell r="P70">
            <v>25000</v>
          </cell>
          <cell r="Q70">
            <v>0</v>
          </cell>
        </row>
        <row r="71">
          <cell r="A71">
            <v>14</v>
          </cell>
          <cell r="B71" t="str">
            <v xml:space="preserve"> CONCRETE FOR DUCT BANK 2000 PSI</v>
          </cell>
          <cell r="C71">
            <v>100</v>
          </cell>
          <cell r="D71" t="str">
            <v>M3</v>
          </cell>
          <cell r="E71" t="str">
            <v>M+L</v>
          </cell>
          <cell r="F71" t="str">
            <v>M+L</v>
          </cell>
          <cell r="G71">
            <v>0</v>
          </cell>
          <cell r="H71">
            <v>0</v>
          </cell>
          <cell r="I71">
            <v>0</v>
          </cell>
          <cell r="J71">
            <v>0</v>
          </cell>
          <cell r="K71" t="str">
            <v>M+L</v>
          </cell>
          <cell r="L71" t="str">
            <v>M+L</v>
          </cell>
          <cell r="M71">
            <v>0</v>
          </cell>
          <cell r="N71">
            <v>0</v>
          </cell>
          <cell r="O71">
            <v>1700</v>
          </cell>
          <cell r="P71">
            <v>170000</v>
          </cell>
          <cell r="Q71">
            <v>0</v>
          </cell>
        </row>
        <row r="72">
          <cell r="A72">
            <v>15</v>
          </cell>
          <cell r="B72" t="str">
            <v xml:space="preserve"> RED COLORED OXIDE</v>
          </cell>
          <cell r="C72">
            <v>900</v>
          </cell>
          <cell r="D72" t="str">
            <v>KG</v>
          </cell>
          <cell r="E72" t="str">
            <v>M+L</v>
          </cell>
          <cell r="F72" t="str">
            <v>M+L</v>
          </cell>
          <cell r="G72">
            <v>0</v>
          </cell>
          <cell r="H72">
            <v>0</v>
          </cell>
          <cell r="I72">
            <v>0</v>
          </cell>
          <cell r="J72">
            <v>0</v>
          </cell>
          <cell r="K72" t="str">
            <v>M+L</v>
          </cell>
          <cell r="L72" t="str">
            <v>M+L</v>
          </cell>
          <cell r="M72">
            <v>0</v>
          </cell>
          <cell r="N72">
            <v>0</v>
          </cell>
          <cell r="O72">
            <v>60</v>
          </cell>
          <cell r="P72">
            <v>54000</v>
          </cell>
          <cell r="Q72">
            <v>0</v>
          </cell>
        </row>
        <row r="73">
          <cell r="A73">
            <v>16</v>
          </cell>
          <cell r="B73" t="str">
            <v xml:space="preserve"> DISPOSAL</v>
          </cell>
          <cell r="C73">
            <v>100</v>
          </cell>
          <cell r="D73" t="str">
            <v>M3</v>
          </cell>
          <cell r="E73" t="str">
            <v>M+L</v>
          </cell>
          <cell r="F73" t="str">
            <v>M+L</v>
          </cell>
          <cell r="G73">
            <v>0</v>
          </cell>
          <cell r="H73">
            <v>0</v>
          </cell>
          <cell r="I73">
            <v>0</v>
          </cell>
          <cell r="J73">
            <v>0</v>
          </cell>
          <cell r="K73" t="str">
            <v>M+L</v>
          </cell>
          <cell r="L73" t="str">
            <v>M+L</v>
          </cell>
          <cell r="M73">
            <v>0</v>
          </cell>
          <cell r="N73">
            <v>0</v>
          </cell>
          <cell r="O73">
            <v>220</v>
          </cell>
          <cell r="P73">
            <v>22000</v>
          </cell>
          <cell r="Q73">
            <v>0</v>
          </cell>
        </row>
        <row r="74">
          <cell r="A74">
            <v>17</v>
          </cell>
          <cell r="B74" t="str">
            <v xml:space="preserve"> FORMWORK</v>
          </cell>
          <cell r="C74">
            <v>300</v>
          </cell>
          <cell r="D74" t="str">
            <v>M2</v>
          </cell>
          <cell r="E74" t="str">
            <v>M+L</v>
          </cell>
          <cell r="F74" t="str">
            <v>M+L</v>
          </cell>
          <cell r="G74">
            <v>0</v>
          </cell>
          <cell r="H74">
            <v>0</v>
          </cell>
          <cell r="I74">
            <v>0</v>
          </cell>
          <cell r="J74">
            <v>0</v>
          </cell>
          <cell r="K74" t="str">
            <v>M+L</v>
          </cell>
          <cell r="L74" t="str">
            <v>M+L</v>
          </cell>
          <cell r="M74">
            <v>0</v>
          </cell>
          <cell r="N74">
            <v>0</v>
          </cell>
          <cell r="O74">
            <v>360</v>
          </cell>
          <cell r="P74">
            <v>108000</v>
          </cell>
          <cell r="Q74">
            <v>0</v>
          </cell>
        </row>
        <row r="75">
          <cell r="A75">
            <v>18</v>
          </cell>
          <cell r="B75" t="str">
            <v xml:space="preserve"> RE-BAR</v>
          </cell>
          <cell r="C75">
            <v>1900</v>
          </cell>
          <cell r="D75" t="str">
            <v>KG</v>
          </cell>
          <cell r="E75" t="str">
            <v>M+L</v>
          </cell>
          <cell r="F75" t="str">
            <v>M+L</v>
          </cell>
          <cell r="G75">
            <v>0</v>
          </cell>
          <cell r="H75">
            <v>0</v>
          </cell>
          <cell r="I75">
            <v>0</v>
          </cell>
          <cell r="J75">
            <v>0</v>
          </cell>
          <cell r="K75" t="str">
            <v>M+L</v>
          </cell>
          <cell r="L75" t="str">
            <v>M+L</v>
          </cell>
          <cell r="M75">
            <v>0</v>
          </cell>
          <cell r="N75">
            <v>0</v>
          </cell>
          <cell r="O75">
            <v>16</v>
          </cell>
          <cell r="P75">
            <v>30400</v>
          </cell>
          <cell r="Q75">
            <v>0</v>
          </cell>
        </row>
        <row r="76">
          <cell r="A76">
            <v>19</v>
          </cell>
          <cell r="B76" t="str">
            <v xml:space="preserve"> COMPOND FOR WATER SEALING(IN MH.)</v>
          </cell>
          <cell r="C76">
            <v>125</v>
          </cell>
          <cell r="D76" t="str">
            <v>KG</v>
          </cell>
          <cell r="E76" t="str">
            <v>M+L</v>
          </cell>
          <cell r="F76" t="str">
            <v>M+L</v>
          </cell>
          <cell r="G76">
            <v>0</v>
          </cell>
          <cell r="H76">
            <v>0</v>
          </cell>
          <cell r="I76">
            <v>0</v>
          </cell>
          <cell r="J76">
            <v>0</v>
          </cell>
          <cell r="K76" t="str">
            <v>M+L</v>
          </cell>
          <cell r="L76" t="str">
            <v>M+L</v>
          </cell>
          <cell r="M76">
            <v>0</v>
          </cell>
          <cell r="N76">
            <v>0</v>
          </cell>
          <cell r="O76">
            <v>200</v>
          </cell>
          <cell r="P76">
            <v>25000</v>
          </cell>
          <cell r="Q76">
            <v>0</v>
          </cell>
        </row>
        <row r="77">
          <cell r="A77">
            <v>20</v>
          </cell>
          <cell r="B77" t="str">
            <v xml:space="preserve"> MISCELLANEOUS </v>
          </cell>
          <cell r="C77">
            <v>1</v>
          </cell>
          <cell r="D77" t="str">
            <v>LOT</v>
          </cell>
          <cell r="E77">
            <v>31995.239999999998</v>
          </cell>
          <cell r="F77">
            <v>31995</v>
          </cell>
          <cell r="G77">
            <v>0</v>
          </cell>
          <cell r="H77">
            <v>0</v>
          </cell>
          <cell r="I77">
            <v>32.85</v>
          </cell>
          <cell r="J77">
            <v>33</v>
          </cell>
          <cell r="K77">
            <v>31995</v>
          </cell>
          <cell r="L77">
            <v>31995</v>
          </cell>
          <cell r="M77">
            <v>0</v>
          </cell>
          <cell r="N77">
            <v>0</v>
          </cell>
          <cell r="O77">
            <v>9198</v>
          </cell>
          <cell r="P77">
            <v>9198</v>
          </cell>
        </row>
        <row r="78">
          <cell r="B78" t="str">
            <v>SUB-TOTAL : (ALT-2)</v>
          </cell>
          <cell r="C78">
            <v>0</v>
          </cell>
          <cell r="D78">
            <v>0</v>
          </cell>
          <cell r="E78">
            <v>0</v>
          </cell>
          <cell r="F78">
            <v>7206503</v>
          </cell>
          <cell r="G78">
            <v>0</v>
          </cell>
          <cell r="H78">
            <v>0</v>
          </cell>
          <cell r="I78">
            <v>0</v>
          </cell>
          <cell r="J78">
            <v>2052</v>
          </cell>
          <cell r="K78">
            <v>0</v>
          </cell>
          <cell r="L78">
            <v>7206503</v>
          </cell>
          <cell r="M78">
            <v>0</v>
          </cell>
          <cell r="N78">
            <v>0</v>
          </cell>
          <cell r="O78">
            <v>0</v>
          </cell>
          <cell r="P78">
            <v>1030498</v>
          </cell>
          <cell r="Q78">
            <v>2052</v>
          </cell>
        </row>
        <row r="80">
          <cell r="F80">
            <v>0</v>
          </cell>
        </row>
        <row r="82">
          <cell r="A82" t="str">
            <v xml:space="preserve">  A.</v>
          </cell>
          <cell r="B82" t="str">
            <v xml:space="preserve"> POWER EQUIPMENT </v>
          </cell>
          <cell r="C82" t="str">
            <v xml:space="preserve"> </v>
          </cell>
          <cell r="D82" t="str">
            <v xml:space="preserve"> </v>
          </cell>
          <cell r="E82">
            <v>0</v>
          </cell>
          <cell r="F82">
            <v>0</v>
          </cell>
          <cell r="G82">
            <v>0</v>
          </cell>
          <cell r="H82">
            <v>0</v>
          </cell>
          <cell r="I82">
            <v>0</v>
          </cell>
          <cell r="J82">
            <v>0</v>
          </cell>
          <cell r="K82">
            <v>0</v>
          </cell>
          <cell r="L82">
            <v>0</v>
          </cell>
          <cell r="M82">
            <v>0</v>
          </cell>
          <cell r="N82">
            <v>0</v>
          </cell>
          <cell r="O82">
            <v>0</v>
          </cell>
          <cell r="P82">
            <v>0</v>
          </cell>
        </row>
        <row r="83">
          <cell r="F83">
            <v>0</v>
          </cell>
          <cell r="G83">
            <v>0</v>
          </cell>
          <cell r="H83">
            <v>0</v>
          </cell>
          <cell r="I83">
            <v>0</v>
          </cell>
          <cell r="J83">
            <v>0</v>
          </cell>
          <cell r="K83">
            <v>0</v>
          </cell>
          <cell r="L83">
            <v>0</v>
          </cell>
          <cell r="M83">
            <v>0</v>
          </cell>
          <cell r="N83">
            <v>0</v>
          </cell>
          <cell r="O83">
            <v>0</v>
          </cell>
          <cell r="P83">
            <v>0</v>
          </cell>
        </row>
        <row r="84">
          <cell r="A84" t="str">
            <v>*</v>
          </cell>
          <cell r="B84" t="str">
            <v>DWG. NO. XK11A-0000-01</v>
          </cell>
          <cell r="C84">
            <v>0</v>
          </cell>
          <cell r="D84">
            <v>0</v>
          </cell>
          <cell r="E84">
            <v>0</v>
          </cell>
          <cell r="F84">
            <v>0</v>
          </cell>
          <cell r="G84">
            <v>0</v>
          </cell>
          <cell r="H84">
            <v>0</v>
          </cell>
          <cell r="I84">
            <v>1.85</v>
          </cell>
          <cell r="J84">
            <v>0</v>
          </cell>
          <cell r="K84">
            <v>0</v>
          </cell>
          <cell r="L84">
            <v>0</v>
          </cell>
          <cell r="M84">
            <v>0</v>
          </cell>
          <cell r="N84">
            <v>0</v>
          </cell>
          <cell r="O84">
            <v>0</v>
          </cell>
          <cell r="P84">
            <v>0</v>
          </cell>
        </row>
        <row r="85">
          <cell r="A85" t="str">
            <v>A.1</v>
          </cell>
          <cell r="B85" t="str">
            <v>161KV SWITCHGEAR AREA</v>
          </cell>
          <cell r="C85">
            <v>0</v>
          </cell>
          <cell r="D85">
            <v>0</v>
          </cell>
          <cell r="E85">
            <v>0</v>
          </cell>
          <cell r="F85">
            <v>0</v>
          </cell>
          <cell r="G85">
            <v>0</v>
          </cell>
          <cell r="H85">
            <v>0</v>
          </cell>
          <cell r="I85">
            <v>0</v>
          </cell>
          <cell r="J85">
            <v>0</v>
          </cell>
          <cell r="K85">
            <v>0</v>
          </cell>
          <cell r="L85">
            <v>0</v>
          </cell>
          <cell r="M85">
            <v>0</v>
          </cell>
          <cell r="N85">
            <v>0</v>
          </cell>
          <cell r="O85">
            <v>0</v>
          </cell>
          <cell r="P85">
            <v>0</v>
          </cell>
        </row>
        <row r="86">
          <cell r="A86" t="str">
            <v>A.1.1</v>
          </cell>
          <cell r="B86" t="str">
            <v xml:space="preserve">  161KV SF6 GIS ,1250A 50KA , 2 BAYS ,W/ GCB, DS, ES, MOF, LA, CT…..</v>
          </cell>
          <cell r="C86">
            <v>1</v>
          </cell>
          <cell r="D86" t="str">
            <v>SET</v>
          </cell>
          <cell r="E86">
            <v>50540000</v>
          </cell>
          <cell r="F86">
            <v>50540000</v>
          </cell>
          <cell r="G86">
            <v>0</v>
          </cell>
          <cell r="H86">
            <v>0</v>
          </cell>
          <cell r="I86">
            <v>4038</v>
          </cell>
          <cell r="J86">
            <v>4038</v>
          </cell>
          <cell r="K86">
            <v>50540000</v>
          </cell>
          <cell r="L86">
            <v>50540000</v>
          </cell>
          <cell r="M86">
            <v>0</v>
          </cell>
          <cell r="N86">
            <v>0</v>
          </cell>
          <cell r="O86">
            <v>1620000</v>
          </cell>
          <cell r="P86">
            <v>1620000</v>
          </cell>
        </row>
        <row r="87">
          <cell r="A87" t="str">
            <v>A.1.2</v>
          </cell>
          <cell r="B87" t="str">
            <v xml:space="preserve">  RELAY &amp; CONTROL PANEL, FOR GIS PANEL ,W/CONTROL CABLE &amp; PILOTWIRE RL</v>
          </cell>
          <cell r="C87">
            <v>1</v>
          </cell>
          <cell r="D87" t="str">
            <v>LOT</v>
          </cell>
          <cell r="E87">
            <v>3412700</v>
          </cell>
          <cell r="F87">
            <v>3412700</v>
          </cell>
          <cell r="G87">
            <v>0</v>
          </cell>
          <cell r="H87">
            <v>0</v>
          </cell>
          <cell r="I87">
            <v>500</v>
          </cell>
          <cell r="J87">
            <v>500</v>
          </cell>
          <cell r="K87">
            <v>3412700</v>
          </cell>
          <cell r="L87">
            <v>3412700</v>
          </cell>
          <cell r="M87">
            <v>0</v>
          </cell>
          <cell r="N87">
            <v>0</v>
          </cell>
          <cell r="O87">
            <v>200000</v>
          </cell>
          <cell r="P87">
            <v>200000</v>
          </cell>
        </row>
        <row r="88">
          <cell r="A88" t="str">
            <v>A.1.3</v>
          </cell>
          <cell r="B88" t="str">
            <v xml:space="preserve">  161KV POWER CABLE  , 1/C 250 SQ.MM</v>
          </cell>
          <cell r="C88">
            <v>330</v>
          </cell>
          <cell r="D88" t="str">
            <v>M</v>
          </cell>
          <cell r="E88">
            <v>1680</v>
          </cell>
          <cell r="F88">
            <v>554400</v>
          </cell>
          <cell r="G88">
            <v>0</v>
          </cell>
          <cell r="H88">
            <v>0</v>
          </cell>
          <cell r="I88">
            <v>1.1519999999999999</v>
          </cell>
          <cell r="J88">
            <v>380</v>
          </cell>
          <cell r="K88">
            <v>1680</v>
          </cell>
          <cell r="L88">
            <v>554400</v>
          </cell>
          <cell r="M88">
            <v>0</v>
          </cell>
          <cell r="N88">
            <v>0</v>
          </cell>
          <cell r="O88">
            <v>323</v>
          </cell>
          <cell r="P88">
            <v>106590</v>
          </cell>
        </row>
        <row r="89">
          <cell r="A89" t="str">
            <v>A.1.4</v>
          </cell>
          <cell r="B89" t="str">
            <v xml:space="preserve">  161KV TERMINATION KIT, HEAT SHRINKABLE TYPE , 1/C 250 SQ.MM</v>
          </cell>
          <cell r="C89">
            <v>12</v>
          </cell>
          <cell r="D89" t="str">
            <v>SET</v>
          </cell>
          <cell r="E89">
            <v>210000</v>
          </cell>
          <cell r="F89">
            <v>2520000</v>
          </cell>
          <cell r="G89">
            <v>0</v>
          </cell>
          <cell r="H89">
            <v>0</v>
          </cell>
          <cell r="I89">
            <v>133</v>
          </cell>
          <cell r="J89">
            <v>1596</v>
          </cell>
          <cell r="K89">
            <v>210000</v>
          </cell>
          <cell r="L89">
            <v>2520000</v>
          </cell>
          <cell r="M89">
            <v>0</v>
          </cell>
          <cell r="N89">
            <v>0</v>
          </cell>
          <cell r="O89">
            <v>53200</v>
          </cell>
          <cell r="P89">
            <v>638400</v>
          </cell>
        </row>
        <row r="90">
          <cell r="A90" t="str">
            <v>A.1.5</v>
          </cell>
          <cell r="B90" t="str">
            <v xml:space="preserve">  MAIN POWER TRANSFORMER W/NGR &amp; LA*3, OIL-IMMERSED , 161KV/6.9KV 30/40MVA</v>
          </cell>
          <cell r="C90">
            <v>2</v>
          </cell>
          <cell r="D90" t="str">
            <v>SET</v>
          </cell>
          <cell r="E90">
            <v>10460000</v>
          </cell>
          <cell r="F90">
            <v>20920000</v>
          </cell>
          <cell r="G90">
            <v>0</v>
          </cell>
          <cell r="H90">
            <v>0</v>
          </cell>
          <cell r="I90">
            <v>595</v>
          </cell>
          <cell r="J90">
            <v>1190</v>
          </cell>
          <cell r="K90">
            <v>10460000</v>
          </cell>
          <cell r="L90">
            <v>20920000</v>
          </cell>
          <cell r="M90">
            <v>0</v>
          </cell>
          <cell r="N90">
            <v>0</v>
          </cell>
          <cell r="O90">
            <v>238000</v>
          </cell>
          <cell r="P90">
            <v>476000</v>
          </cell>
        </row>
        <row r="91">
          <cell r="A91" t="str">
            <v>A.1.6</v>
          </cell>
          <cell r="B91" t="str">
            <v xml:space="preserve">  6.9KV BUS DUCT , 4000A INDOOR/OUTDOOR , 8M LG , 40KA</v>
          </cell>
          <cell r="C91">
            <v>2</v>
          </cell>
          <cell r="D91" t="str">
            <v>SET</v>
          </cell>
          <cell r="E91">
            <v>840000</v>
          </cell>
          <cell r="F91">
            <v>1680000</v>
          </cell>
          <cell r="G91">
            <v>0</v>
          </cell>
          <cell r="H91">
            <v>0</v>
          </cell>
          <cell r="I91">
            <v>80</v>
          </cell>
          <cell r="J91">
            <v>160</v>
          </cell>
          <cell r="K91">
            <v>840000</v>
          </cell>
          <cell r="L91">
            <v>1680000</v>
          </cell>
          <cell r="M91">
            <v>0</v>
          </cell>
          <cell r="N91">
            <v>0</v>
          </cell>
          <cell r="O91">
            <v>22400</v>
          </cell>
          <cell r="P91">
            <v>44800</v>
          </cell>
        </row>
        <row r="92">
          <cell r="A92" t="str">
            <v>A.2.1</v>
          </cell>
          <cell r="B92" t="str">
            <v>SUB-TOTAL (A.1)</v>
          </cell>
          <cell r="C92">
            <v>3</v>
          </cell>
          <cell r="D92" t="str">
            <v>PNL</v>
          </cell>
          <cell r="E92">
            <v>1300000</v>
          </cell>
          <cell r="F92">
            <v>79627100</v>
          </cell>
          <cell r="G92">
            <v>0</v>
          </cell>
          <cell r="H92">
            <v>0</v>
          </cell>
          <cell r="I92">
            <v>0</v>
          </cell>
          <cell r="J92">
            <v>7864</v>
          </cell>
          <cell r="K92">
            <v>0</v>
          </cell>
          <cell r="L92">
            <v>79627100</v>
          </cell>
          <cell r="M92">
            <v>0</v>
          </cell>
          <cell r="N92">
            <v>0</v>
          </cell>
          <cell r="O92">
            <v>0</v>
          </cell>
          <cell r="P92">
            <v>3085790</v>
          </cell>
          <cell r="Q92">
            <v>0</v>
          </cell>
        </row>
        <row r="93">
          <cell r="A93" t="str">
            <v xml:space="preserve">  J.</v>
          </cell>
          <cell r="B93" t="str">
            <v>U/G CONDUIT BANK</v>
          </cell>
          <cell r="C93">
            <v>2850</v>
          </cell>
          <cell r="D93" t="str">
            <v>M3</v>
          </cell>
          <cell r="E93">
            <v>2070.4561403508774</v>
          </cell>
          <cell r="F93">
            <v>0</v>
          </cell>
          <cell r="G93">
            <v>0</v>
          </cell>
          <cell r="H93">
            <v>0</v>
          </cell>
          <cell r="I93">
            <v>0</v>
          </cell>
          <cell r="J93">
            <v>0</v>
          </cell>
          <cell r="K93">
            <v>0</v>
          </cell>
          <cell r="L93">
            <v>0</v>
          </cell>
          <cell r="M93">
            <v>0</v>
          </cell>
          <cell r="N93">
            <v>0</v>
          </cell>
          <cell r="O93">
            <v>0</v>
          </cell>
          <cell r="P93">
            <v>0</v>
          </cell>
        </row>
        <row r="94">
          <cell r="A94" t="str">
            <v>*</v>
          </cell>
          <cell r="B94" t="str">
            <v>DWG. NO. XK11A-0000-02, 03 , 04</v>
          </cell>
          <cell r="C94">
            <v>0</v>
          </cell>
          <cell r="D94">
            <v>0</v>
          </cell>
          <cell r="E94">
            <v>0</v>
          </cell>
          <cell r="F94">
            <v>0</v>
          </cell>
          <cell r="G94">
            <v>0</v>
          </cell>
          <cell r="H94">
            <v>0</v>
          </cell>
          <cell r="I94">
            <v>0</v>
          </cell>
          <cell r="J94">
            <v>0</v>
          </cell>
          <cell r="K94">
            <v>0</v>
          </cell>
          <cell r="L94">
            <v>0</v>
          </cell>
          <cell r="M94">
            <v>0</v>
          </cell>
          <cell r="N94">
            <v>0</v>
          </cell>
          <cell r="O94">
            <v>0</v>
          </cell>
          <cell r="P94">
            <v>0</v>
          </cell>
        </row>
        <row r="95">
          <cell r="A95" t="str">
            <v xml:space="preserve">   A.2</v>
          </cell>
          <cell r="B95" t="str">
            <v>MAIN SUBSTATION (????)</v>
          </cell>
          <cell r="C95">
            <v>0</v>
          </cell>
          <cell r="D95">
            <v>0</v>
          </cell>
          <cell r="E95">
            <v>0</v>
          </cell>
          <cell r="F95">
            <v>0</v>
          </cell>
          <cell r="G95">
            <v>0</v>
          </cell>
          <cell r="H95">
            <v>0</v>
          </cell>
          <cell r="I95">
            <v>0</v>
          </cell>
          <cell r="J95">
            <v>0</v>
          </cell>
          <cell r="K95">
            <v>0</v>
          </cell>
          <cell r="L95">
            <v>0</v>
          </cell>
          <cell r="M95">
            <v>0</v>
          </cell>
          <cell r="N95">
            <v>0</v>
          </cell>
          <cell r="O95">
            <v>0</v>
          </cell>
          <cell r="P95">
            <v>0</v>
          </cell>
        </row>
        <row r="96">
          <cell r="A96" t="str">
            <v>A.2.1</v>
          </cell>
          <cell r="B96" t="str">
            <v xml:space="preserve">  6.9KV VCB 4000A 40KA , SWITCHGEAR INCOMING &amp; TIE PANEL </v>
          </cell>
          <cell r="C96">
            <v>3</v>
          </cell>
          <cell r="D96" t="str">
            <v>PNL</v>
          </cell>
          <cell r="E96">
            <v>1300000</v>
          </cell>
          <cell r="F96">
            <v>3900000</v>
          </cell>
          <cell r="G96">
            <v>0</v>
          </cell>
          <cell r="H96">
            <v>0</v>
          </cell>
          <cell r="I96">
            <v>30</v>
          </cell>
          <cell r="J96">
            <v>90</v>
          </cell>
          <cell r="K96">
            <v>1300000</v>
          </cell>
          <cell r="L96">
            <v>3900000</v>
          </cell>
          <cell r="M96">
            <v>0</v>
          </cell>
          <cell r="N96">
            <v>0</v>
          </cell>
          <cell r="O96">
            <v>8400</v>
          </cell>
          <cell r="P96">
            <v>25200</v>
          </cell>
        </row>
        <row r="97">
          <cell r="A97" t="str">
            <v>A.2.2</v>
          </cell>
          <cell r="B97" t="str">
            <v xml:space="preserve">  6.9KV VCB 1250A 40KA , SWITCHGEAR FEEDER PANEL </v>
          </cell>
          <cell r="C97">
            <v>6</v>
          </cell>
          <cell r="D97" t="str">
            <v>PNL</v>
          </cell>
          <cell r="E97">
            <v>750000</v>
          </cell>
          <cell r="F97">
            <v>4500000</v>
          </cell>
          <cell r="G97">
            <v>0</v>
          </cell>
          <cell r="H97">
            <v>0</v>
          </cell>
          <cell r="I97">
            <v>20</v>
          </cell>
          <cell r="J97">
            <v>120</v>
          </cell>
          <cell r="K97">
            <v>750000</v>
          </cell>
          <cell r="L97">
            <v>4500000</v>
          </cell>
          <cell r="M97">
            <v>0</v>
          </cell>
          <cell r="N97">
            <v>0</v>
          </cell>
          <cell r="O97">
            <v>5600</v>
          </cell>
          <cell r="P97">
            <v>33600</v>
          </cell>
        </row>
        <row r="98">
          <cell r="A98" t="str">
            <v>A.2.3</v>
          </cell>
          <cell r="B98" t="str">
            <v xml:space="preserve">  6.9KV 500KVA , W/GCS , CAPACIATOR PANEL</v>
          </cell>
          <cell r="C98">
            <v>2</v>
          </cell>
          <cell r="D98" t="str">
            <v>PNL</v>
          </cell>
          <cell r="E98">
            <v>600000</v>
          </cell>
          <cell r="F98">
            <v>1200000</v>
          </cell>
          <cell r="G98">
            <v>0</v>
          </cell>
          <cell r="H98">
            <v>0</v>
          </cell>
          <cell r="I98">
            <v>20</v>
          </cell>
          <cell r="J98">
            <v>40</v>
          </cell>
          <cell r="K98">
            <v>600000</v>
          </cell>
          <cell r="L98">
            <v>1200000</v>
          </cell>
          <cell r="M98">
            <v>0</v>
          </cell>
          <cell r="N98">
            <v>0</v>
          </cell>
          <cell r="O98">
            <v>5600</v>
          </cell>
          <cell r="P98">
            <v>11200</v>
          </cell>
        </row>
        <row r="99">
          <cell r="A99" t="str">
            <v>A.2.4</v>
          </cell>
          <cell r="B99" t="str">
            <v xml:space="preserve">  CAST RESIN DRY TYPE TR. , IP20 ENCLOSURE , 3 PHASE 6.9KV/480V ,1000KVA </v>
          </cell>
          <cell r="C99">
            <v>2</v>
          </cell>
          <cell r="D99" t="str">
            <v>SET</v>
          </cell>
          <cell r="E99">
            <v>410000</v>
          </cell>
          <cell r="F99">
            <v>820000</v>
          </cell>
          <cell r="G99">
            <v>0</v>
          </cell>
          <cell r="H99">
            <v>0</v>
          </cell>
          <cell r="I99">
            <v>108</v>
          </cell>
          <cell r="J99">
            <v>216</v>
          </cell>
          <cell r="K99">
            <v>410000</v>
          </cell>
          <cell r="L99">
            <v>820000</v>
          </cell>
          <cell r="M99">
            <v>0</v>
          </cell>
          <cell r="N99">
            <v>0</v>
          </cell>
          <cell r="O99">
            <v>30240</v>
          </cell>
          <cell r="P99">
            <v>60480</v>
          </cell>
        </row>
        <row r="100">
          <cell r="A100" t="str">
            <v>A.2.5</v>
          </cell>
          <cell r="B100" t="str">
            <v xml:space="preserve">  480V BUS DUCT, 3PH 3W, 1600A INDOOR, 30KA , 6M LG</v>
          </cell>
          <cell r="C100">
            <v>2</v>
          </cell>
          <cell r="D100" t="str">
            <v>SET</v>
          </cell>
          <cell r="E100">
            <v>210000</v>
          </cell>
          <cell r="F100">
            <v>420000</v>
          </cell>
          <cell r="G100">
            <v>0</v>
          </cell>
          <cell r="H100">
            <v>0</v>
          </cell>
          <cell r="I100">
            <v>36</v>
          </cell>
          <cell r="J100">
            <v>72</v>
          </cell>
          <cell r="K100">
            <v>210000</v>
          </cell>
          <cell r="L100">
            <v>420000</v>
          </cell>
          <cell r="M100">
            <v>0</v>
          </cell>
          <cell r="N100">
            <v>0</v>
          </cell>
          <cell r="O100">
            <v>10080</v>
          </cell>
          <cell r="P100">
            <v>20160</v>
          </cell>
        </row>
        <row r="101">
          <cell r="A101" t="str">
            <v>A.2.6</v>
          </cell>
          <cell r="B101" t="str">
            <v xml:space="preserve">  480V SWGR , 30KA, INCOMING ACB1600Ax2PNL &amp; TIE ACB1600A </v>
          </cell>
          <cell r="C101">
            <v>1</v>
          </cell>
          <cell r="D101" t="str">
            <v>LOT</v>
          </cell>
          <cell r="E101">
            <v>1100000</v>
          </cell>
          <cell r="F101">
            <v>1100000</v>
          </cell>
          <cell r="G101">
            <v>0</v>
          </cell>
          <cell r="H101">
            <v>0</v>
          </cell>
          <cell r="I101">
            <v>60</v>
          </cell>
          <cell r="J101">
            <v>60</v>
          </cell>
          <cell r="K101">
            <v>1100000</v>
          </cell>
          <cell r="L101">
            <v>1100000</v>
          </cell>
          <cell r="M101">
            <v>0</v>
          </cell>
          <cell r="N101">
            <v>0</v>
          </cell>
          <cell r="O101">
            <v>16800</v>
          </cell>
          <cell r="P101">
            <v>16800</v>
          </cell>
        </row>
        <row r="102">
          <cell r="A102" t="str">
            <v>A.2.7</v>
          </cell>
          <cell r="B102" t="str">
            <v xml:space="preserve">  480V MCC SINGLE FACE , 30KA</v>
          </cell>
          <cell r="C102">
            <v>7</v>
          </cell>
          <cell r="D102" t="str">
            <v>PNL</v>
          </cell>
          <cell r="E102">
            <v>120000</v>
          </cell>
          <cell r="F102">
            <v>840000</v>
          </cell>
          <cell r="G102">
            <v>0</v>
          </cell>
          <cell r="H102">
            <v>0</v>
          </cell>
          <cell r="I102">
            <v>15</v>
          </cell>
          <cell r="J102">
            <v>105</v>
          </cell>
          <cell r="K102">
            <v>120000</v>
          </cell>
          <cell r="L102">
            <v>840000</v>
          </cell>
          <cell r="M102">
            <v>0</v>
          </cell>
          <cell r="N102">
            <v>0</v>
          </cell>
          <cell r="O102">
            <v>4200</v>
          </cell>
          <cell r="P102">
            <v>29400</v>
          </cell>
        </row>
        <row r="103">
          <cell r="B103" t="str">
            <v>SUB-TOTAL (A.2)</v>
          </cell>
          <cell r="C103">
            <v>0</v>
          </cell>
          <cell r="D103">
            <v>0</v>
          </cell>
          <cell r="E103">
            <v>0</v>
          </cell>
          <cell r="F103">
            <v>12780000</v>
          </cell>
          <cell r="G103">
            <v>0</v>
          </cell>
          <cell r="H103">
            <v>0</v>
          </cell>
          <cell r="I103">
            <v>0</v>
          </cell>
          <cell r="J103">
            <v>703</v>
          </cell>
          <cell r="K103">
            <v>0</v>
          </cell>
          <cell r="L103">
            <v>12780000</v>
          </cell>
          <cell r="M103">
            <v>0</v>
          </cell>
          <cell r="N103">
            <v>0</v>
          </cell>
          <cell r="O103">
            <v>0</v>
          </cell>
          <cell r="P103">
            <v>196840</v>
          </cell>
        </row>
        <row r="104">
          <cell r="A104" t="str">
            <v>A.4.1</v>
          </cell>
          <cell r="B104" t="str">
            <v xml:space="preserve">  6.9KV VCB 1250A 40KA , SWITCHGEAR INCOMING &amp; TIe PANEL &amp; FEEDER PANEL</v>
          </cell>
          <cell r="C104">
            <v>5</v>
          </cell>
          <cell r="D104" t="str">
            <v>PNL</v>
          </cell>
          <cell r="E104">
            <v>800000</v>
          </cell>
          <cell r="F104">
            <v>4000000</v>
          </cell>
        </row>
        <row r="105">
          <cell r="A105" t="str">
            <v>*</v>
          </cell>
          <cell r="B105" t="str">
            <v>DWG. NO. XK11A-0000-05,06,07,08</v>
          </cell>
          <cell r="C105">
            <v>0</v>
          </cell>
          <cell r="D105">
            <v>0</v>
          </cell>
          <cell r="E105">
            <v>0</v>
          </cell>
          <cell r="F105">
            <v>0</v>
          </cell>
          <cell r="G105">
            <v>0</v>
          </cell>
          <cell r="H105">
            <v>0</v>
          </cell>
          <cell r="I105">
            <v>0</v>
          </cell>
          <cell r="J105">
            <v>0</v>
          </cell>
          <cell r="K105">
            <v>0</v>
          </cell>
          <cell r="L105">
            <v>0</v>
          </cell>
          <cell r="M105">
            <v>0</v>
          </cell>
          <cell r="N105">
            <v>0</v>
          </cell>
          <cell r="O105">
            <v>0</v>
          </cell>
          <cell r="P105">
            <v>0</v>
          </cell>
        </row>
        <row r="106">
          <cell r="A106" t="str">
            <v xml:space="preserve">   A.3</v>
          </cell>
          <cell r="B106" t="str">
            <v>NO.1 SUBSTATION (??)</v>
          </cell>
          <cell r="C106">
            <v>0</v>
          </cell>
          <cell r="D106">
            <v>0</v>
          </cell>
          <cell r="E106">
            <v>0</v>
          </cell>
          <cell r="F106">
            <v>0</v>
          </cell>
          <cell r="G106">
            <v>0</v>
          </cell>
          <cell r="H106">
            <v>0</v>
          </cell>
          <cell r="I106">
            <v>0</v>
          </cell>
          <cell r="J106">
            <v>0</v>
          </cell>
          <cell r="K106">
            <v>0</v>
          </cell>
          <cell r="L106">
            <v>0</v>
          </cell>
          <cell r="M106">
            <v>0</v>
          </cell>
          <cell r="N106">
            <v>0</v>
          </cell>
          <cell r="O106">
            <v>0</v>
          </cell>
          <cell r="P106">
            <v>0</v>
          </cell>
        </row>
        <row r="107">
          <cell r="A107" t="str">
            <v>A.3.1</v>
          </cell>
          <cell r="B107" t="str">
            <v xml:space="preserve">  6.9KV VCB 1250A 40KA , SWITCHGEAR INCOMING &amp; TIE PANEL &amp; FEEDER PANEL</v>
          </cell>
          <cell r="C107">
            <v>5</v>
          </cell>
          <cell r="D107" t="str">
            <v>PNL</v>
          </cell>
          <cell r="E107">
            <v>800000</v>
          </cell>
          <cell r="F107">
            <v>4000000</v>
          </cell>
          <cell r="G107">
            <v>0</v>
          </cell>
          <cell r="H107">
            <v>0</v>
          </cell>
          <cell r="I107">
            <v>20</v>
          </cell>
          <cell r="J107">
            <v>100</v>
          </cell>
          <cell r="K107">
            <v>800000</v>
          </cell>
          <cell r="L107">
            <v>4000000</v>
          </cell>
          <cell r="M107">
            <v>0</v>
          </cell>
          <cell r="N107">
            <v>0</v>
          </cell>
          <cell r="O107">
            <v>5600</v>
          </cell>
          <cell r="P107">
            <v>28000</v>
          </cell>
        </row>
        <row r="108">
          <cell r="A108" t="str">
            <v>A.3.2</v>
          </cell>
          <cell r="B108" t="str">
            <v xml:space="preserve">  6.9KV GCS ,  NEMA CLASS E2 , MCC PANEL</v>
          </cell>
          <cell r="C108">
            <v>10</v>
          </cell>
          <cell r="D108" t="str">
            <v>PNL</v>
          </cell>
          <cell r="E108">
            <v>500000</v>
          </cell>
          <cell r="F108">
            <v>5000000</v>
          </cell>
          <cell r="G108">
            <v>0</v>
          </cell>
          <cell r="H108">
            <v>0</v>
          </cell>
          <cell r="I108">
            <v>20</v>
          </cell>
          <cell r="J108">
            <v>200</v>
          </cell>
          <cell r="K108">
            <v>500000</v>
          </cell>
          <cell r="L108">
            <v>5000000</v>
          </cell>
          <cell r="M108">
            <v>0</v>
          </cell>
          <cell r="N108">
            <v>0</v>
          </cell>
          <cell r="O108">
            <v>5600</v>
          </cell>
          <cell r="P108">
            <v>56000</v>
          </cell>
        </row>
        <row r="109">
          <cell r="A109" t="str">
            <v>A.3.3</v>
          </cell>
          <cell r="B109" t="str">
            <v xml:space="preserve">  6.9KV 500KVA , W/GCS , CAPACIATOR PANEL</v>
          </cell>
          <cell r="C109">
            <v>8</v>
          </cell>
          <cell r="D109" t="str">
            <v>PNL</v>
          </cell>
          <cell r="E109">
            <v>600000</v>
          </cell>
          <cell r="F109">
            <v>4800000</v>
          </cell>
          <cell r="G109">
            <v>0</v>
          </cell>
          <cell r="H109">
            <v>0</v>
          </cell>
          <cell r="I109">
            <v>20</v>
          </cell>
          <cell r="J109">
            <v>160</v>
          </cell>
          <cell r="K109">
            <v>600000</v>
          </cell>
          <cell r="L109">
            <v>4800000</v>
          </cell>
          <cell r="M109">
            <v>0</v>
          </cell>
          <cell r="N109">
            <v>0</v>
          </cell>
          <cell r="O109">
            <v>5600</v>
          </cell>
          <cell r="P109">
            <v>44800</v>
          </cell>
        </row>
        <row r="110">
          <cell r="A110" t="str">
            <v>A.3.4</v>
          </cell>
          <cell r="B110" t="str">
            <v xml:space="preserve">  CAST RESIN DRY TYPE TR. , IP20 ENCLOSURE , 3 PHASE 6.9KV/480V ,2000/2500KVA </v>
          </cell>
          <cell r="C110">
            <v>2</v>
          </cell>
          <cell r="D110" t="str">
            <v>SET</v>
          </cell>
          <cell r="E110">
            <v>652000</v>
          </cell>
          <cell r="F110">
            <v>1304000</v>
          </cell>
          <cell r="G110">
            <v>0</v>
          </cell>
          <cell r="H110">
            <v>0</v>
          </cell>
          <cell r="I110">
            <v>170</v>
          </cell>
          <cell r="J110">
            <v>340</v>
          </cell>
          <cell r="K110">
            <v>652000</v>
          </cell>
          <cell r="L110">
            <v>1304000</v>
          </cell>
          <cell r="M110">
            <v>0</v>
          </cell>
          <cell r="N110">
            <v>0</v>
          </cell>
          <cell r="O110">
            <v>47600</v>
          </cell>
          <cell r="P110">
            <v>95200</v>
          </cell>
        </row>
        <row r="111">
          <cell r="A111" t="str">
            <v>A.3.5</v>
          </cell>
          <cell r="B111" t="str">
            <v xml:space="preserve">  480V BUS DUCT, 3PH 3W, 4000A INDOOR, 65KA , 6M LG</v>
          </cell>
          <cell r="C111">
            <v>2</v>
          </cell>
          <cell r="D111" t="str">
            <v>SET</v>
          </cell>
          <cell r="E111">
            <v>350000</v>
          </cell>
          <cell r="F111">
            <v>700000</v>
          </cell>
          <cell r="G111">
            <v>0</v>
          </cell>
          <cell r="H111">
            <v>0</v>
          </cell>
          <cell r="I111">
            <v>36</v>
          </cell>
          <cell r="J111">
            <v>72</v>
          </cell>
          <cell r="K111">
            <v>350000</v>
          </cell>
          <cell r="L111">
            <v>700000</v>
          </cell>
          <cell r="M111">
            <v>0</v>
          </cell>
          <cell r="N111">
            <v>0</v>
          </cell>
          <cell r="O111">
            <v>10080</v>
          </cell>
          <cell r="P111">
            <v>20160</v>
          </cell>
        </row>
        <row r="112">
          <cell r="A112" t="str">
            <v>A.3.6</v>
          </cell>
          <cell r="B112" t="str">
            <v xml:space="preserve">  480V SWGR , 65KA, INCOMING ACB4000Ax2PNL &amp; TIE ACB4000A</v>
          </cell>
          <cell r="C112">
            <v>1</v>
          </cell>
          <cell r="D112" t="str">
            <v>LOT</v>
          </cell>
          <cell r="E112">
            <v>1830000</v>
          </cell>
          <cell r="F112">
            <v>1830000</v>
          </cell>
          <cell r="G112">
            <v>0</v>
          </cell>
          <cell r="H112">
            <v>0</v>
          </cell>
          <cell r="I112">
            <v>60</v>
          </cell>
          <cell r="J112">
            <v>60</v>
          </cell>
          <cell r="K112">
            <v>1830000</v>
          </cell>
          <cell r="L112">
            <v>1830000</v>
          </cell>
          <cell r="M112">
            <v>0</v>
          </cell>
          <cell r="N112">
            <v>0</v>
          </cell>
          <cell r="O112">
            <v>16800</v>
          </cell>
          <cell r="P112">
            <v>16800</v>
          </cell>
        </row>
        <row r="113">
          <cell r="A113" t="str">
            <v>A.3.7</v>
          </cell>
          <cell r="B113" t="str">
            <v xml:space="preserve">  480V MCC SINGLE FACE , 65KA</v>
          </cell>
          <cell r="C113">
            <v>19</v>
          </cell>
          <cell r="D113" t="str">
            <v>PNL</v>
          </cell>
          <cell r="E113">
            <v>160000</v>
          </cell>
          <cell r="F113">
            <v>3040000</v>
          </cell>
          <cell r="G113">
            <v>0</v>
          </cell>
          <cell r="H113">
            <v>0</v>
          </cell>
          <cell r="I113">
            <v>15</v>
          </cell>
          <cell r="J113">
            <v>285</v>
          </cell>
          <cell r="K113">
            <v>160000</v>
          </cell>
          <cell r="L113">
            <v>3040000</v>
          </cell>
          <cell r="M113">
            <v>0</v>
          </cell>
          <cell r="N113">
            <v>0</v>
          </cell>
          <cell r="O113">
            <v>4200</v>
          </cell>
          <cell r="P113">
            <v>79800</v>
          </cell>
        </row>
        <row r="114">
          <cell r="A114" t="str">
            <v>A.3.8</v>
          </cell>
          <cell r="B114" t="str">
            <v xml:space="preserve">  480V EMERGENCY SWGR , 65KA, 4000A ACB</v>
          </cell>
          <cell r="C114">
            <v>2</v>
          </cell>
          <cell r="D114" t="str">
            <v>PNL</v>
          </cell>
          <cell r="E114">
            <v>610000</v>
          </cell>
          <cell r="F114">
            <v>1220000</v>
          </cell>
          <cell r="G114">
            <v>0</v>
          </cell>
          <cell r="H114">
            <v>0</v>
          </cell>
          <cell r="I114">
            <v>20</v>
          </cell>
          <cell r="J114">
            <v>40</v>
          </cell>
          <cell r="K114">
            <v>610000</v>
          </cell>
          <cell r="L114">
            <v>1220000</v>
          </cell>
          <cell r="M114">
            <v>0</v>
          </cell>
          <cell r="N114">
            <v>0</v>
          </cell>
          <cell r="O114">
            <v>5600</v>
          </cell>
          <cell r="P114">
            <v>11200</v>
          </cell>
        </row>
        <row r="115">
          <cell r="A115" t="str">
            <v>A.3.9</v>
          </cell>
          <cell r="B115" t="str">
            <v xml:space="preserve">  480V EMERGENCY MCC SINGLE FACE , 40KA</v>
          </cell>
          <cell r="C115">
            <v>3</v>
          </cell>
          <cell r="D115" t="str">
            <v>PNL</v>
          </cell>
          <cell r="E115">
            <v>140000</v>
          </cell>
          <cell r="F115">
            <v>420000</v>
          </cell>
          <cell r="G115">
            <v>0</v>
          </cell>
          <cell r="H115">
            <v>0</v>
          </cell>
          <cell r="I115">
            <v>15</v>
          </cell>
          <cell r="J115">
            <v>45</v>
          </cell>
          <cell r="K115">
            <v>140000</v>
          </cell>
          <cell r="L115">
            <v>420000</v>
          </cell>
          <cell r="M115">
            <v>0</v>
          </cell>
          <cell r="N115">
            <v>0</v>
          </cell>
          <cell r="O115">
            <v>4200</v>
          </cell>
          <cell r="P115">
            <v>12600</v>
          </cell>
        </row>
        <row r="116">
          <cell r="B116" t="str">
            <v>SUB-TOTAL (A.3)</v>
          </cell>
          <cell r="C116">
            <v>0</v>
          </cell>
          <cell r="D116">
            <v>0</v>
          </cell>
          <cell r="E116">
            <v>0</v>
          </cell>
          <cell r="F116">
            <v>22314000</v>
          </cell>
          <cell r="G116">
            <v>0</v>
          </cell>
          <cell r="H116">
            <v>0</v>
          </cell>
          <cell r="I116">
            <v>0</v>
          </cell>
          <cell r="J116">
            <v>1302</v>
          </cell>
          <cell r="K116">
            <v>0</v>
          </cell>
          <cell r="L116">
            <v>22314000</v>
          </cell>
          <cell r="M116">
            <v>0</v>
          </cell>
          <cell r="N116">
            <v>0</v>
          </cell>
          <cell r="O116">
            <v>0</v>
          </cell>
          <cell r="P116">
            <v>364560</v>
          </cell>
        </row>
        <row r="117">
          <cell r="F117">
            <v>0</v>
          </cell>
          <cell r="G117">
            <v>0</v>
          </cell>
          <cell r="H117">
            <v>0</v>
          </cell>
          <cell r="I117">
            <v>0</v>
          </cell>
          <cell r="J117">
            <v>0</v>
          </cell>
          <cell r="K117">
            <v>0</v>
          </cell>
          <cell r="L117">
            <v>0</v>
          </cell>
          <cell r="M117">
            <v>0</v>
          </cell>
          <cell r="N117">
            <v>0</v>
          </cell>
          <cell r="O117">
            <v>0</v>
          </cell>
          <cell r="P117">
            <v>0</v>
          </cell>
        </row>
        <row r="118">
          <cell r="A118" t="str">
            <v>*</v>
          </cell>
          <cell r="B118" t="str">
            <v>DWG. NO. XK11A-0000-09,10</v>
          </cell>
          <cell r="C118">
            <v>0</v>
          </cell>
          <cell r="D118">
            <v>0</v>
          </cell>
          <cell r="E118">
            <v>0</v>
          </cell>
          <cell r="F118">
            <v>0</v>
          </cell>
          <cell r="G118">
            <v>0</v>
          </cell>
          <cell r="H118">
            <v>0</v>
          </cell>
          <cell r="I118">
            <v>0</v>
          </cell>
          <cell r="J118">
            <v>0</v>
          </cell>
          <cell r="K118">
            <v>0</v>
          </cell>
          <cell r="L118">
            <v>0</v>
          </cell>
          <cell r="M118">
            <v>0</v>
          </cell>
          <cell r="N118">
            <v>0</v>
          </cell>
          <cell r="O118">
            <v>0</v>
          </cell>
          <cell r="P118">
            <v>0</v>
          </cell>
        </row>
        <row r="119">
          <cell r="A119" t="str">
            <v xml:space="preserve">   A.4</v>
          </cell>
          <cell r="B119" t="str">
            <v>NO.2 SUBSTATION (???)</v>
          </cell>
          <cell r="C119">
            <v>0</v>
          </cell>
          <cell r="D119">
            <v>0</v>
          </cell>
          <cell r="E119">
            <v>0</v>
          </cell>
          <cell r="F119">
            <v>0</v>
          </cell>
          <cell r="G119">
            <v>0</v>
          </cell>
          <cell r="H119">
            <v>0</v>
          </cell>
          <cell r="I119">
            <v>0</v>
          </cell>
          <cell r="J119">
            <v>0</v>
          </cell>
          <cell r="K119">
            <v>0</v>
          </cell>
          <cell r="L119">
            <v>0</v>
          </cell>
          <cell r="M119">
            <v>0</v>
          </cell>
          <cell r="N119">
            <v>0</v>
          </cell>
          <cell r="O119">
            <v>0</v>
          </cell>
          <cell r="P119">
            <v>0</v>
          </cell>
          <cell r="Q119" t="str">
            <v xml:space="preserve">  6.9KV VCB 1250A , MCC PANEL</v>
          </cell>
        </row>
        <row r="120">
          <cell r="A120" t="str">
            <v>A.4.1</v>
          </cell>
          <cell r="B120" t="str">
            <v xml:space="preserve">  6.9KV VCB 1250A 40KA , SWITCHGEAR INCOMING &amp; TIE PANEL &amp; FEEDER PANEL</v>
          </cell>
          <cell r="C120">
            <v>5</v>
          </cell>
          <cell r="D120" t="str">
            <v>PNL</v>
          </cell>
          <cell r="E120">
            <v>800000</v>
          </cell>
          <cell r="F120">
            <v>4000000</v>
          </cell>
          <cell r="G120">
            <v>0</v>
          </cell>
          <cell r="H120">
            <v>0</v>
          </cell>
          <cell r="I120">
            <v>20</v>
          </cell>
          <cell r="J120">
            <v>100</v>
          </cell>
          <cell r="K120">
            <v>800000</v>
          </cell>
          <cell r="L120">
            <v>4000000</v>
          </cell>
          <cell r="M120">
            <v>0</v>
          </cell>
          <cell r="N120">
            <v>0</v>
          </cell>
          <cell r="O120">
            <v>5600</v>
          </cell>
          <cell r="P120">
            <v>28000</v>
          </cell>
        </row>
        <row r="121">
          <cell r="A121" t="str">
            <v>A.4.2</v>
          </cell>
          <cell r="B121" t="str">
            <v xml:space="preserve">  6.9KV VCB 1250A , MCC PANEL</v>
          </cell>
          <cell r="C121">
            <v>3</v>
          </cell>
          <cell r="D121" t="str">
            <v>PNL</v>
          </cell>
          <cell r="E121">
            <v>700000</v>
          </cell>
          <cell r="F121">
            <v>2100000</v>
          </cell>
          <cell r="G121">
            <v>0</v>
          </cell>
          <cell r="H121">
            <v>0</v>
          </cell>
          <cell r="I121">
            <v>20</v>
          </cell>
          <cell r="J121">
            <v>60</v>
          </cell>
          <cell r="K121">
            <v>700000</v>
          </cell>
          <cell r="L121">
            <v>2100000</v>
          </cell>
          <cell r="M121">
            <v>0</v>
          </cell>
          <cell r="N121">
            <v>0</v>
          </cell>
          <cell r="O121">
            <v>5600</v>
          </cell>
          <cell r="P121">
            <v>16800</v>
          </cell>
        </row>
        <row r="122">
          <cell r="A122" t="str">
            <v>A.4.3</v>
          </cell>
          <cell r="B122" t="str">
            <v xml:space="preserve">  6.9KV 500KVA , W/GCS , CAPACIATOR PANEL</v>
          </cell>
          <cell r="C122">
            <v>2</v>
          </cell>
          <cell r="D122" t="str">
            <v>PNL</v>
          </cell>
          <cell r="E122">
            <v>600000</v>
          </cell>
          <cell r="F122">
            <v>1200000</v>
          </cell>
          <cell r="G122">
            <v>0</v>
          </cell>
          <cell r="H122">
            <v>0</v>
          </cell>
          <cell r="I122">
            <v>20</v>
          </cell>
          <cell r="J122">
            <v>40</v>
          </cell>
          <cell r="K122">
            <v>600000</v>
          </cell>
          <cell r="L122">
            <v>1200000</v>
          </cell>
          <cell r="M122">
            <v>0</v>
          </cell>
          <cell r="N122">
            <v>0</v>
          </cell>
          <cell r="O122">
            <v>5600</v>
          </cell>
          <cell r="P122">
            <v>11200</v>
          </cell>
        </row>
        <row r="123">
          <cell r="A123" t="str">
            <v>A.4.4</v>
          </cell>
          <cell r="B123" t="str">
            <v xml:space="preserve">  6.9KV 1000KVA , W/GCS , CAPACIATOR PANEL</v>
          </cell>
          <cell r="C123">
            <v>2</v>
          </cell>
          <cell r="D123" t="str">
            <v>PNL</v>
          </cell>
          <cell r="E123">
            <v>900000</v>
          </cell>
          <cell r="F123">
            <v>1800000</v>
          </cell>
          <cell r="G123">
            <v>0</v>
          </cell>
          <cell r="H123">
            <v>0</v>
          </cell>
          <cell r="I123">
            <v>20</v>
          </cell>
          <cell r="J123">
            <v>40</v>
          </cell>
          <cell r="K123">
            <v>900000</v>
          </cell>
          <cell r="L123">
            <v>1800000</v>
          </cell>
          <cell r="M123">
            <v>0</v>
          </cell>
          <cell r="N123">
            <v>0</v>
          </cell>
          <cell r="O123">
            <v>5600</v>
          </cell>
          <cell r="P123">
            <v>11200</v>
          </cell>
        </row>
        <row r="124">
          <cell r="A124" t="str">
            <v>A.4.5</v>
          </cell>
          <cell r="B124" t="str">
            <v xml:space="preserve">  CAST RESIN DRY TYPE TR. , IP20 ENCLOSURE , 3 PHASE 6.9KV/480V ,1000KVA </v>
          </cell>
          <cell r="C124">
            <v>2</v>
          </cell>
          <cell r="D124" t="str">
            <v>SET</v>
          </cell>
          <cell r="E124">
            <v>410000</v>
          </cell>
          <cell r="F124">
            <v>820000</v>
          </cell>
          <cell r="G124">
            <v>0</v>
          </cell>
          <cell r="H124">
            <v>0</v>
          </cell>
          <cell r="I124">
            <v>108</v>
          </cell>
          <cell r="J124">
            <v>216</v>
          </cell>
          <cell r="K124">
            <v>410000</v>
          </cell>
          <cell r="L124">
            <v>820000</v>
          </cell>
          <cell r="M124">
            <v>0</v>
          </cell>
          <cell r="N124">
            <v>0</v>
          </cell>
          <cell r="O124">
            <v>30240</v>
          </cell>
          <cell r="P124">
            <v>60480</v>
          </cell>
        </row>
        <row r="125">
          <cell r="A125" t="str">
            <v>A.4.6</v>
          </cell>
          <cell r="B125" t="str">
            <v xml:space="preserve">  480V BUS DUCT, 3PH 3W, 1600A INDOOR, 30KA , 6M LG</v>
          </cell>
          <cell r="C125">
            <v>2</v>
          </cell>
          <cell r="D125" t="str">
            <v>SET</v>
          </cell>
          <cell r="E125">
            <v>210000</v>
          </cell>
          <cell r="F125">
            <v>420000</v>
          </cell>
          <cell r="G125">
            <v>0</v>
          </cell>
          <cell r="H125">
            <v>0</v>
          </cell>
          <cell r="I125">
            <v>36</v>
          </cell>
          <cell r="J125">
            <v>72</v>
          </cell>
          <cell r="K125">
            <v>210000</v>
          </cell>
          <cell r="L125">
            <v>420000</v>
          </cell>
          <cell r="M125">
            <v>0</v>
          </cell>
          <cell r="N125">
            <v>0</v>
          </cell>
          <cell r="O125">
            <v>10080</v>
          </cell>
          <cell r="P125">
            <v>20160</v>
          </cell>
        </row>
        <row r="126">
          <cell r="A126" t="str">
            <v>A.4.7</v>
          </cell>
          <cell r="B126" t="str">
            <v xml:space="preserve">  480V SWGR , 30KA, INCOMING ACB1600Ax2PNL &amp; TIE ACB1600A </v>
          </cell>
          <cell r="C126">
            <v>1</v>
          </cell>
          <cell r="D126" t="str">
            <v>LOT</v>
          </cell>
          <cell r="E126">
            <v>1100000</v>
          </cell>
          <cell r="F126">
            <v>1100000</v>
          </cell>
          <cell r="G126">
            <v>0</v>
          </cell>
          <cell r="H126">
            <v>0</v>
          </cell>
          <cell r="I126">
            <v>60</v>
          </cell>
          <cell r="J126">
            <v>60</v>
          </cell>
          <cell r="K126">
            <v>1100000</v>
          </cell>
          <cell r="L126">
            <v>1100000</v>
          </cell>
          <cell r="M126">
            <v>0</v>
          </cell>
          <cell r="N126">
            <v>0</v>
          </cell>
          <cell r="O126">
            <v>16800</v>
          </cell>
          <cell r="P126">
            <v>16800</v>
          </cell>
        </row>
        <row r="127">
          <cell r="A127" t="str">
            <v>A.4.8</v>
          </cell>
          <cell r="B127" t="str">
            <v xml:space="preserve">  480V MCC SINGLE FACE , 30KA</v>
          </cell>
          <cell r="C127">
            <v>7</v>
          </cell>
          <cell r="D127" t="str">
            <v>PNL</v>
          </cell>
          <cell r="E127">
            <v>120000</v>
          </cell>
          <cell r="F127">
            <v>840000</v>
          </cell>
          <cell r="G127">
            <v>0</v>
          </cell>
          <cell r="H127">
            <v>0</v>
          </cell>
          <cell r="I127">
            <v>15</v>
          </cell>
          <cell r="J127">
            <v>105</v>
          </cell>
          <cell r="K127">
            <v>120000</v>
          </cell>
          <cell r="L127">
            <v>840000</v>
          </cell>
          <cell r="M127">
            <v>0</v>
          </cell>
          <cell r="N127">
            <v>0</v>
          </cell>
          <cell r="O127">
            <v>4200</v>
          </cell>
          <cell r="P127">
            <v>29400</v>
          </cell>
        </row>
        <row r="128">
          <cell r="B128" t="str">
            <v>SUB-TOTAL (A.4)</v>
          </cell>
          <cell r="C128">
            <v>0</v>
          </cell>
          <cell r="D128">
            <v>0</v>
          </cell>
          <cell r="E128">
            <v>0</v>
          </cell>
          <cell r="F128">
            <v>12280000</v>
          </cell>
          <cell r="G128">
            <v>0</v>
          </cell>
          <cell r="H128">
            <v>0</v>
          </cell>
          <cell r="I128">
            <v>0</v>
          </cell>
          <cell r="J128">
            <v>693</v>
          </cell>
          <cell r="K128">
            <v>0</v>
          </cell>
          <cell r="L128">
            <v>12280000</v>
          </cell>
          <cell r="M128">
            <v>0</v>
          </cell>
          <cell r="N128">
            <v>0</v>
          </cell>
          <cell r="O128">
            <v>0</v>
          </cell>
          <cell r="P128">
            <v>194040</v>
          </cell>
        </row>
        <row r="129">
          <cell r="F129">
            <v>0</v>
          </cell>
          <cell r="G129">
            <v>0</v>
          </cell>
          <cell r="H129">
            <v>0</v>
          </cell>
          <cell r="I129">
            <v>0</v>
          </cell>
          <cell r="J129">
            <v>0</v>
          </cell>
          <cell r="K129">
            <v>0</v>
          </cell>
          <cell r="L129">
            <v>0</v>
          </cell>
          <cell r="M129">
            <v>0</v>
          </cell>
          <cell r="N129">
            <v>0</v>
          </cell>
          <cell r="O129">
            <v>0</v>
          </cell>
          <cell r="P129">
            <v>0</v>
          </cell>
          <cell r="Q129">
            <v>0</v>
          </cell>
        </row>
        <row r="130">
          <cell r="A130" t="str">
            <v>A.5</v>
          </cell>
          <cell r="B130" t="str">
            <v xml:space="preserve"> DISEL STAND-BY GENERATOR 1250KW OUTPUT,</v>
          </cell>
          <cell r="C130">
            <v>1</v>
          </cell>
          <cell r="D130" t="str">
            <v>SET</v>
          </cell>
          <cell r="E130">
            <v>6250000</v>
          </cell>
          <cell r="F130">
            <v>6250000</v>
          </cell>
          <cell r="G130">
            <v>0</v>
          </cell>
          <cell r="H130">
            <v>0</v>
          </cell>
          <cell r="I130">
            <v>560</v>
          </cell>
          <cell r="J130">
            <v>560</v>
          </cell>
          <cell r="K130">
            <v>6250000</v>
          </cell>
          <cell r="L130">
            <v>6250000</v>
          </cell>
          <cell r="M130">
            <v>0</v>
          </cell>
          <cell r="N130">
            <v>0</v>
          </cell>
          <cell r="O130">
            <v>224000</v>
          </cell>
          <cell r="P130">
            <v>224000</v>
          </cell>
        </row>
        <row r="131">
          <cell r="B131" t="str">
            <v xml:space="preserve"> 3PH 3W 480V, W/ CONTROL PANEL , DALY TANK</v>
          </cell>
          <cell r="C131">
            <v>0</v>
          </cell>
          <cell r="D131">
            <v>0</v>
          </cell>
          <cell r="E131">
            <v>0</v>
          </cell>
          <cell r="F131">
            <v>0</v>
          </cell>
          <cell r="G131">
            <v>0</v>
          </cell>
          <cell r="H131">
            <v>0</v>
          </cell>
          <cell r="I131">
            <v>0</v>
          </cell>
          <cell r="J131">
            <v>0</v>
          </cell>
          <cell r="K131">
            <v>0</v>
          </cell>
          <cell r="L131">
            <v>0</v>
          </cell>
          <cell r="M131">
            <v>0</v>
          </cell>
          <cell r="N131">
            <v>0</v>
          </cell>
          <cell r="O131">
            <v>0</v>
          </cell>
          <cell r="P131">
            <v>0</v>
          </cell>
        </row>
        <row r="132">
          <cell r="A132">
            <v>0</v>
          </cell>
          <cell r="B132">
            <v>0</v>
          </cell>
          <cell r="C132">
            <v>0</v>
          </cell>
          <cell r="D132">
            <v>0</v>
          </cell>
          <cell r="E132">
            <v>0</v>
          </cell>
          <cell r="F132">
            <v>0</v>
          </cell>
          <cell r="G132">
            <v>0</v>
          </cell>
          <cell r="H132">
            <v>0</v>
          </cell>
          <cell r="I132">
            <v>0</v>
          </cell>
          <cell r="J132">
            <v>0</v>
          </cell>
          <cell r="K132">
            <v>0</v>
          </cell>
          <cell r="L132">
            <v>0</v>
          </cell>
          <cell r="M132">
            <v>0</v>
          </cell>
          <cell r="N132">
            <v>0</v>
          </cell>
          <cell r="O132">
            <v>0</v>
          </cell>
          <cell r="P132">
            <v>0</v>
          </cell>
        </row>
        <row r="133">
          <cell r="A133" t="str">
            <v>A.6</v>
          </cell>
          <cell r="B133" t="str">
            <v>3 PHASE 480V-120V UPS</v>
          </cell>
          <cell r="C133">
            <v>0</v>
          </cell>
          <cell r="D133">
            <v>0</v>
          </cell>
          <cell r="E133">
            <v>0</v>
          </cell>
          <cell r="F133">
            <v>0</v>
          </cell>
          <cell r="G133">
            <v>0</v>
          </cell>
          <cell r="H133">
            <v>0</v>
          </cell>
          <cell r="I133">
            <v>0</v>
          </cell>
          <cell r="J133">
            <v>0</v>
          </cell>
          <cell r="K133">
            <v>0</v>
          </cell>
          <cell r="L133">
            <v>0</v>
          </cell>
          <cell r="M133">
            <v>0</v>
          </cell>
          <cell r="N133">
            <v>0</v>
          </cell>
          <cell r="O133">
            <v>0</v>
          </cell>
          <cell r="P133">
            <v>0</v>
          </cell>
        </row>
        <row r="134">
          <cell r="A134" t="str">
            <v>A.6.1</v>
          </cell>
          <cell r="B134" t="str">
            <v xml:space="preserve"> 100 KVA ,  W/ BATTERY LEAD-CALCIUM TYPE 30 MIN.</v>
          </cell>
          <cell r="C134">
            <v>1</v>
          </cell>
          <cell r="D134" t="str">
            <v>SET</v>
          </cell>
          <cell r="E134">
            <v>1250000</v>
          </cell>
          <cell r="F134">
            <v>1250000</v>
          </cell>
          <cell r="G134">
            <v>0</v>
          </cell>
          <cell r="H134">
            <v>0</v>
          </cell>
          <cell r="I134">
            <v>188</v>
          </cell>
          <cell r="J134">
            <v>188</v>
          </cell>
          <cell r="K134">
            <v>1250000</v>
          </cell>
          <cell r="L134">
            <v>1250000</v>
          </cell>
          <cell r="M134">
            <v>0</v>
          </cell>
          <cell r="N134">
            <v>0</v>
          </cell>
          <cell r="O134">
            <v>52640</v>
          </cell>
          <cell r="P134">
            <v>52640</v>
          </cell>
        </row>
        <row r="135">
          <cell r="A135" t="str">
            <v>A.6.2</v>
          </cell>
          <cell r="B135" t="str">
            <v xml:space="preserve"> 15 KVA ,  W/ BATTERY LEAD-CALCIUM TYPE 30 MIN.</v>
          </cell>
          <cell r="C135">
            <v>1</v>
          </cell>
          <cell r="D135" t="str">
            <v>SET</v>
          </cell>
          <cell r="E135">
            <v>300000</v>
          </cell>
          <cell r="F135">
            <v>300000</v>
          </cell>
          <cell r="G135">
            <v>0</v>
          </cell>
          <cell r="H135">
            <v>0</v>
          </cell>
          <cell r="I135">
            <v>50</v>
          </cell>
          <cell r="J135">
            <v>50</v>
          </cell>
          <cell r="K135">
            <v>300000</v>
          </cell>
          <cell r="L135">
            <v>300000</v>
          </cell>
          <cell r="M135">
            <v>0</v>
          </cell>
          <cell r="N135">
            <v>0</v>
          </cell>
          <cell r="O135">
            <v>14000</v>
          </cell>
          <cell r="P135">
            <v>14000</v>
          </cell>
        </row>
        <row r="136">
          <cell r="A136" t="str">
            <v>A.8.1</v>
          </cell>
          <cell r="B136" t="str">
            <v>SUB-TOTAL (A.6)</v>
          </cell>
          <cell r="C136">
            <v>0</v>
          </cell>
          <cell r="D136">
            <v>0</v>
          </cell>
          <cell r="E136">
            <v>0</v>
          </cell>
          <cell r="F136">
            <v>1550000</v>
          </cell>
          <cell r="G136">
            <v>0</v>
          </cell>
          <cell r="H136">
            <v>0</v>
          </cell>
          <cell r="I136">
            <v>0</v>
          </cell>
          <cell r="J136">
            <v>238</v>
          </cell>
          <cell r="K136">
            <v>0</v>
          </cell>
          <cell r="L136">
            <v>1550000</v>
          </cell>
          <cell r="M136">
            <v>0</v>
          </cell>
          <cell r="N136">
            <v>0</v>
          </cell>
          <cell r="O136">
            <v>0</v>
          </cell>
          <cell r="P136">
            <v>66640</v>
          </cell>
        </row>
        <row r="137">
          <cell r="F137">
            <v>0</v>
          </cell>
          <cell r="H137">
            <v>0</v>
          </cell>
        </row>
        <row r="138">
          <cell r="A138" t="str">
            <v>A.7</v>
          </cell>
          <cell r="B138" t="str">
            <v xml:space="preserve">  DC POWER SUPPLY       </v>
          </cell>
          <cell r="J138">
            <v>0</v>
          </cell>
          <cell r="K138">
            <v>0</v>
          </cell>
          <cell r="L138">
            <v>0</v>
          </cell>
          <cell r="M138">
            <v>0</v>
          </cell>
          <cell r="N138">
            <v>0</v>
          </cell>
          <cell r="O138">
            <v>0</v>
          </cell>
          <cell r="P138">
            <v>0</v>
          </cell>
        </row>
        <row r="139">
          <cell r="A139" t="str">
            <v>A.7.1</v>
          </cell>
          <cell r="B139" t="str">
            <v xml:space="preserve"> 125VDC CHAGER, 50A,  W/ 60AH LEAD-CALCIUM BATTERY &amp; RACK</v>
          </cell>
          <cell r="C139">
            <v>1</v>
          </cell>
          <cell r="D139" t="str">
            <v>SET</v>
          </cell>
          <cell r="E139">
            <v>325000</v>
          </cell>
          <cell r="F139">
            <v>325000</v>
          </cell>
          <cell r="G139">
            <v>0</v>
          </cell>
          <cell r="H139">
            <v>0</v>
          </cell>
          <cell r="I139">
            <v>50</v>
          </cell>
          <cell r="J139">
            <v>50</v>
          </cell>
          <cell r="K139">
            <v>325000</v>
          </cell>
          <cell r="L139">
            <v>325000</v>
          </cell>
          <cell r="M139">
            <v>0</v>
          </cell>
          <cell r="N139">
            <v>0</v>
          </cell>
          <cell r="O139">
            <v>14000</v>
          </cell>
          <cell r="P139">
            <v>14000</v>
          </cell>
        </row>
        <row r="140">
          <cell r="A140" t="str">
            <v>A.7.2</v>
          </cell>
          <cell r="B140" t="str">
            <v xml:space="preserve"> 125VDC CHAGER, 25A,  W/ 30AH LEAD-CALCIUM BATTERY &amp; RACK</v>
          </cell>
          <cell r="C140">
            <v>2</v>
          </cell>
          <cell r="D140" t="str">
            <v>SET</v>
          </cell>
          <cell r="E140">
            <v>245000</v>
          </cell>
          <cell r="F140">
            <v>490000</v>
          </cell>
          <cell r="G140">
            <v>0</v>
          </cell>
          <cell r="H140">
            <v>0</v>
          </cell>
          <cell r="I140">
            <v>35</v>
          </cell>
          <cell r="J140">
            <v>70</v>
          </cell>
          <cell r="K140">
            <v>245000</v>
          </cell>
          <cell r="L140">
            <v>490000</v>
          </cell>
          <cell r="M140">
            <v>0</v>
          </cell>
          <cell r="N140">
            <v>0</v>
          </cell>
          <cell r="O140">
            <v>9800</v>
          </cell>
          <cell r="P140">
            <v>19600</v>
          </cell>
        </row>
        <row r="141">
          <cell r="B141" t="str">
            <v>SUB-TOTAL (A7)</v>
          </cell>
          <cell r="C141">
            <v>0</v>
          </cell>
          <cell r="D141">
            <v>0</v>
          </cell>
          <cell r="E141">
            <v>0</v>
          </cell>
          <cell r="F141">
            <v>815000</v>
          </cell>
          <cell r="G141">
            <v>0</v>
          </cell>
          <cell r="H141">
            <v>0</v>
          </cell>
          <cell r="I141">
            <v>0</v>
          </cell>
          <cell r="J141">
            <v>120</v>
          </cell>
          <cell r="K141">
            <v>0</v>
          </cell>
          <cell r="L141">
            <v>815000</v>
          </cell>
          <cell r="M141">
            <v>0</v>
          </cell>
          <cell r="N141">
            <v>0</v>
          </cell>
          <cell r="O141">
            <v>0</v>
          </cell>
          <cell r="P141">
            <v>33600</v>
          </cell>
        </row>
        <row r="143">
          <cell r="A143" t="str">
            <v>A.8</v>
          </cell>
          <cell r="B143" t="str">
            <v>OTHER</v>
          </cell>
        </row>
        <row r="144">
          <cell r="A144" t="str">
            <v>A.8.1</v>
          </cell>
          <cell r="B144" t="str">
            <v>SELF-STANDING POWER PANEL, 480V, 65KA</v>
          </cell>
          <cell r="C144">
            <v>1</v>
          </cell>
          <cell r="D144" t="str">
            <v>SET</v>
          </cell>
          <cell r="E144">
            <v>120000</v>
          </cell>
          <cell r="F144">
            <v>120000</v>
          </cell>
          <cell r="G144">
            <v>0</v>
          </cell>
          <cell r="H144">
            <v>0</v>
          </cell>
          <cell r="I144">
            <v>20</v>
          </cell>
          <cell r="J144">
            <v>20</v>
          </cell>
          <cell r="K144">
            <v>120000</v>
          </cell>
          <cell r="L144">
            <v>120000</v>
          </cell>
          <cell r="M144">
            <v>0</v>
          </cell>
          <cell r="N144">
            <v>0</v>
          </cell>
          <cell r="O144">
            <v>5600</v>
          </cell>
          <cell r="P144">
            <v>5600</v>
          </cell>
        </row>
        <row r="145">
          <cell r="B145" t="str">
            <v>PNL. NO. CCR2-D-MC1 (DWG. NO. XK11A-0000-12)</v>
          </cell>
          <cell r="C145">
            <v>0</v>
          </cell>
          <cell r="D145">
            <v>0</v>
          </cell>
          <cell r="E145">
            <v>0</v>
          </cell>
          <cell r="F145">
            <v>0</v>
          </cell>
          <cell r="G145">
            <v>0</v>
          </cell>
          <cell r="H145">
            <v>0</v>
          </cell>
          <cell r="I145">
            <v>0</v>
          </cell>
          <cell r="J145">
            <v>0</v>
          </cell>
          <cell r="K145">
            <v>0</v>
          </cell>
          <cell r="L145">
            <v>0</v>
          </cell>
          <cell r="M145">
            <v>0</v>
          </cell>
          <cell r="N145">
            <v>0</v>
          </cell>
          <cell r="O145">
            <v>0</v>
          </cell>
          <cell r="P145">
            <v>0</v>
          </cell>
        </row>
        <row r="146">
          <cell r="A146" t="str">
            <v>A.8.2</v>
          </cell>
          <cell r="B146" t="str">
            <v>SELF-STANDING POWER PANEL, 480V, 30KA (DWG. NO. XK11A-0000-12)</v>
          </cell>
          <cell r="C146">
            <v>6</v>
          </cell>
          <cell r="D146" t="str">
            <v>SET</v>
          </cell>
          <cell r="E146">
            <v>140000</v>
          </cell>
          <cell r="F146">
            <v>840000</v>
          </cell>
          <cell r="G146">
            <v>0</v>
          </cell>
          <cell r="H146">
            <v>0</v>
          </cell>
          <cell r="I146">
            <v>20</v>
          </cell>
          <cell r="J146">
            <v>120</v>
          </cell>
          <cell r="K146">
            <v>140000</v>
          </cell>
          <cell r="L146">
            <v>840000</v>
          </cell>
          <cell r="M146">
            <v>0</v>
          </cell>
          <cell r="N146">
            <v>0</v>
          </cell>
          <cell r="O146">
            <v>5600</v>
          </cell>
          <cell r="P146">
            <v>33600</v>
          </cell>
        </row>
        <row r="147">
          <cell r="B147" t="str">
            <v>PNL. NO. POWER PANEL.</v>
          </cell>
          <cell r="C147">
            <v>0</v>
          </cell>
          <cell r="D147">
            <v>0</v>
          </cell>
          <cell r="E147">
            <v>0</v>
          </cell>
          <cell r="F147">
            <v>0</v>
          </cell>
          <cell r="G147">
            <v>0</v>
          </cell>
          <cell r="H147">
            <v>0</v>
          </cell>
          <cell r="I147">
            <v>0</v>
          </cell>
          <cell r="J147">
            <v>0</v>
          </cell>
          <cell r="K147">
            <v>0</v>
          </cell>
          <cell r="L147">
            <v>0</v>
          </cell>
          <cell r="M147">
            <v>0</v>
          </cell>
          <cell r="N147">
            <v>0</v>
          </cell>
          <cell r="O147">
            <v>0</v>
          </cell>
          <cell r="P147">
            <v>0</v>
          </cell>
        </row>
        <row r="148">
          <cell r="A148" t="str">
            <v>A.8.3</v>
          </cell>
          <cell r="B148" t="str">
            <v>DRY RTANSFORMER, WEATHER PROOF ENCLOSURE</v>
          </cell>
          <cell r="C148">
            <v>0</v>
          </cell>
          <cell r="D148">
            <v>0</v>
          </cell>
          <cell r="E148">
            <v>0</v>
          </cell>
          <cell r="F148">
            <v>0</v>
          </cell>
          <cell r="G148">
            <v>0</v>
          </cell>
          <cell r="H148">
            <v>0</v>
          </cell>
          <cell r="I148">
            <v>0</v>
          </cell>
          <cell r="J148">
            <v>0</v>
          </cell>
          <cell r="K148">
            <v>0</v>
          </cell>
          <cell r="L148">
            <v>0</v>
          </cell>
          <cell r="M148">
            <v>0</v>
          </cell>
          <cell r="N148">
            <v>0</v>
          </cell>
          <cell r="O148">
            <v>0</v>
          </cell>
          <cell r="P148">
            <v>0</v>
          </cell>
        </row>
        <row r="149">
          <cell r="B149" t="str">
            <v>480/240V, 30KVA</v>
          </cell>
          <cell r="C149">
            <v>9</v>
          </cell>
          <cell r="D149" t="str">
            <v>SET</v>
          </cell>
          <cell r="E149">
            <v>40000</v>
          </cell>
          <cell r="F149">
            <v>360000</v>
          </cell>
          <cell r="G149">
            <v>0</v>
          </cell>
          <cell r="H149">
            <v>0</v>
          </cell>
          <cell r="I149">
            <v>18</v>
          </cell>
          <cell r="J149">
            <v>162</v>
          </cell>
          <cell r="K149">
            <v>40000</v>
          </cell>
          <cell r="L149">
            <v>360000</v>
          </cell>
          <cell r="M149">
            <v>0</v>
          </cell>
          <cell r="N149">
            <v>0</v>
          </cell>
          <cell r="O149">
            <v>5040</v>
          </cell>
          <cell r="P149">
            <v>45360</v>
          </cell>
        </row>
        <row r="150">
          <cell r="B150" t="str">
            <v>480/240V, 20KVA</v>
          </cell>
          <cell r="C150">
            <v>6</v>
          </cell>
          <cell r="D150" t="str">
            <v>SET</v>
          </cell>
          <cell r="E150">
            <v>30000</v>
          </cell>
          <cell r="F150">
            <v>180000</v>
          </cell>
          <cell r="G150">
            <v>0</v>
          </cell>
          <cell r="H150">
            <v>0</v>
          </cell>
          <cell r="I150">
            <v>14</v>
          </cell>
          <cell r="J150">
            <v>84</v>
          </cell>
          <cell r="K150">
            <v>30000</v>
          </cell>
          <cell r="L150">
            <v>180000</v>
          </cell>
          <cell r="M150">
            <v>0</v>
          </cell>
          <cell r="N150">
            <v>0</v>
          </cell>
          <cell r="O150">
            <v>3920</v>
          </cell>
          <cell r="P150">
            <v>23520</v>
          </cell>
        </row>
        <row r="151">
          <cell r="B151" t="str">
            <v>480/240V, 10KVA</v>
          </cell>
          <cell r="C151">
            <v>9</v>
          </cell>
          <cell r="D151" t="str">
            <v>SET</v>
          </cell>
          <cell r="E151">
            <v>22000</v>
          </cell>
          <cell r="F151">
            <v>198000</v>
          </cell>
          <cell r="G151">
            <v>0</v>
          </cell>
          <cell r="H151">
            <v>0</v>
          </cell>
          <cell r="I151">
            <v>9</v>
          </cell>
          <cell r="J151">
            <v>81</v>
          </cell>
          <cell r="K151">
            <v>22000</v>
          </cell>
          <cell r="L151">
            <v>198000</v>
          </cell>
          <cell r="M151">
            <v>0</v>
          </cell>
          <cell r="N151">
            <v>0</v>
          </cell>
          <cell r="O151">
            <v>2520</v>
          </cell>
          <cell r="P151">
            <v>22680</v>
          </cell>
        </row>
        <row r="152">
          <cell r="A152" t="str">
            <v>A.8.4</v>
          </cell>
          <cell r="B152" t="str">
            <v xml:space="preserve"> MCC FOR TRASH , 480V MCC SINGLE FACE , 30KA</v>
          </cell>
          <cell r="C152">
            <v>5</v>
          </cell>
          <cell r="D152" t="str">
            <v>SET</v>
          </cell>
          <cell r="E152">
            <v>120000</v>
          </cell>
          <cell r="F152">
            <v>600000</v>
          </cell>
          <cell r="G152">
            <v>0</v>
          </cell>
          <cell r="H152">
            <v>0</v>
          </cell>
          <cell r="I152">
            <v>15</v>
          </cell>
          <cell r="J152">
            <v>75</v>
          </cell>
          <cell r="K152">
            <v>120000</v>
          </cell>
          <cell r="L152">
            <v>600000</v>
          </cell>
          <cell r="M152">
            <v>0</v>
          </cell>
          <cell r="N152">
            <v>0</v>
          </cell>
          <cell r="O152">
            <v>4200</v>
          </cell>
          <cell r="P152">
            <v>21000</v>
          </cell>
        </row>
        <row r="153">
          <cell r="A153" t="str">
            <v>A.8.5</v>
          </cell>
          <cell r="B153" t="str">
            <v>600VAC, 100A ATS PANEL, WALL MOUNT, INDOOR</v>
          </cell>
          <cell r="C153">
            <v>3</v>
          </cell>
          <cell r="D153" t="str">
            <v>SET</v>
          </cell>
          <cell r="E153">
            <v>100000</v>
          </cell>
          <cell r="F153">
            <v>300000</v>
          </cell>
          <cell r="G153">
            <v>0</v>
          </cell>
          <cell r="H153">
            <v>0</v>
          </cell>
          <cell r="I153">
            <v>15</v>
          </cell>
          <cell r="J153">
            <v>45</v>
          </cell>
          <cell r="K153">
            <v>100000</v>
          </cell>
          <cell r="L153">
            <v>300000</v>
          </cell>
          <cell r="M153">
            <v>0</v>
          </cell>
          <cell r="N153">
            <v>0</v>
          </cell>
          <cell r="O153">
            <v>4200</v>
          </cell>
          <cell r="P153">
            <v>12600</v>
          </cell>
        </row>
        <row r="154">
          <cell r="A154" t="str">
            <v>A.8.6</v>
          </cell>
          <cell r="B154" t="str">
            <v>100A NFB PANEL, WALL MOUNT., INDOOR</v>
          </cell>
          <cell r="C154">
            <v>6</v>
          </cell>
          <cell r="D154" t="str">
            <v>SET</v>
          </cell>
          <cell r="E154">
            <v>4000</v>
          </cell>
          <cell r="F154">
            <v>24000</v>
          </cell>
          <cell r="G154">
            <v>0</v>
          </cell>
          <cell r="H154">
            <v>0</v>
          </cell>
          <cell r="I154">
            <v>4</v>
          </cell>
          <cell r="J154">
            <v>24</v>
          </cell>
          <cell r="K154">
            <v>4000</v>
          </cell>
          <cell r="L154">
            <v>24000</v>
          </cell>
          <cell r="M154">
            <v>0</v>
          </cell>
          <cell r="N154">
            <v>0</v>
          </cell>
          <cell r="O154">
            <v>1120</v>
          </cell>
          <cell r="P154">
            <v>6720</v>
          </cell>
        </row>
        <row r="155">
          <cell r="A155" t="str">
            <v>A.8.7</v>
          </cell>
          <cell r="B155" t="str">
            <v>600V PDP PANEL, WALL MOUNT, INDOOR</v>
          </cell>
          <cell r="C155">
            <v>6</v>
          </cell>
          <cell r="D155" t="str">
            <v>SET</v>
          </cell>
          <cell r="E155">
            <v>9000</v>
          </cell>
          <cell r="F155">
            <v>54000</v>
          </cell>
          <cell r="G155">
            <v>0</v>
          </cell>
          <cell r="H155">
            <v>0</v>
          </cell>
          <cell r="I155">
            <v>6</v>
          </cell>
          <cell r="J155">
            <v>36</v>
          </cell>
          <cell r="K155">
            <v>9000</v>
          </cell>
          <cell r="L155">
            <v>54000</v>
          </cell>
          <cell r="M155">
            <v>0</v>
          </cell>
          <cell r="N155">
            <v>0</v>
          </cell>
          <cell r="O155">
            <v>1680</v>
          </cell>
          <cell r="P155">
            <v>10080</v>
          </cell>
        </row>
        <row r="156">
          <cell r="B156" t="str">
            <v>W/NFB 100A x 1, 20A x6, 10KA</v>
          </cell>
        </row>
        <row r="157">
          <cell r="A157" t="str">
            <v>A.8.8</v>
          </cell>
          <cell r="B157" t="str">
            <v>POWER SYSTEM GRAPHIC PANEL, SELF-STANDING,</v>
          </cell>
          <cell r="C157">
            <v>1</v>
          </cell>
          <cell r="D157" t="str">
            <v>SET</v>
          </cell>
          <cell r="E157">
            <v>320000</v>
          </cell>
          <cell r="F157">
            <v>320000</v>
          </cell>
          <cell r="G157">
            <v>0</v>
          </cell>
          <cell r="H157">
            <v>0</v>
          </cell>
          <cell r="I157">
            <v>30</v>
          </cell>
          <cell r="J157">
            <v>30</v>
          </cell>
          <cell r="K157">
            <v>320000</v>
          </cell>
          <cell r="L157">
            <v>320000</v>
          </cell>
          <cell r="M157">
            <v>0</v>
          </cell>
          <cell r="N157">
            <v>0</v>
          </cell>
          <cell r="O157">
            <v>8400</v>
          </cell>
          <cell r="P157">
            <v>8400</v>
          </cell>
        </row>
        <row r="158">
          <cell r="B158" t="str">
            <v xml:space="preserve"> ENCLOSURE SIZE 2200(W)x2300(H)x600(D)MM.</v>
          </cell>
          <cell r="C158">
            <v>0</v>
          </cell>
          <cell r="D158">
            <v>0</v>
          </cell>
          <cell r="E158">
            <v>0</v>
          </cell>
          <cell r="F158">
            <v>0</v>
          </cell>
          <cell r="G158">
            <v>0</v>
          </cell>
          <cell r="H158">
            <v>0</v>
          </cell>
          <cell r="I158">
            <v>0</v>
          </cell>
          <cell r="J158">
            <v>0</v>
          </cell>
          <cell r="K158">
            <v>0</v>
          </cell>
          <cell r="L158">
            <v>0</v>
          </cell>
          <cell r="M158">
            <v>0</v>
          </cell>
          <cell r="N158">
            <v>0</v>
          </cell>
          <cell r="O158">
            <v>0</v>
          </cell>
          <cell r="P158">
            <v>0</v>
          </cell>
        </row>
        <row r="159">
          <cell r="B159" t="str">
            <v>MOSAIC PANEL SIZE 2000(W)x1000(H)MM., W/ LIGHT x60</v>
          </cell>
          <cell r="C159">
            <v>0</v>
          </cell>
          <cell r="D159">
            <v>0</v>
          </cell>
          <cell r="E159">
            <v>0</v>
          </cell>
          <cell r="F159">
            <v>0</v>
          </cell>
          <cell r="G159">
            <v>0</v>
          </cell>
          <cell r="H159">
            <v>0</v>
          </cell>
          <cell r="I159">
            <v>0</v>
          </cell>
          <cell r="J159">
            <v>0</v>
          </cell>
          <cell r="K159">
            <v>0</v>
          </cell>
          <cell r="L159">
            <v>0</v>
          </cell>
          <cell r="M159">
            <v>0</v>
          </cell>
          <cell r="N159">
            <v>0</v>
          </cell>
          <cell r="O159">
            <v>0</v>
          </cell>
          <cell r="P159">
            <v>0</v>
          </cell>
        </row>
        <row r="160">
          <cell r="B160" t="str">
            <v>SUB-TOTAL (A.8)</v>
          </cell>
          <cell r="C160">
            <v>0</v>
          </cell>
          <cell r="D160">
            <v>0</v>
          </cell>
          <cell r="E160">
            <v>0</v>
          </cell>
          <cell r="F160">
            <v>2996000</v>
          </cell>
          <cell r="G160">
            <v>0</v>
          </cell>
          <cell r="H160">
            <v>0</v>
          </cell>
          <cell r="I160">
            <v>0</v>
          </cell>
          <cell r="J160">
            <v>677</v>
          </cell>
          <cell r="K160">
            <v>0</v>
          </cell>
          <cell r="L160">
            <v>2996000</v>
          </cell>
          <cell r="M160">
            <v>0</v>
          </cell>
          <cell r="N160">
            <v>0</v>
          </cell>
          <cell r="O160">
            <v>0</v>
          </cell>
          <cell r="P160">
            <v>189560</v>
          </cell>
        </row>
        <row r="161">
          <cell r="O161">
            <v>0</v>
          </cell>
        </row>
        <row r="162">
          <cell r="A162" t="str">
            <v xml:space="preserve">   A.9</v>
          </cell>
          <cell r="B162" t="str">
            <v xml:space="preserve"> TEST FEE FOR MECH-ELEC CONSULANT CO. &amp; T.P.C.</v>
          </cell>
          <cell r="C162">
            <v>1</v>
          </cell>
          <cell r="D162" t="str">
            <v>LOT</v>
          </cell>
          <cell r="E162" t="str">
            <v>M+L</v>
          </cell>
          <cell r="F162" t="str">
            <v>M+L</v>
          </cell>
          <cell r="G162">
            <v>0</v>
          </cell>
          <cell r="H162">
            <v>0</v>
          </cell>
          <cell r="I162">
            <v>1607</v>
          </cell>
          <cell r="J162">
            <v>1607</v>
          </cell>
          <cell r="K162" t="str">
            <v>M+L</v>
          </cell>
          <cell r="L162" t="str">
            <v>M+L</v>
          </cell>
          <cell r="M162">
            <v>0</v>
          </cell>
          <cell r="N162">
            <v>0</v>
          </cell>
          <cell r="O162">
            <v>1800000</v>
          </cell>
          <cell r="P162">
            <v>1800000</v>
          </cell>
        </row>
        <row r="163">
          <cell r="F163">
            <v>0</v>
          </cell>
          <cell r="G163">
            <v>0</v>
          </cell>
          <cell r="H163">
            <v>0</v>
          </cell>
          <cell r="I163">
            <v>0</v>
          </cell>
          <cell r="J163">
            <v>0</v>
          </cell>
          <cell r="K163">
            <v>0</v>
          </cell>
          <cell r="L163">
            <v>0</v>
          </cell>
          <cell r="M163">
            <v>0</v>
          </cell>
          <cell r="N163">
            <v>0</v>
          </cell>
          <cell r="O163">
            <v>0</v>
          </cell>
          <cell r="P163">
            <v>0</v>
          </cell>
        </row>
        <row r="164">
          <cell r="A164">
            <v>10</v>
          </cell>
          <cell r="B164" t="str">
            <v>SUB-TOTAL : (A)</v>
          </cell>
          <cell r="C164">
            <v>15000</v>
          </cell>
          <cell r="D164" t="str">
            <v>M</v>
          </cell>
          <cell r="E164">
            <v>223</v>
          </cell>
          <cell r="F164">
            <v>138612100</v>
          </cell>
          <cell r="G164">
            <v>0</v>
          </cell>
          <cell r="H164">
            <v>0</v>
          </cell>
          <cell r="I164">
            <v>0</v>
          </cell>
          <cell r="J164">
            <v>13764</v>
          </cell>
          <cell r="K164">
            <v>0</v>
          </cell>
          <cell r="L164">
            <v>138612100</v>
          </cell>
          <cell r="M164">
            <v>0</v>
          </cell>
          <cell r="N164">
            <v>0</v>
          </cell>
          <cell r="O164">
            <v>0</v>
          </cell>
          <cell r="P164">
            <v>6155030</v>
          </cell>
        </row>
        <row r="165">
          <cell r="A165" t="str">
            <v>a_x000E_6</v>
          </cell>
          <cell r="B165">
            <v>0</v>
          </cell>
          <cell r="C165">
            <v>0</v>
          </cell>
          <cell r="D165">
            <v>0</v>
          </cell>
          <cell r="E165">
            <v>0</v>
          </cell>
          <cell r="F165">
            <v>0</v>
          </cell>
          <cell r="G165">
            <v>0</v>
          </cell>
          <cell r="H165">
            <v>0</v>
          </cell>
          <cell r="I165">
            <v>0</v>
          </cell>
          <cell r="J165">
            <v>0</v>
          </cell>
          <cell r="K165">
            <v>0</v>
          </cell>
          <cell r="L165">
            <v>0</v>
          </cell>
          <cell r="M165">
            <v>0</v>
          </cell>
          <cell r="N165">
            <v>0</v>
          </cell>
          <cell r="O165">
            <v>0</v>
          </cell>
          <cell r="P165">
            <v>0</v>
          </cell>
          <cell r="Q165">
            <v>0</v>
          </cell>
        </row>
        <row r="166">
          <cell r="A166" t="str">
            <v>B</v>
          </cell>
          <cell r="B166" t="str">
            <v xml:space="preserve"> POWER DISTRIBUTION SIST</v>
          </cell>
          <cell r="C166">
            <v>130730</v>
          </cell>
          <cell r="D166" t="str">
            <v>M</v>
          </cell>
          <cell r="H166">
            <v>0</v>
          </cell>
          <cell r="I166">
            <v>0.11700000000000001</v>
          </cell>
          <cell r="J166">
            <v>35</v>
          </cell>
          <cell r="K166">
            <v>28</v>
          </cell>
          <cell r="L166">
            <v>8400</v>
          </cell>
          <cell r="M166">
            <v>0</v>
          </cell>
          <cell r="N166">
            <v>0</v>
          </cell>
          <cell r="O166">
            <v>33</v>
          </cell>
          <cell r="P166">
            <v>9900</v>
          </cell>
        </row>
        <row r="167">
          <cell r="A167">
            <v>13</v>
          </cell>
          <cell r="B167" t="str">
            <v xml:space="preserve">    4/C 60 sq.mm </v>
          </cell>
          <cell r="C167">
            <v>300</v>
          </cell>
          <cell r="D167" t="str">
            <v>M</v>
          </cell>
          <cell r="E167">
            <v>232</v>
          </cell>
          <cell r="F167">
            <v>0</v>
          </cell>
          <cell r="G167">
            <v>0</v>
          </cell>
          <cell r="H167">
            <v>0</v>
          </cell>
          <cell r="I167">
            <v>0</v>
          </cell>
          <cell r="J167">
            <v>0</v>
          </cell>
          <cell r="K167">
            <v>0</v>
          </cell>
          <cell r="L167">
            <v>0</v>
          </cell>
          <cell r="M167">
            <v>0</v>
          </cell>
          <cell r="N167">
            <v>0</v>
          </cell>
          <cell r="O167">
            <v>0</v>
          </cell>
          <cell r="P167">
            <v>0</v>
          </cell>
          <cell r="Q167">
            <v>0</v>
          </cell>
        </row>
        <row r="168">
          <cell r="A168" t="str">
            <v>B</v>
          </cell>
          <cell r="B168" t="str">
            <v xml:space="preserve"> POWER DISTRIBUTION SYSTEM</v>
          </cell>
          <cell r="C168">
            <v>0</v>
          </cell>
          <cell r="D168">
            <v>0</v>
          </cell>
          <cell r="E168">
            <v>0</v>
          </cell>
          <cell r="F168">
            <v>0</v>
          </cell>
          <cell r="G168">
            <v>0</v>
          </cell>
          <cell r="H168">
            <v>0</v>
          </cell>
          <cell r="I168">
            <v>0</v>
          </cell>
          <cell r="J168">
            <v>0</v>
          </cell>
          <cell r="K168">
            <v>0</v>
          </cell>
          <cell r="L168">
            <v>0</v>
          </cell>
          <cell r="M168">
            <v>0</v>
          </cell>
          <cell r="N168">
            <v>0</v>
          </cell>
          <cell r="O168">
            <v>0</v>
          </cell>
          <cell r="P168">
            <v>0</v>
          </cell>
        </row>
        <row r="169">
          <cell r="F169">
            <v>0</v>
          </cell>
          <cell r="G169">
            <v>0</v>
          </cell>
          <cell r="H169">
            <v>0</v>
          </cell>
          <cell r="I169">
            <v>0</v>
          </cell>
          <cell r="J169">
            <v>0</v>
          </cell>
          <cell r="K169">
            <v>0</v>
          </cell>
          <cell r="L169">
            <v>0</v>
          </cell>
          <cell r="M169">
            <v>0</v>
          </cell>
          <cell r="N169">
            <v>0</v>
          </cell>
          <cell r="O169">
            <v>0</v>
          </cell>
          <cell r="P169">
            <v>0</v>
          </cell>
        </row>
        <row r="170">
          <cell r="B170" t="str">
            <v xml:space="preserve"> 600V POWER CABLE, XLPE INSU. PVC JACKET</v>
          </cell>
          <cell r="C170">
            <v>0</v>
          </cell>
          <cell r="D170">
            <v>0</v>
          </cell>
          <cell r="E170">
            <v>0</v>
          </cell>
          <cell r="F170">
            <v>0</v>
          </cell>
          <cell r="G170">
            <v>0</v>
          </cell>
          <cell r="H170">
            <v>0</v>
          </cell>
          <cell r="I170">
            <v>0</v>
          </cell>
          <cell r="J170">
            <v>0</v>
          </cell>
          <cell r="K170">
            <v>0</v>
          </cell>
          <cell r="L170">
            <v>0</v>
          </cell>
          <cell r="M170">
            <v>0</v>
          </cell>
          <cell r="N170">
            <v>0</v>
          </cell>
          <cell r="O170">
            <v>0</v>
          </cell>
          <cell r="P170">
            <v>0</v>
          </cell>
        </row>
        <row r="171">
          <cell r="A171">
            <v>1</v>
          </cell>
          <cell r="B171" t="str">
            <v xml:space="preserve">    3/C 3.5 sq.mm </v>
          </cell>
          <cell r="C171">
            <v>4500</v>
          </cell>
          <cell r="D171" t="str">
            <v>M</v>
          </cell>
          <cell r="E171">
            <v>15</v>
          </cell>
          <cell r="F171">
            <v>67500</v>
          </cell>
          <cell r="G171">
            <v>0</v>
          </cell>
          <cell r="H171">
            <v>0</v>
          </cell>
          <cell r="I171">
            <v>7.9000000000000001E-2</v>
          </cell>
          <cell r="J171">
            <v>356</v>
          </cell>
          <cell r="K171">
            <v>15</v>
          </cell>
          <cell r="L171">
            <v>67500</v>
          </cell>
          <cell r="M171">
            <v>0</v>
          </cell>
          <cell r="N171">
            <v>0</v>
          </cell>
          <cell r="O171">
            <v>22</v>
          </cell>
          <cell r="P171">
            <v>99000</v>
          </cell>
        </row>
        <row r="172">
          <cell r="A172">
            <v>2</v>
          </cell>
          <cell r="B172" t="str">
            <v xml:space="preserve">    3/C 5.5 sq.mm </v>
          </cell>
          <cell r="C172">
            <v>4000</v>
          </cell>
          <cell r="D172" t="str">
            <v>M</v>
          </cell>
          <cell r="E172">
            <v>20</v>
          </cell>
          <cell r="F172">
            <v>80000</v>
          </cell>
          <cell r="G172">
            <v>0</v>
          </cell>
          <cell r="H172">
            <v>0</v>
          </cell>
          <cell r="I172">
            <v>0.1</v>
          </cell>
          <cell r="J172">
            <v>400</v>
          </cell>
          <cell r="K172">
            <v>20</v>
          </cell>
          <cell r="L172">
            <v>80000</v>
          </cell>
          <cell r="M172">
            <v>0</v>
          </cell>
          <cell r="N172">
            <v>0</v>
          </cell>
          <cell r="O172">
            <v>28</v>
          </cell>
          <cell r="P172">
            <v>112000</v>
          </cell>
        </row>
        <row r="173">
          <cell r="A173">
            <v>3</v>
          </cell>
          <cell r="B173" t="str">
            <v xml:space="preserve">    3/C   8 sq.mm </v>
          </cell>
          <cell r="C173">
            <v>3000</v>
          </cell>
          <cell r="D173" t="str">
            <v>M</v>
          </cell>
          <cell r="E173">
            <v>29</v>
          </cell>
          <cell r="F173">
            <v>87000</v>
          </cell>
          <cell r="G173">
            <v>0</v>
          </cell>
          <cell r="H173">
            <v>0</v>
          </cell>
          <cell r="I173">
            <v>0.11799999999999999</v>
          </cell>
          <cell r="J173">
            <v>354</v>
          </cell>
          <cell r="K173">
            <v>29</v>
          </cell>
          <cell r="L173">
            <v>87000</v>
          </cell>
          <cell r="M173">
            <v>0</v>
          </cell>
          <cell r="N173">
            <v>0</v>
          </cell>
          <cell r="O173">
            <v>33</v>
          </cell>
          <cell r="P173">
            <v>99000</v>
          </cell>
        </row>
        <row r="174">
          <cell r="A174">
            <v>4</v>
          </cell>
          <cell r="B174" t="str">
            <v xml:space="preserve">    3/C  14 sq.mm </v>
          </cell>
          <cell r="C174">
            <v>1000</v>
          </cell>
          <cell r="D174" t="str">
            <v>M</v>
          </cell>
          <cell r="E174">
            <v>47</v>
          </cell>
          <cell r="F174">
            <v>47000</v>
          </cell>
          <cell r="G174">
            <v>0</v>
          </cell>
          <cell r="H174">
            <v>0</v>
          </cell>
          <cell r="I174">
            <v>0.152</v>
          </cell>
          <cell r="J174">
            <v>152</v>
          </cell>
          <cell r="K174">
            <v>47</v>
          </cell>
          <cell r="L174">
            <v>47000</v>
          </cell>
          <cell r="M174">
            <v>0</v>
          </cell>
          <cell r="N174">
            <v>0</v>
          </cell>
          <cell r="O174">
            <v>43</v>
          </cell>
          <cell r="P174">
            <v>43000</v>
          </cell>
        </row>
        <row r="175">
          <cell r="A175">
            <v>5</v>
          </cell>
          <cell r="B175" t="str">
            <v xml:space="preserve">    3/C  22 sq.mm </v>
          </cell>
          <cell r="C175">
            <v>3000</v>
          </cell>
          <cell r="D175" t="str">
            <v>M</v>
          </cell>
          <cell r="E175">
            <v>70</v>
          </cell>
          <cell r="F175">
            <v>210000</v>
          </cell>
          <cell r="G175">
            <v>0</v>
          </cell>
          <cell r="H175">
            <v>0</v>
          </cell>
          <cell r="I175">
            <v>0.18099999999999999</v>
          </cell>
          <cell r="J175">
            <v>543</v>
          </cell>
          <cell r="K175">
            <v>70</v>
          </cell>
          <cell r="L175">
            <v>210000</v>
          </cell>
          <cell r="M175">
            <v>0</v>
          </cell>
          <cell r="N175">
            <v>0</v>
          </cell>
          <cell r="O175">
            <v>51</v>
          </cell>
          <cell r="P175">
            <v>153000</v>
          </cell>
        </row>
        <row r="176">
          <cell r="A176">
            <v>6</v>
          </cell>
          <cell r="B176" t="str">
            <v xml:space="preserve">    3/C  38 sq.mm </v>
          </cell>
          <cell r="C176">
            <v>3000</v>
          </cell>
          <cell r="D176" t="str">
            <v>M</v>
          </cell>
          <cell r="E176">
            <v>111</v>
          </cell>
          <cell r="F176">
            <v>333000</v>
          </cell>
          <cell r="G176">
            <v>0</v>
          </cell>
          <cell r="H176">
            <v>0</v>
          </cell>
          <cell r="I176">
            <v>0.23</v>
          </cell>
          <cell r="J176">
            <v>690</v>
          </cell>
          <cell r="K176">
            <v>111</v>
          </cell>
          <cell r="L176">
            <v>333000</v>
          </cell>
          <cell r="M176">
            <v>0</v>
          </cell>
          <cell r="N176">
            <v>0</v>
          </cell>
          <cell r="O176">
            <v>64</v>
          </cell>
          <cell r="P176">
            <v>192000</v>
          </cell>
        </row>
        <row r="177">
          <cell r="A177">
            <v>7</v>
          </cell>
          <cell r="B177" t="str">
            <v xml:space="preserve">    3/C  60 sq.mm </v>
          </cell>
          <cell r="C177">
            <v>7200</v>
          </cell>
          <cell r="D177" t="str">
            <v>M</v>
          </cell>
          <cell r="E177">
            <v>177</v>
          </cell>
          <cell r="F177">
            <v>1274400</v>
          </cell>
          <cell r="G177">
            <v>0</v>
          </cell>
          <cell r="H177">
            <v>0</v>
          </cell>
          <cell r="I177">
            <v>0.27700000000000002</v>
          </cell>
          <cell r="J177">
            <v>1994</v>
          </cell>
          <cell r="K177">
            <v>177</v>
          </cell>
          <cell r="L177">
            <v>1274400</v>
          </cell>
          <cell r="M177">
            <v>0</v>
          </cell>
          <cell r="N177">
            <v>0</v>
          </cell>
          <cell r="O177">
            <v>78</v>
          </cell>
          <cell r="P177">
            <v>561600</v>
          </cell>
        </row>
        <row r="178">
          <cell r="A178">
            <v>8</v>
          </cell>
          <cell r="B178" t="str">
            <v xml:space="preserve">    1/C 100 sq.mm </v>
          </cell>
          <cell r="C178">
            <v>2000</v>
          </cell>
          <cell r="D178" t="str">
            <v>M</v>
          </cell>
          <cell r="E178">
            <v>92</v>
          </cell>
          <cell r="F178">
            <v>184000</v>
          </cell>
          <cell r="G178">
            <v>0</v>
          </cell>
          <cell r="H178">
            <v>0</v>
          </cell>
          <cell r="I178">
            <v>0.17599999999999999</v>
          </cell>
          <cell r="J178">
            <v>352</v>
          </cell>
          <cell r="K178">
            <v>92</v>
          </cell>
          <cell r="L178">
            <v>184000</v>
          </cell>
          <cell r="M178">
            <v>0</v>
          </cell>
          <cell r="N178">
            <v>0</v>
          </cell>
          <cell r="O178">
            <v>49</v>
          </cell>
          <cell r="P178">
            <v>98000</v>
          </cell>
        </row>
        <row r="179">
          <cell r="A179">
            <v>9</v>
          </cell>
          <cell r="B179" t="str">
            <v xml:space="preserve">    1/C 150 sq.mm </v>
          </cell>
          <cell r="C179">
            <v>16500</v>
          </cell>
          <cell r="D179" t="str">
            <v>M</v>
          </cell>
          <cell r="E179">
            <v>137</v>
          </cell>
          <cell r="F179">
            <v>2260500</v>
          </cell>
          <cell r="G179">
            <v>0</v>
          </cell>
          <cell r="H179">
            <v>0</v>
          </cell>
          <cell r="I179">
            <v>0.20499999999999999</v>
          </cell>
          <cell r="J179">
            <v>3383</v>
          </cell>
          <cell r="K179">
            <v>137</v>
          </cell>
          <cell r="L179">
            <v>2260500</v>
          </cell>
          <cell r="M179">
            <v>0</v>
          </cell>
          <cell r="N179">
            <v>0</v>
          </cell>
          <cell r="O179">
            <v>57</v>
          </cell>
          <cell r="P179">
            <v>940500</v>
          </cell>
        </row>
        <row r="180">
          <cell r="A180">
            <v>10</v>
          </cell>
          <cell r="B180" t="str">
            <v xml:space="preserve">    1/C 250 sq.mm </v>
          </cell>
          <cell r="C180">
            <v>15000</v>
          </cell>
          <cell r="D180" t="str">
            <v>M</v>
          </cell>
          <cell r="E180">
            <v>223</v>
          </cell>
          <cell r="F180">
            <v>3345000</v>
          </cell>
          <cell r="G180">
            <v>0</v>
          </cell>
          <cell r="H180">
            <v>0</v>
          </cell>
          <cell r="I180">
            <v>0.247</v>
          </cell>
          <cell r="J180">
            <v>3705</v>
          </cell>
          <cell r="K180">
            <v>223</v>
          </cell>
          <cell r="L180">
            <v>3345000</v>
          </cell>
          <cell r="M180">
            <v>0</v>
          </cell>
          <cell r="N180">
            <v>0</v>
          </cell>
          <cell r="O180">
            <v>69</v>
          </cell>
          <cell r="P180">
            <v>1035000</v>
          </cell>
        </row>
        <row r="181">
          <cell r="A181">
            <v>11</v>
          </cell>
          <cell r="B181" t="str">
            <v xml:space="preserve">    1/C 325 sq.mm </v>
          </cell>
          <cell r="C181">
            <v>16500</v>
          </cell>
          <cell r="D181" t="str">
            <v>M</v>
          </cell>
          <cell r="E181">
            <v>279</v>
          </cell>
          <cell r="F181">
            <v>4603500</v>
          </cell>
          <cell r="G181">
            <v>0</v>
          </cell>
          <cell r="H181">
            <v>0</v>
          </cell>
          <cell r="I181">
            <v>0.27</v>
          </cell>
          <cell r="J181">
            <v>4455</v>
          </cell>
          <cell r="K181">
            <v>279</v>
          </cell>
          <cell r="L181">
            <v>4603500</v>
          </cell>
          <cell r="M181">
            <v>0</v>
          </cell>
          <cell r="N181">
            <v>0</v>
          </cell>
          <cell r="O181">
            <v>76</v>
          </cell>
          <cell r="P181">
            <v>1254000</v>
          </cell>
        </row>
        <row r="182">
          <cell r="A182">
            <v>12</v>
          </cell>
          <cell r="B182" t="str">
            <v xml:space="preserve">    4/C 5.5 sq.mm </v>
          </cell>
          <cell r="C182">
            <v>300</v>
          </cell>
          <cell r="D182" t="str">
            <v>M</v>
          </cell>
          <cell r="E182">
            <v>28</v>
          </cell>
          <cell r="F182">
            <v>8400</v>
          </cell>
          <cell r="G182">
            <v>0</v>
          </cell>
          <cell r="H182">
            <v>0</v>
          </cell>
          <cell r="I182">
            <v>0.11700000000000001</v>
          </cell>
          <cell r="J182">
            <v>35</v>
          </cell>
          <cell r="K182">
            <v>28</v>
          </cell>
          <cell r="L182">
            <v>8400</v>
          </cell>
          <cell r="M182">
            <v>0</v>
          </cell>
          <cell r="N182">
            <v>0</v>
          </cell>
          <cell r="O182">
            <v>33</v>
          </cell>
          <cell r="P182">
            <v>9900</v>
          </cell>
        </row>
        <row r="183">
          <cell r="A183">
            <v>13</v>
          </cell>
          <cell r="B183" t="str">
            <v xml:space="preserve">    4/C 60 sq.mm </v>
          </cell>
          <cell r="C183">
            <v>300</v>
          </cell>
          <cell r="D183" t="str">
            <v>M</v>
          </cell>
          <cell r="E183">
            <v>232</v>
          </cell>
          <cell r="F183">
            <v>69600</v>
          </cell>
          <cell r="G183">
            <v>0</v>
          </cell>
          <cell r="H183">
            <v>0</v>
          </cell>
          <cell r="I183">
            <v>0.32500000000000001</v>
          </cell>
          <cell r="J183">
            <v>98</v>
          </cell>
          <cell r="K183">
            <v>232</v>
          </cell>
          <cell r="L183">
            <v>69600</v>
          </cell>
          <cell r="M183">
            <v>0</v>
          </cell>
          <cell r="N183">
            <v>0</v>
          </cell>
          <cell r="O183">
            <v>91</v>
          </cell>
          <cell r="P183">
            <v>27300</v>
          </cell>
        </row>
        <row r="184">
          <cell r="E184">
            <v>0</v>
          </cell>
          <cell r="F184">
            <v>0</v>
          </cell>
          <cell r="G184">
            <v>0</v>
          </cell>
          <cell r="H184">
            <v>0</v>
          </cell>
          <cell r="I184">
            <v>0</v>
          </cell>
          <cell r="J184">
            <v>0</v>
          </cell>
          <cell r="K184">
            <v>0</v>
          </cell>
          <cell r="L184">
            <v>0</v>
          </cell>
          <cell r="M184">
            <v>0</v>
          </cell>
          <cell r="N184">
            <v>0</v>
          </cell>
          <cell r="O184">
            <v>0</v>
          </cell>
          <cell r="P184">
            <v>0</v>
          </cell>
        </row>
        <row r="185">
          <cell r="B185" t="str">
            <v xml:space="preserve"> 600V CONTROL CABLE, PVC INSU. PVC JACKET</v>
          </cell>
          <cell r="C185">
            <v>0</v>
          </cell>
          <cell r="D185">
            <v>0</v>
          </cell>
          <cell r="E185">
            <v>0</v>
          </cell>
          <cell r="F185">
            <v>0</v>
          </cell>
          <cell r="G185">
            <v>0</v>
          </cell>
          <cell r="H185">
            <v>0</v>
          </cell>
          <cell r="I185">
            <v>0</v>
          </cell>
          <cell r="J185">
            <v>0</v>
          </cell>
          <cell r="K185">
            <v>0</v>
          </cell>
          <cell r="L185">
            <v>0</v>
          </cell>
          <cell r="M185">
            <v>0</v>
          </cell>
          <cell r="N185">
            <v>0</v>
          </cell>
          <cell r="O185">
            <v>0</v>
          </cell>
          <cell r="P185">
            <v>0</v>
          </cell>
        </row>
        <row r="186">
          <cell r="A186">
            <v>14</v>
          </cell>
          <cell r="B186" t="str">
            <v xml:space="preserve">    4/C 2.0 sq.mm </v>
          </cell>
          <cell r="C186">
            <v>13000</v>
          </cell>
          <cell r="D186" t="str">
            <v>M</v>
          </cell>
          <cell r="E186">
            <v>11</v>
          </cell>
          <cell r="F186">
            <v>143000</v>
          </cell>
          <cell r="G186">
            <v>0</v>
          </cell>
          <cell r="H186">
            <v>0</v>
          </cell>
          <cell r="I186">
            <v>0.08</v>
          </cell>
          <cell r="J186">
            <v>1040</v>
          </cell>
          <cell r="K186">
            <v>11</v>
          </cell>
          <cell r="L186">
            <v>143000</v>
          </cell>
          <cell r="M186">
            <v>0</v>
          </cell>
          <cell r="N186">
            <v>0</v>
          </cell>
          <cell r="O186">
            <v>22</v>
          </cell>
          <cell r="P186">
            <v>286000</v>
          </cell>
        </row>
        <row r="187">
          <cell r="A187">
            <v>15</v>
          </cell>
          <cell r="B187" t="str">
            <v xml:space="preserve">    7/C 2.0 sq.mm </v>
          </cell>
          <cell r="C187">
            <v>6400</v>
          </cell>
          <cell r="D187" t="str">
            <v>M</v>
          </cell>
          <cell r="E187">
            <v>24</v>
          </cell>
          <cell r="F187">
            <v>153600</v>
          </cell>
          <cell r="G187">
            <v>0</v>
          </cell>
          <cell r="H187">
            <v>0</v>
          </cell>
          <cell r="I187">
            <v>0.105</v>
          </cell>
          <cell r="J187">
            <v>672</v>
          </cell>
          <cell r="K187">
            <v>24</v>
          </cell>
          <cell r="L187">
            <v>153600</v>
          </cell>
          <cell r="M187">
            <v>0</v>
          </cell>
          <cell r="N187">
            <v>0</v>
          </cell>
          <cell r="O187">
            <v>29</v>
          </cell>
          <cell r="P187">
            <v>185600</v>
          </cell>
        </row>
        <row r="188">
          <cell r="A188">
            <v>16</v>
          </cell>
          <cell r="B188" t="str">
            <v xml:space="preserve">    9/C 2.0 sq.mm </v>
          </cell>
          <cell r="C188">
            <v>4000</v>
          </cell>
          <cell r="D188" t="str">
            <v>M</v>
          </cell>
          <cell r="E188">
            <v>30</v>
          </cell>
          <cell r="F188">
            <v>120000</v>
          </cell>
          <cell r="G188">
            <v>0</v>
          </cell>
          <cell r="H188">
            <v>0</v>
          </cell>
          <cell r="I188">
            <v>0.12</v>
          </cell>
          <cell r="J188">
            <v>480</v>
          </cell>
          <cell r="K188">
            <v>30</v>
          </cell>
          <cell r="L188">
            <v>120000</v>
          </cell>
          <cell r="M188">
            <v>0</v>
          </cell>
          <cell r="N188">
            <v>0</v>
          </cell>
          <cell r="O188">
            <v>34</v>
          </cell>
          <cell r="P188">
            <v>136000</v>
          </cell>
        </row>
        <row r="189">
          <cell r="A189">
            <v>17</v>
          </cell>
          <cell r="B189" t="str">
            <v xml:space="preserve">   12/C 2.0 sq.mm </v>
          </cell>
          <cell r="C189">
            <v>2500</v>
          </cell>
          <cell r="D189" t="str">
            <v>M</v>
          </cell>
          <cell r="E189">
            <v>38</v>
          </cell>
          <cell r="F189">
            <v>95000</v>
          </cell>
          <cell r="G189">
            <v>0</v>
          </cell>
          <cell r="H189">
            <v>0</v>
          </cell>
          <cell r="I189">
            <v>0.13800000000000001</v>
          </cell>
          <cell r="J189">
            <v>345</v>
          </cell>
          <cell r="K189">
            <v>38</v>
          </cell>
          <cell r="L189">
            <v>95000</v>
          </cell>
          <cell r="M189">
            <v>0</v>
          </cell>
          <cell r="N189">
            <v>0</v>
          </cell>
          <cell r="O189">
            <v>39</v>
          </cell>
          <cell r="P189">
            <v>97500</v>
          </cell>
        </row>
        <row r="190">
          <cell r="A190">
            <v>18</v>
          </cell>
          <cell r="B190" t="str">
            <v xml:space="preserve">   19/C 2.0 sq.mm </v>
          </cell>
          <cell r="C190">
            <v>1950</v>
          </cell>
          <cell r="D190" t="str">
            <v>M</v>
          </cell>
          <cell r="E190">
            <v>57</v>
          </cell>
          <cell r="F190">
            <v>111150</v>
          </cell>
          <cell r="G190">
            <v>0</v>
          </cell>
          <cell r="H190">
            <v>0</v>
          </cell>
          <cell r="I190">
            <v>0.17399999999999999</v>
          </cell>
          <cell r="J190">
            <v>339</v>
          </cell>
          <cell r="K190">
            <v>57</v>
          </cell>
          <cell r="L190">
            <v>111150</v>
          </cell>
          <cell r="M190">
            <v>0</v>
          </cell>
          <cell r="N190">
            <v>0</v>
          </cell>
          <cell r="O190">
            <v>49</v>
          </cell>
          <cell r="P190">
            <v>95550</v>
          </cell>
        </row>
        <row r="191">
          <cell r="A191">
            <v>19</v>
          </cell>
          <cell r="B191" t="str">
            <v xml:space="preserve">   30/C 2.0 sq.mm </v>
          </cell>
          <cell r="C191">
            <v>1900</v>
          </cell>
          <cell r="D191" t="str">
            <v>M</v>
          </cell>
          <cell r="E191">
            <v>92</v>
          </cell>
          <cell r="F191">
            <v>174800</v>
          </cell>
          <cell r="G191">
            <v>0</v>
          </cell>
          <cell r="H191">
            <v>0</v>
          </cell>
          <cell r="I191">
            <v>0.21199999999999999</v>
          </cell>
          <cell r="J191">
            <v>403</v>
          </cell>
          <cell r="K191">
            <v>92</v>
          </cell>
          <cell r="L191">
            <v>174800</v>
          </cell>
          <cell r="M191">
            <v>0</v>
          </cell>
          <cell r="N191">
            <v>0</v>
          </cell>
          <cell r="O191">
            <v>59</v>
          </cell>
          <cell r="P191">
            <v>112100</v>
          </cell>
        </row>
        <row r="192">
          <cell r="A192">
            <v>20</v>
          </cell>
          <cell r="B192" t="str">
            <v>600V SHIELDED CABLE, 8P-#14AWG</v>
          </cell>
          <cell r="C192">
            <v>300</v>
          </cell>
          <cell r="D192" t="str">
            <v>M</v>
          </cell>
          <cell r="E192">
            <v>83</v>
          </cell>
          <cell r="F192">
            <v>24900</v>
          </cell>
          <cell r="G192">
            <v>0</v>
          </cell>
          <cell r="H192">
            <v>0</v>
          </cell>
          <cell r="I192">
            <v>0.16</v>
          </cell>
          <cell r="J192">
            <v>48</v>
          </cell>
          <cell r="K192">
            <v>83</v>
          </cell>
          <cell r="L192">
            <v>24900</v>
          </cell>
          <cell r="M192">
            <v>0</v>
          </cell>
          <cell r="N192">
            <v>0</v>
          </cell>
          <cell r="O192">
            <v>45</v>
          </cell>
          <cell r="P192">
            <v>13500</v>
          </cell>
        </row>
        <row r="193">
          <cell r="E193">
            <v>0</v>
          </cell>
          <cell r="F193">
            <v>0</v>
          </cell>
          <cell r="G193">
            <v>0</v>
          </cell>
          <cell r="H193">
            <v>0</v>
          </cell>
          <cell r="I193">
            <v>0</v>
          </cell>
          <cell r="J193">
            <v>0</v>
          </cell>
          <cell r="K193">
            <v>0</v>
          </cell>
          <cell r="L193">
            <v>0</v>
          </cell>
          <cell r="M193">
            <v>0</v>
          </cell>
          <cell r="N193">
            <v>0</v>
          </cell>
          <cell r="O193">
            <v>0</v>
          </cell>
          <cell r="P193">
            <v>0</v>
          </cell>
        </row>
        <row r="194">
          <cell r="B194" t="str">
            <v>8KV POWER CABLE, XLPE INSU. PVC JACKET</v>
          </cell>
          <cell r="C194">
            <v>0</v>
          </cell>
          <cell r="D194">
            <v>0</v>
          </cell>
          <cell r="E194">
            <v>0</v>
          </cell>
          <cell r="F194">
            <v>0</v>
          </cell>
          <cell r="G194">
            <v>0</v>
          </cell>
          <cell r="H194">
            <v>0</v>
          </cell>
          <cell r="I194">
            <v>0</v>
          </cell>
          <cell r="J194">
            <v>0</v>
          </cell>
          <cell r="K194">
            <v>0</v>
          </cell>
          <cell r="L194">
            <v>0</v>
          </cell>
          <cell r="M194">
            <v>0</v>
          </cell>
          <cell r="N194">
            <v>0</v>
          </cell>
          <cell r="O194">
            <v>0</v>
          </cell>
          <cell r="P194">
            <v>0</v>
          </cell>
        </row>
        <row r="195">
          <cell r="A195">
            <v>21</v>
          </cell>
          <cell r="B195" t="str">
            <v xml:space="preserve">    3/C  38 sq.mm </v>
          </cell>
          <cell r="C195">
            <v>880</v>
          </cell>
          <cell r="D195" t="str">
            <v>M</v>
          </cell>
          <cell r="E195">
            <v>268</v>
          </cell>
          <cell r="F195">
            <v>235840</v>
          </cell>
          <cell r="G195">
            <v>0</v>
          </cell>
          <cell r="H195">
            <v>0</v>
          </cell>
          <cell r="I195">
            <v>0.32100000000000001</v>
          </cell>
          <cell r="J195">
            <v>282</v>
          </cell>
          <cell r="K195">
            <v>268</v>
          </cell>
          <cell r="L195">
            <v>235840</v>
          </cell>
          <cell r="M195">
            <v>0</v>
          </cell>
          <cell r="N195">
            <v>0</v>
          </cell>
          <cell r="O195">
            <v>90</v>
          </cell>
          <cell r="P195">
            <v>79200</v>
          </cell>
        </row>
        <row r="196">
          <cell r="A196">
            <v>22</v>
          </cell>
          <cell r="B196" t="str">
            <v xml:space="preserve">    3/C  60 sq.mm </v>
          </cell>
          <cell r="C196">
            <v>200</v>
          </cell>
          <cell r="D196" t="str">
            <v>M</v>
          </cell>
          <cell r="E196">
            <v>367</v>
          </cell>
          <cell r="F196">
            <v>73400</v>
          </cell>
          <cell r="G196">
            <v>0</v>
          </cell>
          <cell r="H196">
            <v>0</v>
          </cell>
          <cell r="I196">
            <v>0.38800000000000001</v>
          </cell>
          <cell r="J196">
            <v>78</v>
          </cell>
          <cell r="K196">
            <v>367</v>
          </cell>
          <cell r="L196">
            <v>73400</v>
          </cell>
          <cell r="M196">
            <v>0</v>
          </cell>
          <cell r="N196">
            <v>0</v>
          </cell>
          <cell r="O196">
            <v>109</v>
          </cell>
          <cell r="P196">
            <v>21800</v>
          </cell>
        </row>
        <row r="197">
          <cell r="A197">
            <v>23</v>
          </cell>
          <cell r="B197" t="str">
            <v xml:space="preserve">    1/C 100 sq.mm </v>
          </cell>
          <cell r="C197">
            <v>4800</v>
          </cell>
          <cell r="D197" t="str">
            <v>M</v>
          </cell>
          <cell r="E197">
            <v>148</v>
          </cell>
          <cell r="F197">
            <v>710400</v>
          </cell>
          <cell r="G197">
            <v>0</v>
          </cell>
          <cell r="H197">
            <v>0</v>
          </cell>
          <cell r="I197">
            <v>0.22500000000000001</v>
          </cell>
          <cell r="J197">
            <v>1080</v>
          </cell>
          <cell r="K197">
            <v>148</v>
          </cell>
          <cell r="L197">
            <v>710400</v>
          </cell>
          <cell r="M197">
            <v>0</v>
          </cell>
          <cell r="N197">
            <v>0</v>
          </cell>
          <cell r="O197">
            <v>63</v>
          </cell>
          <cell r="P197">
            <v>302400</v>
          </cell>
        </row>
        <row r="198">
          <cell r="A198">
            <v>24</v>
          </cell>
          <cell r="B198" t="str">
            <v xml:space="preserve">    1/C 200 sq.mm </v>
          </cell>
          <cell r="C198">
            <v>1000</v>
          </cell>
          <cell r="D198" t="str">
            <v>M</v>
          </cell>
          <cell r="E198">
            <v>246</v>
          </cell>
          <cell r="F198">
            <v>246000</v>
          </cell>
          <cell r="G198">
            <v>0</v>
          </cell>
          <cell r="H198">
            <v>0</v>
          </cell>
          <cell r="I198">
            <v>0.28699999999999998</v>
          </cell>
          <cell r="J198">
            <v>287</v>
          </cell>
          <cell r="K198">
            <v>246</v>
          </cell>
          <cell r="L198">
            <v>246000</v>
          </cell>
          <cell r="M198">
            <v>0</v>
          </cell>
          <cell r="N198">
            <v>0</v>
          </cell>
          <cell r="O198">
            <v>80</v>
          </cell>
          <cell r="P198">
            <v>80000</v>
          </cell>
        </row>
        <row r="199">
          <cell r="A199">
            <v>25</v>
          </cell>
          <cell r="B199" t="str">
            <v xml:space="preserve">    1/C 250 sq.mm </v>
          </cell>
          <cell r="C199">
            <v>17500</v>
          </cell>
          <cell r="D199" t="str">
            <v>M</v>
          </cell>
          <cell r="E199">
            <v>306</v>
          </cell>
          <cell r="F199">
            <v>5355000</v>
          </cell>
          <cell r="G199">
            <v>0</v>
          </cell>
          <cell r="H199">
            <v>0</v>
          </cell>
          <cell r="I199">
            <v>0.27400000000000002</v>
          </cell>
          <cell r="J199">
            <v>4795</v>
          </cell>
          <cell r="K199">
            <v>306</v>
          </cell>
          <cell r="L199">
            <v>5355000</v>
          </cell>
          <cell r="M199">
            <v>0</v>
          </cell>
          <cell r="N199">
            <v>0</v>
          </cell>
          <cell r="O199">
            <v>77</v>
          </cell>
          <cell r="P199">
            <v>1347500</v>
          </cell>
        </row>
        <row r="200">
          <cell r="B200" t="str">
            <v xml:space="preserve"> WEATHER PROOF, NEMA-4X</v>
          </cell>
          <cell r="C200">
            <v>0</v>
          </cell>
          <cell r="D200">
            <v>0</v>
          </cell>
          <cell r="E200">
            <v>0</v>
          </cell>
          <cell r="F200">
            <v>0</v>
          </cell>
          <cell r="G200">
            <v>0</v>
          </cell>
          <cell r="H200">
            <v>0</v>
          </cell>
          <cell r="I200">
            <v>0</v>
          </cell>
          <cell r="J200">
            <v>0</v>
          </cell>
          <cell r="K200">
            <v>0</v>
          </cell>
          <cell r="L200">
            <v>0</v>
          </cell>
          <cell r="M200">
            <v>0</v>
          </cell>
          <cell r="N200">
            <v>0</v>
          </cell>
          <cell r="O200">
            <v>0</v>
          </cell>
          <cell r="P200">
            <v>0</v>
          </cell>
        </row>
        <row r="201">
          <cell r="B201" t="str">
            <v>8KV TERMINATION KIT, HEAT SHRINKABLE TYPE</v>
          </cell>
          <cell r="C201">
            <v>0</v>
          </cell>
          <cell r="D201">
            <v>0</v>
          </cell>
          <cell r="E201">
            <v>0</v>
          </cell>
          <cell r="F201">
            <v>0</v>
          </cell>
          <cell r="G201">
            <v>0</v>
          </cell>
          <cell r="H201">
            <v>0</v>
          </cell>
          <cell r="I201">
            <v>0</v>
          </cell>
          <cell r="J201">
            <v>0</v>
          </cell>
          <cell r="K201">
            <v>0</v>
          </cell>
          <cell r="L201">
            <v>0</v>
          </cell>
          <cell r="M201">
            <v>0</v>
          </cell>
          <cell r="N201">
            <v>0</v>
          </cell>
          <cell r="O201">
            <v>0</v>
          </cell>
          <cell r="P201">
            <v>0</v>
          </cell>
        </row>
        <row r="202">
          <cell r="A202">
            <v>26</v>
          </cell>
          <cell r="B202" t="str">
            <v xml:space="preserve">    3/C  38 sq.mm </v>
          </cell>
          <cell r="C202">
            <v>8</v>
          </cell>
          <cell r="D202" t="str">
            <v>SET</v>
          </cell>
          <cell r="E202">
            <v>4330</v>
          </cell>
          <cell r="F202">
            <v>34640</v>
          </cell>
          <cell r="G202">
            <v>0</v>
          </cell>
          <cell r="H202">
            <v>0</v>
          </cell>
          <cell r="I202">
            <v>5</v>
          </cell>
          <cell r="J202">
            <v>40</v>
          </cell>
          <cell r="K202">
            <v>4330</v>
          </cell>
          <cell r="L202">
            <v>34640</v>
          </cell>
          <cell r="M202">
            <v>0</v>
          </cell>
          <cell r="N202">
            <v>0</v>
          </cell>
          <cell r="O202">
            <v>1400</v>
          </cell>
          <cell r="P202">
            <v>11200</v>
          </cell>
        </row>
        <row r="203">
          <cell r="A203">
            <v>27</v>
          </cell>
          <cell r="B203" t="str">
            <v xml:space="preserve">    3/C  60 sq.mm </v>
          </cell>
          <cell r="C203">
            <v>10</v>
          </cell>
          <cell r="D203" t="str">
            <v>SET</v>
          </cell>
          <cell r="E203">
            <v>4330</v>
          </cell>
          <cell r="F203">
            <v>43300</v>
          </cell>
          <cell r="G203">
            <v>0</v>
          </cell>
          <cell r="H203">
            <v>0</v>
          </cell>
          <cell r="I203">
            <v>6</v>
          </cell>
          <cell r="J203">
            <v>60</v>
          </cell>
          <cell r="K203">
            <v>4330</v>
          </cell>
          <cell r="L203">
            <v>43300</v>
          </cell>
          <cell r="M203">
            <v>0</v>
          </cell>
          <cell r="N203">
            <v>0</v>
          </cell>
          <cell r="O203">
            <v>1680</v>
          </cell>
          <cell r="P203">
            <v>16800</v>
          </cell>
        </row>
        <row r="204">
          <cell r="A204">
            <v>28</v>
          </cell>
          <cell r="B204" t="str">
            <v xml:space="preserve">   1/C 100 sq.mm </v>
          </cell>
          <cell r="C204">
            <v>30</v>
          </cell>
          <cell r="D204" t="str">
            <v>SET</v>
          </cell>
          <cell r="E204">
            <v>1170</v>
          </cell>
          <cell r="F204">
            <v>35100</v>
          </cell>
          <cell r="G204">
            <v>0</v>
          </cell>
          <cell r="H204">
            <v>0</v>
          </cell>
          <cell r="I204">
            <v>3.5</v>
          </cell>
          <cell r="J204">
            <v>105</v>
          </cell>
          <cell r="K204">
            <v>1170</v>
          </cell>
          <cell r="L204">
            <v>35100</v>
          </cell>
          <cell r="M204">
            <v>0</v>
          </cell>
          <cell r="N204">
            <v>0</v>
          </cell>
          <cell r="O204">
            <v>980</v>
          </cell>
          <cell r="P204">
            <v>29400</v>
          </cell>
        </row>
        <row r="205">
          <cell r="A205">
            <v>29</v>
          </cell>
          <cell r="B205" t="str">
            <v xml:space="preserve">    1/C 200 sq.mm </v>
          </cell>
          <cell r="C205">
            <v>9</v>
          </cell>
          <cell r="D205" t="str">
            <v>SET</v>
          </cell>
          <cell r="E205">
            <v>1550</v>
          </cell>
          <cell r="F205">
            <v>13950</v>
          </cell>
          <cell r="G205">
            <v>0</v>
          </cell>
          <cell r="H205">
            <v>0</v>
          </cell>
          <cell r="I205">
            <v>4.5</v>
          </cell>
          <cell r="J205">
            <v>41</v>
          </cell>
          <cell r="K205">
            <v>1550</v>
          </cell>
          <cell r="L205">
            <v>13950</v>
          </cell>
          <cell r="M205">
            <v>0</v>
          </cell>
          <cell r="N205">
            <v>0</v>
          </cell>
          <cell r="O205">
            <v>1260</v>
          </cell>
          <cell r="P205">
            <v>11340</v>
          </cell>
        </row>
        <row r="206">
          <cell r="A206">
            <v>30</v>
          </cell>
          <cell r="B206" t="str">
            <v xml:space="preserve">    1/C 250 sq.mm </v>
          </cell>
          <cell r="C206">
            <v>40</v>
          </cell>
          <cell r="D206" t="str">
            <v>SET</v>
          </cell>
          <cell r="E206">
            <v>1585</v>
          </cell>
          <cell r="F206">
            <v>63400</v>
          </cell>
          <cell r="G206">
            <v>0</v>
          </cell>
          <cell r="H206">
            <v>0</v>
          </cell>
          <cell r="I206">
            <v>4.5</v>
          </cell>
          <cell r="J206">
            <v>180</v>
          </cell>
          <cell r="K206">
            <v>1585</v>
          </cell>
          <cell r="L206">
            <v>63400</v>
          </cell>
          <cell r="M206">
            <v>0</v>
          </cell>
          <cell r="N206">
            <v>0</v>
          </cell>
          <cell r="O206">
            <v>1260</v>
          </cell>
          <cell r="P206">
            <v>50400</v>
          </cell>
        </row>
        <row r="207">
          <cell r="F207">
            <v>0</v>
          </cell>
          <cell r="G207">
            <v>0</v>
          </cell>
          <cell r="H207">
            <v>0</v>
          </cell>
          <cell r="I207">
            <v>0</v>
          </cell>
          <cell r="J207">
            <v>0</v>
          </cell>
          <cell r="K207">
            <v>0</v>
          </cell>
          <cell r="L207">
            <v>0</v>
          </cell>
          <cell r="M207">
            <v>0</v>
          </cell>
          <cell r="N207">
            <v>0</v>
          </cell>
          <cell r="O207">
            <v>0</v>
          </cell>
          <cell r="P207">
            <v>0</v>
          </cell>
        </row>
        <row r="208">
          <cell r="B208" t="str">
            <v xml:space="preserve"> RSG CONDUIT WITH COUPLING, THICK WALL</v>
          </cell>
          <cell r="C208">
            <v>0</v>
          </cell>
          <cell r="D208">
            <v>0</v>
          </cell>
          <cell r="E208">
            <v>0</v>
          </cell>
          <cell r="F208">
            <v>0</v>
          </cell>
          <cell r="G208">
            <v>0</v>
          </cell>
          <cell r="H208">
            <v>0</v>
          </cell>
          <cell r="I208">
            <v>0</v>
          </cell>
          <cell r="J208">
            <v>0</v>
          </cell>
          <cell r="K208">
            <v>0</v>
          </cell>
          <cell r="L208">
            <v>0</v>
          </cell>
          <cell r="M208">
            <v>0</v>
          </cell>
          <cell r="N208">
            <v>0</v>
          </cell>
          <cell r="O208">
            <v>0</v>
          </cell>
          <cell r="P208">
            <v>0</v>
          </cell>
        </row>
        <row r="209">
          <cell r="B209" t="str">
            <v xml:space="preserve"> (ANSI C80.1 NPT THREADED)</v>
          </cell>
          <cell r="C209">
            <v>0</v>
          </cell>
          <cell r="D209">
            <v>0</v>
          </cell>
          <cell r="E209">
            <v>0</v>
          </cell>
          <cell r="F209">
            <v>0</v>
          </cell>
          <cell r="G209">
            <v>0</v>
          </cell>
          <cell r="H209">
            <v>0</v>
          </cell>
          <cell r="I209">
            <v>0</v>
          </cell>
          <cell r="J209">
            <v>0</v>
          </cell>
          <cell r="K209">
            <v>0</v>
          </cell>
          <cell r="L209">
            <v>0</v>
          </cell>
          <cell r="M209">
            <v>0</v>
          </cell>
          <cell r="N209">
            <v>0</v>
          </cell>
          <cell r="O209">
            <v>0</v>
          </cell>
          <cell r="P209">
            <v>0</v>
          </cell>
        </row>
        <row r="210">
          <cell r="A210">
            <v>31</v>
          </cell>
          <cell r="B210" t="str">
            <v xml:space="preserve">     1"</v>
          </cell>
          <cell r="C210">
            <v>800</v>
          </cell>
          <cell r="D210" t="str">
            <v>M</v>
          </cell>
          <cell r="E210">
            <v>49</v>
          </cell>
          <cell r="F210">
            <v>39200</v>
          </cell>
          <cell r="G210">
            <v>0</v>
          </cell>
          <cell r="H210">
            <v>0</v>
          </cell>
          <cell r="I210">
            <v>0.54</v>
          </cell>
          <cell r="J210">
            <v>432</v>
          </cell>
          <cell r="K210">
            <v>49</v>
          </cell>
          <cell r="L210">
            <v>39200</v>
          </cell>
          <cell r="M210">
            <v>0</v>
          </cell>
          <cell r="N210">
            <v>0</v>
          </cell>
          <cell r="O210">
            <v>151</v>
          </cell>
          <cell r="P210">
            <v>120800</v>
          </cell>
        </row>
        <row r="211">
          <cell r="A211">
            <v>32</v>
          </cell>
          <cell r="B211" t="str">
            <v xml:space="preserve">     2"</v>
          </cell>
          <cell r="C211">
            <v>1000</v>
          </cell>
          <cell r="D211" t="str">
            <v>M</v>
          </cell>
          <cell r="E211">
            <v>105</v>
          </cell>
          <cell r="F211">
            <v>105000</v>
          </cell>
          <cell r="G211">
            <v>0</v>
          </cell>
          <cell r="H211">
            <v>0</v>
          </cell>
          <cell r="I211">
            <v>0.98</v>
          </cell>
          <cell r="J211">
            <v>980</v>
          </cell>
          <cell r="K211">
            <v>105</v>
          </cell>
          <cell r="L211">
            <v>105000</v>
          </cell>
          <cell r="M211">
            <v>0</v>
          </cell>
          <cell r="N211">
            <v>0</v>
          </cell>
          <cell r="O211">
            <v>274</v>
          </cell>
          <cell r="P211">
            <v>274000</v>
          </cell>
        </row>
        <row r="212">
          <cell r="A212">
            <v>33</v>
          </cell>
          <cell r="B212" t="str">
            <v xml:space="preserve">     4"</v>
          </cell>
          <cell r="C212">
            <v>350</v>
          </cell>
          <cell r="D212" t="str">
            <v>M</v>
          </cell>
          <cell r="E212">
            <v>343</v>
          </cell>
          <cell r="F212">
            <v>120050</v>
          </cell>
          <cell r="G212">
            <v>0</v>
          </cell>
          <cell r="H212">
            <v>0</v>
          </cell>
          <cell r="I212">
            <v>1.85</v>
          </cell>
          <cell r="J212">
            <v>648</v>
          </cell>
          <cell r="K212">
            <v>343</v>
          </cell>
          <cell r="L212">
            <v>120050</v>
          </cell>
          <cell r="M212">
            <v>0</v>
          </cell>
          <cell r="N212">
            <v>0</v>
          </cell>
          <cell r="O212">
            <v>518</v>
          </cell>
          <cell r="P212">
            <v>181300</v>
          </cell>
        </row>
        <row r="213">
          <cell r="A213">
            <v>34</v>
          </cell>
          <cell r="B213" t="str">
            <v xml:space="preserve">     6"</v>
          </cell>
          <cell r="C213">
            <v>50</v>
          </cell>
          <cell r="D213" t="str">
            <v>M</v>
          </cell>
          <cell r="E213">
            <v>840</v>
          </cell>
          <cell r="F213">
            <v>42000</v>
          </cell>
          <cell r="G213">
            <v>0</v>
          </cell>
          <cell r="H213">
            <v>0</v>
          </cell>
          <cell r="I213">
            <v>2.72</v>
          </cell>
          <cell r="J213">
            <v>136</v>
          </cell>
          <cell r="K213">
            <v>840</v>
          </cell>
          <cell r="L213">
            <v>42000</v>
          </cell>
          <cell r="M213">
            <v>0</v>
          </cell>
          <cell r="N213">
            <v>0</v>
          </cell>
          <cell r="O213">
            <v>762</v>
          </cell>
          <cell r="P213">
            <v>38100</v>
          </cell>
        </row>
        <row r="214">
          <cell r="E214" t="str">
            <v xml:space="preserve"> </v>
          </cell>
          <cell r="F214">
            <v>0</v>
          </cell>
          <cell r="G214">
            <v>0</v>
          </cell>
          <cell r="H214">
            <v>0</v>
          </cell>
          <cell r="I214">
            <v>0</v>
          </cell>
          <cell r="J214">
            <v>0</v>
          </cell>
          <cell r="K214">
            <v>0</v>
          </cell>
          <cell r="L214">
            <v>0</v>
          </cell>
          <cell r="M214">
            <v>0</v>
          </cell>
          <cell r="N214">
            <v>0</v>
          </cell>
          <cell r="O214">
            <v>0</v>
          </cell>
          <cell r="P214">
            <v>0</v>
          </cell>
        </row>
        <row r="215">
          <cell r="B215" t="str">
            <v xml:space="preserve"> FLEXIBLE CONDUIT, LIQUID-TIGHT, UA TYPE</v>
          </cell>
          <cell r="C215">
            <v>0</v>
          </cell>
          <cell r="D215">
            <v>0</v>
          </cell>
          <cell r="E215">
            <v>0</v>
          </cell>
          <cell r="F215">
            <v>0</v>
          </cell>
          <cell r="G215">
            <v>0</v>
          </cell>
          <cell r="H215">
            <v>0</v>
          </cell>
          <cell r="I215">
            <v>0</v>
          </cell>
          <cell r="J215">
            <v>0</v>
          </cell>
          <cell r="K215">
            <v>0</v>
          </cell>
          <cell r="L215">
            <v>0</v>
          </cell>
          <cell r="M215">
            <v>0</v>
          </cell>
          <cell r="N215">
            <v>0</v>
          </cell>
          <cell r="O215">
            <v>0</v>
          </cell>
          <cell r="P215">
            <v>0</v>
          </cell>
        </row>
        <row r="216">
          <cell r="A216">
            <v>35</v>
          </cell>
          <cell r="B216" t="str">
            <v xml:space="preserve">     1", 0.6M LG., W/TWO CONNECTORS</v>
          </cell>
          <cell r="C216">
            <v>20</v>
          </cell>
          <cell r="D216" t="str">
            <v>M</v>
          </cell>
          <cell r="E216">
            <v>191</v>
          </cell>
          <cell r="F216">
            <v>3820</v>
          </cell>
          <cell r="G216">
            <v>0</v>
          </cell>
          <cell r="H216">
            <v>0</v>
          </cell>
          <cell r="I216">
            <v>0.64</v>
          </cell>
          <cell r="J216">
            <v>13</v>
          </cell>
          <cell r="K216">
            <v>191</v>
          </cell>
          <cell r="L216">
            <v>3820</v>
          </cell>
          <cell r="M216">
            <v>0</v>
          </cell>
          <cell r="N216">
            <v>0</v>
          </cell>
          <cell r="O216">
            <v>179</v>
          </cell>
          <cell r="P216">
            <v>3580</v>
          </cell>
        </row>
        <row r="217">
          <cell r="A217">
            <v>36</v>
          </cell>
          <cell r="B217" t="str">
            <v xml:space="preserve">    2", 0.6M LG., W/TWO CONNECTORS</v>
          </cell>
          <cell r="C217">
            <v>25</v>
          </cell>
          <cell r="D217" t="str">
            <v>M</v>
          </cell>
          <cell r="E217">
            <v>446</v>
          </cell>
          <cell r="F217">
            <v>11150</v>
          </cell>
          <cell r="G217">
            <v>0</v>
          </cell>
          <cell r="H217">
            <v>0</v>
          </cell>
          <cell r="I217">
            <v>1.1599999999999999</v>
          </cell>
          <cell r="J217">
            <v>29</v>
          </cell>
          <cell r="K217">
            <v>446</v>
          </cell>
          <cell r="L217">
            <v>11150</v>
          </cell>
          <cell r="M217">
            <v>0</v>
          </cell>
          <cell r="N217">
            <v>0</v>
          </cell>
          <cell r="O217">
            <v>325</v>
          </cell>
          <cell r="P217">
            <v>8125</v>
          </cell>
        </row>
        <row r="218">
          <cell r="A218">
            <v>37</v>
          </cell>
          <cell r="B218" t="str">
            <v xml:space="preserve">    4", 0.6M LG., W/TWO CONNECTORS</v>
          </cell>
          <cell r="C218">
            <v>20</v>
          </cell>
          <cell r="D218" t="str">
            <v>M</v>
          </cell>
          <cell r="E218">
            <v>1307</v>
          </cell>
          <cell r="F218">
            <v>26140</v>
          </cell>
          <cell r="G218">
            <v>0</v>
          </cell>
          <cell r="H218">
            <v>0</v>
          </cell>
          <cell r="I218">
            <v>2.08</v>
          </cell>
          <cell r="J218">
            <v>42</v>
          </cell>
          <cell r="K218">
            <v>1307</v>
          </cell>
          <cell r="L218">
            <v>26140</v>
          </cell>
          <cell r="M218">
            <v>0</v>
          </cell>
          <cell r="N218">
            <v>0</v>
          </cell>
          <cell r="O218">
            <v>582</v>
          </cell>
          <cell r="P218">
            <v>11640</v>
          </cell>
        </row>
        <row r="219">
          <cell r="D219">
            <v>0</v>
          </cell>
          <cell r="E219">
            <v>0</v>
          </cell>
          <cell r="F219">
            <v>0</v>
          </cell>
          <cell r="G219">
            <v>0</v>
          </cell>
          <cell r="H219">
            <v>0</v>
          </cell>
          <cell r="I219">
            <v>0</v>
          </cell>
          <cell r="J219">
            <v>0</v>
          </cell>
          <cell r="K219">
            <v>0</v>
          </cell>
          <cell r="L219">
            <v>0</v>
          </cell>
          <cell r="M219">
            <v>0</v>
          </cell>
          <cell r="N219">
            <v>0</v>
          </cell>
          <cell r="O219">
            <v>0</v>
          </cell>
          <cell r="P219">
            <v>0</v>
          </cell>
        </row>
        <row r="220">
          <cell r="A220">
            <v>38</v>
          </cell>
          <cell r="B220" t="str">
            <v xml:space="preserve"> HOT DIPPED GALVANIZED CONDUIT FITTING</v>
          </cell>
          <cell r="C220">
            <v>1</v>
          </cell>
          <cell r="D220" t="str">
            <v>LOT</v>
          </cell>
          <cell r="E220">
            <v>612500</v>
          </cell>
          <cell r="F220">
            <v>612500</v>
          </cell>
          <cell r="G220">
            <v>0</v>
          </cell>
          <cell r="H220">
            <v>0</v>
          </cell>
          <cell r="I220">
            <v>658.8</v>
          </cell>
          <cell r="J220">
            <v>659</v>
          </cell>
          <cell r="K220">
            <v>612500</v>
          </cell>
          <cell r="L220">
            <v>612500</v>
          </cell>
          <cell r="M220">
            <v>0</v>
          </cell>
          <cell r="N220">
            <v>0</v>
          </cell>
          <cell r="O220">
            <v>184464</v>
          </cell>
          <cell r="P220">
            <v>184464</v>
          </cell>
        </row>
        <row r="221">
          <cell r="B221" t="str">
            <v xml:space="preserve"> SEALING FITTING, UNION, CLAMP….</v>
          </cell>
          <cell r="C221">
            <v>0</v>
          </cell>
          <cell r="D221">
            <v>0</v>
          </cell>
          <cell r="E221">
            <v>0</v>
          </cell>
          <cell r="F221">
            <v>0</v>
          </cell>
          <cell r="G221">
            <v>0</v>
          </cell>
          <cell r="H221">
            <v>0</v>
          </cell>
          <cell r="I221">
            <v>0</v>
          </cell>
          <cell r="J221">
            <v>0</v>
          </cell>
          <cell r="K221">
            <v>0</v>
          </cell>
          <cell r="L221">
            <v>0</v>
          </cell>
          <cell r="M221">
            <v>0</v>
          </cell>
          <cell r="N221">
            <v>0</v>
          </cell>
          <cell r="O221">
            <v>0</v>
          </cell>
          <cell r="P221">
            <v>0</v>
          </cell>
        </row>
        <row r="222">
          <cell r="D222">
            <v>0</v>
          </cell>
          <cell r="E222">
            <v>0</v>
          </cell>
          <cell r="F222">
            <v>0</v>
          </cell>
          <cell r="G222">
            <v>0</v>
          </cell>
          <cell r="H222">
            <v>0</v>
          </cell>
          <cell r="I222">
            <v>0</v>
          </cell>
          <cell r="J222">
            <v>0</v>
          </cell>
          <cell r="K222">
            <v>0</v>
          </cell>
          <cell r="L222">
            <v>0</v>
          </cell>
          <cell r="M222">
            <v>0</v>
          </cell>
          <cell r="N222">
            <v>0</v>
          </cell>
          <cell r="O222">
            <v>0</v>
          </cell>
          <cell r="P222">
            <v>0</v>
          </cell>
        </row>
        <row r="223">
          <cell r="A223">
            <v>39</v>
          </cell>
          <cell r="B223" t="str">
            <v xml:space="preserve"> HOT DIPPED GALVANIZED STEEL SUPPORT, FOR CONDUIT</v>
          </cell>
          <cell r="C223">
            <v>1100</v>
          </cell>
          <cell r="D223" t="str">
            <v>KG</v>
          </cell>
          <cell r="E223">
            <v>20</v>
          </cell>
          <cell r="F223">
            <v>22000</v>
          </cell>
          <cell r="G223">
            <v>0</v>
          </cell>
          <cell r="H223">
            <v>0</v>
          </cell>
          <cell r="I223">
            <v>0.15</v>
          </cell>
          <cell r="J223">
            <v>165</v>
          </cell>
          <cell r="K223">
            <v>20</v>
          </cell>
          <cell r="L223">
            <v>22000</v>
          </cell>
          <cell r="M223">
            <v>0</v>
          </cell>
          <cell r="N223">
            <v>0</v>
          </cell>
          <cell r="O223">
            <v>42</v>
          </cell>
          <cell r="P223">
            <v>46200</v>
          </cell>
        </row>
        <row r="224">
          <cell r="A224" t="str">
            <v>A.2.1</v>
          </cell>
          <cell r="B224" t="str">
            <v xml:space="preserve">  6.9KV VCB 4000A 40KA , SWITCHGEAR INCOMING &amp; TIE PANEL </v>
          </cell>
          <cell r="C224">
            <v>3</v>
          </cell>
          <cell r="D224" t="str">
            <v>PNL</v>
          </cell>
          <cell r="E224">
            <v>0</v>
          </cell>
          <cell r="F224">
            <v>0</v>
          </cell>
          <cell r="G224">
            <v>0</v>
          </cell>
          <cell r="H224">
            <v>0</v>
          </cell>
          <cell r="I224">
            <v>0</v>
          </cell>
          <cell r="J224">
            <v>0</v>
          </cell>
          <cell r="K224">
            <v>0</v>
          </cell>
          <cell r="L224">
            <v>0</v>
          </cell>
          <cell r="M224">
            <v>0</v>
          </cell>
          <cell r="N224">
            <v>0</v>
          </cell>
          <cell r="O224">
            <v>0</v>
          </cell>
          <cell r="P224">
            <v>0</v>
          </cell>
        </row>
        <row r="225">
          <cell r="A225">
            <v>40</v>
          </cell>
          <cell r="B225" t="str">
            <v xml:space="preserve"> PUSH BUTTON  STATION, "START-STOP" TYPE,</v>
          </cell>
          <cell r="C225">
            <v>20</v>
          </cell>
          <cell r="D225" t="str">
            <v>SET</v>
          </cell>
          <cell r="E225">
            <v>3600</v>
          </cell>
          <cell r="F225">
            <v>72000</v>
          </cell>
          <cell r="G225">
            <v>0</v>
          </cell>
          <cell r="H225">
            <v>0</v>
          </cell>
          <cell r="I225">
            <v>6</v>
          </cell>
          <cell r="J225">
            <v>120</v>
          </cell>
          <cell r="K225">
            <v>3600</v>
          </cell>
          <cell r="L225">
            <v>72000</v>
          </cell>
          <cell r="M225">
            <v>0</v>
          </cell>
          <cell r="N225">
            <v>0</v>
          </cell>
          <cell r="O225">
            <v>1680</v>
          </cell>
          <cell r="P225">
            <v>33600</v>
          </cell>
        </row>
        <row r="226">
          <cell r="B226" t="str">
            <v xml:space="preserve"> FOR CLASS 1, DIV. 2 GROUP D, NEMA-4X</v>
          </cell>
          <cell r="C226">
            <v>0</v>
          </cell>
          <cell r="D226">
            <v>0</v>
          </cell>
          <cell r="E226">
            <v>0</v>
          </cell>
          <cell r="F226">
            <v>0</v>
          </cell>
          <cell r="G226">
            <v>0</v>
          </cell>
          <cell r="H226">
            <v>0</v>
          </cell>
          <cell r="I226">
            <v>0</v>
          </cell>
          <cell r="J226">
            <v>0</v>
          </cell>
          <cell r="K226">
            <v>0</v>
          </cell>
          <cell r="L226">
            <v>0</v>
          </cell>
          <cell r="M226">
            <v>0</v>
          </cell>
          <cell r="N226">
            <v>0</v>
          </cell>
          <cell r="O226">
            <v>0</v>
          </cell>
          <cell r="P226">
            <v>0</v>
          </cell>
        </row>
        <row r="227">
          <cell r="F227">
            <v>0</v>
          </cell>
          <cell r="G227">
            <v>0</v>
          </cell>
          <cell r="H227">
            <v>0</v>
          </cell>
          <cell r="I227">
            <v>0</v>
          </cell>
          <cell r="J227">
            <v>0</v>
          </cell>
          <cell r="K227">
            <v>0</v>
          </cell>
          <cell r="L227">
            <v>0</v>
          </cell>
          <cell r="M227">
            <v>0</v>
          </cell>
          <cell r="N227">
            <v>0</v>
          </cell>
          <cell r="O227">
            <v>0</v>
          </cell>
          <cell r="P227">
            <v>0</v>
          </cell>
        </row>
        <row r="228">
          <cell r="A228">
            <v>41</v>
          </cell>
          <cell r="B228" t="str">
            <v xml:space="preserve"> PUSH BUTTON  STATION, "START-STOP" TYPE, WITH LAMP x 1PC</v>
          </cell>
          <cell r="C228">
            <v>12</v>
          </cell>
          <cell r="D228" t="str">
            <v>SET</v>
          </cell>
          <cell r="E228">
            <v>6800</v>
          </cell>
          <cell r="F228">
            <v>81600</v>
          </cell>
          <cell r="G228">
            <v>0</v>
          </cell>
          <cell r="H228">
            <v>0</v>
          </cell>
          <cell r="I228">
            <v>7</v>
          </cell>
          <cell r="J228">
            <v>84</v>
          </cell>
          <cell r="K228">
            <v>6800</v>
          </cell>
          <cell r="L228">
            <v>81600</v>
          </cell>
          <cell r="M228">
            <v>0</v>
          </cell>
          <cell r="N228">
            <v>0</v>
          </cell>
          <cell r="O228">
            <v>1960</v>
          </cell>
          <cell r="P228">
            <v>23520</v>
          </cell>
        </row>
        <row r="229">
          <cell r="B229" t="str">
            <v xml:space="preserve"> FOR CLASS 1, DIV. 2 GROUP D, NEMA-4X</v>
          </cell>
          <cell r="C229">
            <v>0</v>
          </cell>
          <cell r="D229">
            <v>0</v>
          </cell>
          <cell r="E229">
            <v>0</v>
          </cell>
          <cell r="F229">
            <v>0</v>
          </cell>
          <cell r="G229">
            <v>0</v>
          </cell>
          <cell r="H229">
            <v>0</v>
          </cell>
          <cell r="I229">
            <v>5</v>
          </cell>
          <cell r="J229">
            <v>0</v>
          </cell>
          <cell r="K229">
            <v>0</v>
          </cell>
          <cell r="L229">
            <v>0</v>
          </cell>
          <cell r="M229">
            <v>0</v>
          </cell>
          <cell r="N229">
            <v>0</v>
          </cell>
          <cell r="O229">
            <v>0</v>
          </cell>
          <cell r="P229">
            <v>0</v>
          </cell>
        </row>
        <row r="230">
          <cell r="F230">
            <v>0</v>
          </cell>
          <cell r="G230">
            <v>0</v>
          </cell>
          <cell r="H230">
            <v>0</v>
          </cell>
          <cell r="I230">
            <v>0</v>
          </cell>
          <cell r="J230">
            <v>0</v>
          </cell>
          <cell r="K230">
            <v>0</v>
          </cell>
          <cell r="L230">
            <v>0</v>
          </cell>
          <cell r="M230">
            <v>0</v>
          </cell>
          <cell r="N230">
            <v>0</v>
          </cell>
          <cell r="O230">
            <v>0</v>
          </cell>
          <cell r="P230">
            <v>0</v>
          </cell>
        </row>
        <row r="231">
          <cell r="A231">
            <v>42</v>
          </cell>
          <cell r="B231" t="str">
            <v xml:space="preserve"> PUSH BUTTON  STATION, "START-STOP" TYPE,</v>
          </cell>
          <cell r="C231">
            <v>20</v>
          </cell>
          <cell r="D231" t="str">
            <v>SET</v>
          </cell>
          <cell r="E231">
            <v>2800</v>
          </cell>
          <cell r="F231">
            <v>56000</v>
          </cell>
          <cell r="G231">
            <v>0</v>
          </cell>
          <cell r="H231">
            <v>0</v>
          </cell>
          <cell r="I231">
            <v>5</v>
          </cell>
          <cell r="J231">
            <v>100</v>
          </cell>
          <cell r="K231">
            <v>2800</v>
          </cell>
          <cell r="L231">
            <v>56000</v>
          </cell>
          <cell r="M231">
            <v>0</v>
          </cell>
          <cell r="N231">
            <v>0</v>
          </cell>
          <cell r="O231">
            <v>1400</v>
          </cell>
          <cell r="P231">
            <v>28000</v>
          </cell>
        </row>
        <row r="232">
          <cell r="B232" t="str">
            <v xml:space="preserve"> WEATHER PROOF, NEMA-4X</v>
          </cell>
          <cell r="C232">
            <v>0</v>
          </cell>
          <cell r="D232">
            <v>0</v>
          </cell>
          <cell r="E232">
            <v>0</v>
          </cell>
          <cell r="F232">
            <v>0</v>
          </cell>
          <cell r="G232">
            <v>0</v>
          </cell>
          <cell r="H232">
            <v>0</v>
          </cell>
          <cell r="I232">
            <v>0</v>
          </cell>
          <cell r="J232">
            <v>0</v>
          </cell>
          <cell r="K232">
            <v>0</v>
          </cell>
          <cell r="L232">
            <v>0</v>
          </cell>
          <cell r="M232">
            <v>0</v>
          </cell>
          <cell r="N232">
            <v>0</v>
          </cell>
          <cell r="O232">
            <v>0</v>
          </cell>
          <cell r="P232">
            <v>0</v>
          </cell>
        </row>
        <row r="233">
          <cell r="F233">
            <v>0</v>
          </cell>
          <cell r="G233">
            <v>0</v>
          </cell>
          <cell r="H233">
            <v>0</v>
          </cell>
          <cell r="I233">
            <v>0</v>
          </cell>
          <cell r="J233">
            <v>0</v>
          </cell>
          <cell r="K233">
            <v>0</v>
          </cell>
          <cell r="L233">
            <v>0</v>
          </cell>
          <cell r="M233">
            <v>0</v>
          </cell>
          <cell r="N233">
            <v>0</v>
          </cell>
          <cell r="O233">
            <v>0</v>
          </cell>
          <cell r="P233">
            <v>0</v>
          </cell>
        </row>
        <row r="234">
          <cell r="A234">
            <v>43</v>
          </cell>
          <cell r="B234" t="str">
            <v xml:space="preserve"> HOT DIPPED GALVANIZED STEEL SUPPORT, </v>
          </cell>
          <cell r="C234">
            <v>780</v>
          </cell>
          <cell r="D234" t="str">
            <v>KG</v>
          </cell>
          <cell r="E234">
            <v>20</v>
          </cell>
          <cell r="F234">
            <v>15600</v>
          </cell>
          <cell r="G234">
            <v>0</v>
          </cell>
          <cell r="H234">
            <v>0</v>
          </cell>
          <cell r="I234">
            <v>0.15</v>
          </cell>
          <cell r="J234">
            <v>117</v>
          </cell>
          <cell r="K234">
            <v>20</v>
          </cell>
          <cell r="L234">
            <v>15600</v>
          </cell>
          <cell r="M234">
            <v>0</v>
          </cell>
          <cell r="N234">
            <v>0</v>
          </cell>
          <cell r="O234">
            <v>42</v>
          </cell>
          <cell r="P234">
            <v>32760</v>
          </cell>
        </row>
        <row r="235">
          <cell r="B235" t="str">
            <v xml:space="preserve"> 1.5M(H) X 52SET FOR PUSH BUTTON STATION</v>
          </cell>
          <cell r="C235">
            <v>0</v>
          </cell>
          <cell r="D235">
            <v>0</v>
          </cell>
          <cell r="E235">
            <v>0</v>
          </cell>
          <cell r="F235">
            <v>0</v>
          </cell>
          <cell r="G235">
            <v>0</v>
          </cell>
          <cell r="H235">
            <v>0</v>
          </cell>
          <cell r="I235">
            <v>0</v>
          </cell>
          <cell r="J235">
            <v>0</v>
          </cell>
          <cell r="K235">
            <v>0</v>
          </cell>
          <cell r="L235">
            <v>0</v>
          </cell>
          <cell r="M235">
            <v>0</v>
          </cell>
          <cell r="N235">
            <v>0</v>
          </cell>
          <cell r="O235">
            <v>0</v>
          </cell>
          <cell r="P235">
            <v>0</v>
          </cell>
        </row>
        <row r="236">
          <cell r="F236">
            <v>0</v>
          </cell>
          <cell r="G236">
            <v>0</v>
          </cell>
          <cell r="H236">
            <v>0</v>
          </cell>
          <cell r="I236">
            <v>0</v>
          </cell>
          <cell r="J236">
            <v>0</v>
          </cell>
          <cell r="K236">
            <v>0</v>
          </cell>
          <cell r="L236">
            <v>0</v>
          </cell>
          <cell r="M236">
            <v>0</v>
          </cell>
          <cell r="N236">
            <v>0</v>
          </cell>
          <cell r="O236">
            <v>0</v>
          </cell>
          <cell r="P236">
            <v>0</v>
          </cell>
        </row>
        <row r="237">
          <cell r="A237">
            <v>44</v>
          </cell>
          <cell r="B237" t="str">
            <v>SMALL FOUNDATION FOR PUSH BUTTON STATION</v>
          </cell>
          <cell r="C237">
            <v>52</v>
          </cell>
          <cell r="D237" t="str">
            <v>SET</v>
          </cell>
          <cell r="E237">
            <v>1000</v>
          </cell>
          <cell r="F237">
            <v>52000</v>
          </cell>
          <cell r="G237">
            <v>0</v>
          </cell>
          <cell r="H237">
            <v>0</v>
          </cell>
          <cell r="I237">
            <v>0</v>
          </cell>
          <cell r="J237">
            <v>0</v>
          </cell>
          <cell r="K237">
            <v>1000</v>
          </cell>
          <cell r="L237">
            <v>52000</v>
          </cell>
          <cell r="M237">
            <v>0</v>
          </cell>
          <cell r="N237">
            <v>0</v>
          </cell>
          <cell r="O237">
            <v>0</v>
          </cell>
          <cell r="P237">
            <v>0</v>
          </cell>
        </row>
        <row r="238">
          <cell r="F238">
            <v>0</v>
          </cell>
          <cell r="G238">
            <v>0</v>
          </cell>
          <cell r="H238">
            <v>0</v>
          </cell>
          <cell r="I238">
            <v>0</v>
          </cell>
          <cell r="J238">
            <v>0</v>
          </cell>
          <cell r="K238">
            <v>0</v>
          </cell>
          <cell r="L238">
            <v>0</v>
          </cell>
          <cell r="M238">
            <v>0</v>
          </cell>
          <cell r="N238">
            <v>0</v>
          </cell>
          <cell r="O238">
            <v>0</v>
          </cell>
          <cell r="P238">
            <v>0</v>
          </cell>
        </row>
        <row r="239">
          <cell r="B239" t="str">
            <v xml:space="preserve"> CABLE TRAY, LADDER TYPE H.D. GALV. STEEL</v>
          </cell>
          <cell r="C239">
            <v>0</v>
          </cell>
          <cell r="D239">
            <v>0</v>
          </cell>
          <cell r="E239">
            <v>0</v>
          </cell>
          <cell r="F239">
            <v>0</v>
          </cell>
          <cell r="G239">
            <v>0</v>
          </cell>
          <cell r="H239">
            <v>0</v>
          </cell>
          <cell r="I239">
            <v>0</v>
          </cell>
          <cell r="J239">
            <v>0</v>
          </cell>
          <cell r="K239">
            <v>0</v>
          </cell>
          <cell r="L239">
            <v>0</v>
          </cell>
          <cell r="M239">
            <v>0</v>
          </cell>
          <cell r="N239">
            <v>0</v>
          </cell>
          <cell r="O239">
            <v>0</v>
          </cell>
          <cell r="P239">
            <v>0</v>
          </cell>
        </row>
        <row r="240">
          <cell r="B240" t="str">
            <v xml:space="preserve"> W/ ANODIC TREATMENT &amp; EXPOSY COATING(50u)</v>
          </cell>
          <cell r="C240">
            <v>0</v>
          </cell>
          <cell r="D240">
            <v>0</v>
          </cell>
          <cell r="E240">
            <v>0</v>
          </cell>
          <cell r="F240">
            <v>0</v>
          </cell>
          <cell r="G240">
            <v>0</v>
          </cell>
          <cell r="H240">
            <v>0</v>
          </cell>
          <cell r="I240">
            <v>0</v>
          </cell>
          <cell r="J240">
            <v>0</v>
          </cell>
          <cell r="K240">
            <v>0</v>
          </cell>
          <cell r="L240">
            <v>0</v>
          </cell>
          <cell r="M240">
            <v>0</v>
          </cell>
          <cell r="N240">
            <v>0</v>
          </cell>
          <cell r="O240">
            <v>0</v>
          </cell>
          <cell r="P240">
            <v>0</v>
          </cell>
        </row>
        <row r="241">
          <cell r="B241" t="str">
            <v xml:space="preserve"> STRAIGHT SECTION, </v>
          </cell>
          <cell r="C241">
            <v>0</v>
          </cell>
          <cell r="D241">
            <v>0</v>
          </cell>
          <cell r="E241">
            <v>0</v>
          </cell>
          <cell r="F241">
            <v>0</v>
          </cell>
          <cell r="G241">
            <v>0</v>
          </cell>
          <cell r="H241">
            <v>0</v>
          </cell>
          <cell r="I241">
            <v>0</v>
          </cell>
          <cell r="J241">
            <v>0</v>
          </cell>
          <cell r="K241">
            <v>0</v>
          </cell>
          <cell r="L241">
            <v>0</v>
          </cell>
          <cell r="M241">
            <v>0</v>
          </cell>
          <cell r="N241">
            <v>0</v>
          </cell>
          <cell r="O241">
            <v>0</v>
          </cell>
          <cell r="P241">
            <v>0</v>
          </cell>
        </row>
        <row r="242">
          <cell r="A242">
            <v>45</v>
          </cell>
          <cell r="B242" t="str">
            <v xml:space="preserve"> 300 mm  WIDE x 100 mm H</v>
          </cell>
          <cell r="C242">
            <v>230</v>
          </cell>
          <cell r="D242" t="str">
            <v>M</v>
          </cell>
          <cell r="E242">
            <v>328</v>
          </cell>
          <cell r="F242">
            <v>75440</v>
          </cell>
          <cell r="G242">
            <v>0</v>
          </cell>
          <cell r="H242">
            <v>0</v>
          </cell>
          <cell r="I242">
            <v>0.74</v>
          </cell>
          <cell r="J242">
            <v>170</v>
          </cell>
          <cell r="K242">
            <v>328</v>
          </cell>
          <cell r="L242">
            <v>75440</v>
          </cell>
          <cell r="M242">
            <v>0</v>
          </cell>
          <cell r="N242">
            <v>0</v>
          </cell>
          <cell r="O242">
            <v>207</v>
          </cell>
          <cell r="P242">
            <v>47610</v>
          </cell>
        </row>
        <row r="243">
          <cell r="A243">
            <v>46</v>
          </cell>
          <cell r="B243" t="str">
            <v xml:space="preserve"> 600 mm WIDE x 100 mm HIGH</v>
          </cell>
          <cell r="C243">
            <v>400</v>
          </cell>
          <cell r="D243" t="str">
            <v>M</v>
          </cell>
          <cell r="E243">
            <v>380</v>
          </cell>
          <cell r="F243">
            <v>152000</v>
          </cell>
          <cell r="G243">
            <v>0</v>
          </cell>
          <cell r="H243">
            <v>0</v>
          </cell>
          <cell r="I243">
            <v>0.84</v>
          </cell>
          <cell r="J243">
            <v>336</v>
          </cell>
          <cell r="K243">
            <v>380</v>
          </cell>
          <cell r="L243">
            <v>152000</v>
          </cell>
          <cell r="M243">
            <v>0</v>
          </cell>
          <cell r="N243">
            <v>0</v>
          </cell>
          <cell r="O243">
            <v>235</v>
          </cell>
          <cell r="P243">
            <v>94000</v>
          </cell>
        </row>
        <row r="244">
          <cell r="A244">
            <v>47</v>
          </cell>
          <cell r="B244" t="str">
            <v xml:space="preserve"> 1000 mm WIDE x 100 mm HIGH</v>
          </cell>
          <cell r="C244">
            <v>160</v>
          </cell>
          <cell r="D244" t="str">
            <v>M</v>
          </cell>
          <cell r="E244">
            <v>450</v>
          </cell>
          <cell r="F244">
            <v>72000</v>
          </cell>
          <cell r="G244">
            <v>0</v>
          </cell>
          <cell r="H244">
            <v>0</v>
          </cell>
          <cell r="I244">
            <v>1</v>
          </cell>
          <cell r="J244">
            <v>160</v>
          </cell>
          <cell r="K244">
            <v>450</v>
          </cell>
          <cell r="L244">
            <v>72000</v>
          </cell>
          <cell r="M244">
            <v>0</v>
          </cell>
          <cell r="N244">
            <v>0</v>
          </cell>
          <cell r="O244">
            <v>280</v>
          </cell>
          <cell r="P244">
            <v>44800</v>
          </cell>
        </row>
        <row r="245">
          <cell r="F245">
            <v>0</v>
          </cell>
          <cell r="G245">
            <v>0</v>
          </cell>
          <cell r="H245">
            <v>0</v>
          </cell>
          <cell r="I245">
            <v>0</v>
          </cell>
          <cell r="J245">
            <v>0</v>
          </cell>
          <cell r="K245">
            <v>0</v>
          </cell>
          <cell r="L245">
            <v>0</v>
          </cell>
          <cell r="M245">
            <v>0</v>
          </cell>
          <cell r="N245">
            <v>0</v>
          </cell>
          <cell r="O245">
            <v>0</v>
          </cell>
          <cell r="P245">
            <v>0</v>
          </cell>
        </row>
        <row r="246">
          <cell r="A246">
            <v>48</v>
          </cell>
          <cell r="B246" t="str">
            <v xml:space="preserve"> CABLE TRAY COVER, H.D. GALV. STEEL</v>
          </cell>
          <cell r="C246">
            <v>150</v>
          </cell>
          <cell r="D246" t="str">
            <v>M</v>
          </cell>
          <cell r="E246">
            <v>328</v>
          </cell>
          <cell r="F246">
            <v>49200</v>
          </cell>
          <cell r="G246">
            <v>0</v>
          </cell>
          <cell r="H246">
            <v>0</v>
          </cell>
          <cell r="I246">
            <v>0.6</v>
          </cell>
          <cell r="J246">
            <v>90</v>
          </cell>
          <cell r="K246">
            <v>328</v>
          </cell>
          <cell r="L246">
            <v>49200</v>
          </cell>
          <cell r="M246">
            <v>0</v>
          </cell>
          <cell r="N246">
            <v>0</v>
          </cell>
          <cell r="O246">
            <v>168</v>
          </cell>
          <cell r="P246">
            <v>25200</v>
          </cell>
        </row>
        <row r="247">
          <cell r="B247" t="str">
            <v xml:space="preserve"> W/ ANODIC TREATMENT &amp; EXPOSY COATING(50u)</v>
          </cell>
          <cell r="C247">
            <v>0</v>
          </cell>
          <cell r="D247">
            <v>0</v>
          </cell>
          <cell r="E247">
            <v>0</v>
          </cell>
          <cell r="F247">
            <v>0</v>
          </cell>
          <cell r="G247">
            <v>0</v>
          </cell>
          <cell r="H247">
            <v>0</v>
          </cell>
          <cell r="I247">
            <v>0</v>
          </cell>
          <cell r="J247">
            <v>0</v>
          </cell>
          <cell r="K247">
            <v>0</v>
          </cell>
          <cell r="L247">
            <v>0</v>
          </cell>
          <cell r="M247">
            <v>0</v>
          </cell>
          <cell r="N247">
            <v>0</v>
          </cell>
          <cell r="O247">
            <v>0</v>
          </cell>
          <cell r="P247">
            <v>0</v>
          </cell>
        </row>
        <row r="248">
          <cell r="B248" t="str">
            <v xml:space="preserve"> STRAIGHT SECTION, 600 mm WIDE</v>
          </cell>
          <cell r="C248">
            <v>0</v>
          </cell>
          <cell r="D248">
            <v>0</v>
          </cell>
          <cell r="E248">
            <v>0</v>
          </cell>
          <cell r="F248">
            <v>0</v>
          </cell>
          <cell r="G248">
            <v>0</v>
          </cell>
          <cell r="H248">
            <v>0</v>
          </cell>
          <cell r="I248">
            <v>0</v>
          </cell>
          <cell r="J248">
            <v>0</v>
          </cell>
          <cell r="K248">
            <v>0</v>
          </cell>
          <cell r="L248">
            <v>0</v>
          </cell>
          <cell r="M248">
            <v>0</v>
          </cell>
          <cell r="N248">
            <v>0</v>
          </cell>
          <cell r="O248">
            <v>0</v>
          </cell>
          <cell r="P248">
            <v>0</v>
          </cell>
        </row>
        <row r="249">
          <cell r="F249">
            <v>0</v>
          </cell>
          <cell r="G249">
            <v>0</v>
          </cell>
          <cell r="H249">
            <v>0</v>
          </cell>
          <cell r="I249">
            <v>0</v>
          </cell>
          <cell r="J249">
            <v>0</v>
          </cell>
          <cell r="K249">
            <v>0</v>
          </cell>
          <cell r="L249">
            <v>0</v>
          </cell>
          <cell r="M249">
            <v>0</v>
          </cell>
          <cell r="N249">
            <v>0</v>
          </cell>
          <cell r="O249">
            <v>0</v>
          </cell>
          <cell r="P249">
            <v>0</v>
          </cell>
        </row>
        <row r="250">
          <cell r="A250">
            <v>49</v>
          </cell>
          <cell r="B250" t="str">
            <v xml:space="preserve"> CABLE TRAY FITTINGS &amp; ACCESSORIES</v>
          </cell>
          <cell r="C250">
            <v>1</v>
          </cell>
          <cell r="D250" t="str">
            <v>LOT</v>
          </cell>
          <cell r="E250">
            <v>174320</v>
          </cell>
          <cell r="F250">
            <v>174320</v>
          </cell>
          <cell r="G250">
            <v>0</v>
          </cell>
          <cell r="H250">
            <v>0</v>
          </cell>
          <cell r="I250">
            <v>113.39999999999999</v>
          </cell>
          <cell r="J250">
            <v>113</v>
          </cell>
          <cell r="K250">
            <v>174320</v>
          </cell>
          <cell r="L250">
            <v>174320</v>
          </cell>
          <cell r="M250">
            <v>0</v>
          </cell>
          <cell r="N250">
            <v>0</v>
          </cell>
          <cell r="O250">
            <v>31752</v>
          </cell>
          <cell r="P250">
            <v>31752</v>
          </cell>
        </row>
        <row r="251">
          <cell r="F251">
            <v>0</v>
          </cell>
          <cell r="G251">
            <v>0</v>
          </cell>
          <cell r="H251">
            <v>0</v>
          </cell>
          <cell r="I251">
            <v>0</v>
          </cell>
          <cell r="J251">
            <v>0</v>
          </cell>
          <cell r="K251">
            <v>0</v>
          </cell>
          <cell r="L251">
            <v>0</v>
          </cell>
          <cell r="M251">
            <v>0</v>
          </cell>
          <cell r="N251">
            <v>0</v>
          </cell>
          <cell r="O251">
            <v>0</v>
          </cell>
          <cell r="P251">
            <v>0</v>
          </cell>
        </row>
        <row r="252">
          <cell r="A252">
            <v>50</v>
          </cell>
          <cell r="B252" t="str">
            <v xml:space="preserve"> CABLE TRAY SUPPORT(IN TRENCH), HOT DIPPED GALVAN.</v>
          </cell>
          <cell r="C252">
            <v>3950</v>
          </cell>
          <cell r="D252" t="str">
            <v>KG</v>
          </cell>
          <cell r="E252">
            <v>20</v>
          </cell>
          <cell r="F252">
            <v>79000</v>
          </cell>
          <cell r="G252">
            <v>0</v>
          </cell>
          <cell r="H252">
            <v>0</v>
          </cell>
          <cell r="I252">
            <v>0.15</v>
          </cell>
          <cell r="J252">
            <v>593</v>
          </cell>
          <cell r="K252">
            <v>20</v>
          </cell>
          <cell r="L252">
            <v>79000</v>
          </cell>
          <cell r="M252">
            <v>0</v>
          </cell>
          <cell r="N252">
            <v>0</v>
          </cell>
          <cell r="O252">
            <v>42</v>
          </cell>
          <cell r="P252">
            <v>165900</v>
          </cell>
        </row>
        <row r="253">
          <cell r="F253">
            <v>0</v>
          </cell>
          <cell r="G253">
            <v>0</v>
          </cell>
          <cell r="H253">
            <v>0</v>
          </cell>
          <cell r="I253">
            <v>0</v>
          </cell>
          <cell r="J253">
            <v>0</v>
          </cell>
          <cell r="K253">
            <v>0</v>
          </cell>
          <cell r="L253">
            <v>0</v>
          </cell>
          <cell r="M253">
            <v>0</v>
          </cell>
          <cell r="N253">
            <v>0</v>
          </cell>
          <cell r="O253">
            <v>0</v>
          </cell>
          <cell r="P253">
            <v>0</v>
          </cell>
        </row>
        <row r="254">
          <cell r="A254">
            <v>51</v>
          </cell>
          <cell r="B254" t="str">
            <v>POOLING BOX, OUTDOOR TYPE</v>
          </cell>
          <cell r="C254">
            <v>6</v>
          </cell>
          <cell r="D254" t="str">
            <v>SET</v>
          </cell>
          <cell r="E254">
            <v>80000</v>
          </cell>
          <cell r="F254">
            <v>480000</v>
          </cell>
          <cell r="G254">
            <v>0</v>
          </cell>
          <cell r="H254">
            <v>0</v>
          </cell>
          <cell r="I254">
            <v>50</v>
          </cell>
          <cell r="J254">
            <v>300</v>
          </cell>
          <cell r="K254">
            <v>80000</v>
          </cell>
          <cell r="L254">
            <v>480000</v>
          </cell>
          <cell r="M254">
            <v>0</v>
          </cell>
          <cell r="N254">
            <v>0</v>
          </cell>
          <cell r="O254">
            <v>14000</v>
          </cell>
          <cell r="P254">
            <v>84000</v>
          </cell>
        </row>
        <row r="255">
          <cell r="B255" t="str">
            <v>HOT DIPPED GALVANIZED STEEL, W/ PAINTING</v>
          </cell>
          <cell r="C255">
            <v>0</v>
          </cell>
          <cell r="D255">
            <v>0</v>
          </cell>
          <cell r="E255">
            <v>0</v>
          </cell>
          <cell r="F255">
            <v>0</v>
          </cell>
          <cell r="G255">
            <v>0</v>
          </cell>
          <cell r="H255">
            <v>0</v>
          </cell>
          <cell r="I255">
            <v>0</v>
          </cell>
          <cell r="J255">
            <v>0</v>
          </cell>
          <cell r="K255">
            <v>0</v>
          </cell>
          <cell r="L255">
            <v>0</v>
          </cell>
          <cell r="M255">
            <v>0</v>
          </cell>
          <cell r="N255">
            <v>0</v>
          </cell>
          <cell r="O255">
            <v>0</v>
          </cell>
          <cell r="P255">
            <v>0</v>
          </cell>
        </row>
        <row r="256">
          <cell r="B256" t="str">
            <v xml:space="preserve"> 3000(L)x1600(D)x2200(H)MM., W/ DOORS</v>
          </cell>
          <cell r="C256">
            <v>0</v>
          </cell>
          <cell r="D256">
            <v>0</v>
          </cell>
          <cell r="E256">
            <v>0</v>
          </cell>
          <cell r="F256">
            <v>0</v>
          </cell>
          <cell r="G256">
            <v>0</v>
          </cell>
          <cell r="H256">
            <v>0</v>
          </cell>
          <cell r="I256">
            <v>0</v>
          </cell>
          <cell r="J256">
            <v>0</v>
          </cell>
          <cell r="K256">
            <v>0</v>
          </cell>
          <cell r="L256">
            <v>0</v>
          </cell>
          <cell r="M256">
            <v>0</v>
          </cell>
          <cell r="N256">
            <v>0</v>
          </cell>
          <cell r="O256">
            <v>0</v>
          </cell>
          <cell r="P256">
            <v>0</v>
          </cell>
        </row>
        <row r="257">
          <cell r="F257">
            <v>0</v>
          </cell>
          <cell r="G257">
            <v>0</v>
          </cell>
          <cell r="H257">
            <v>0</v>
          </cell>
          <cell r="I257">
            <v>0</v>
          </cell>
          <cell r="J257">
            <v>0</v>
          </cell>
          <cell r="K257">
            <v>0</v>
          </cell>
          <cell r="L257">
            <v>0</v>
          </cell>
          <cell r="M257">
            <v>0</v>
          </cell>
          <cell r="N257">
            <v>0</v>
          </cell>
          <cell r="O257">
            <v>0</v>
          </cell>
          <cell r="P257">
            <v>0</v>
          </cell>
          <cell r="Q257">
            <v>0</v>
          </cell>
        </row>
        <row r="258">
          <cell r="A258">
            <v>52</v>
          </cell>
          <cell r="B258" t="str">
            <v xml:space="preserve">JUNCTION BOX, INDOOR TYPE, </v>
          </cell>
          <cell r="C258">
            <v>3</v>
          </cell>
          <cell r="D258" t="str">
            <v>SET</v>
          </cell>
          <cell r="E258">
            <v>16000</v>
          </cell>
          <cell r="F258">
            <v>48000</v>
          </cell>
          <cell r="G258">
            <v>0</v>
          </cell>
          <cell r="H258">
            <v>0</v>
          </cell>
          <cell r="I258">
            <v>15</v>
          </cell>
          <cell r="J258">
            <v>45</v>
          </cell>
          <cell r="K258">
            <v>16000</v>
          </cell>
          <cell r="L258">
            <v>48000</v>
          </cell>
          <cell r="M258">
            <v>0</v>
          </cell>
          <cell r="N258">
            <v>0</v>
          </cell>
          <cell r="O258">
            <v>4200</v>
          </cell>
          <cell r="P258">
            <v>12600</v>
          </cell>
        </row>
        <row r="259">
          <cell r="B259" t="str">
            <v>W/ TB.(FOR 2.0MM. WIRE) X 200P</v>
          </cell>
          <cell r="C259">
            <v>0</v>
          </cell>
          <cell r="D259">
            <v>0</v>
          </cell>
          <cell r="E259">
            <v>0</v>
          </cell>
          <cell r="F259">
            <v>0</v>
          </cell>
          <cell r="G259">
            <v>0</v>
          </cell>
          <cell r="H259">
            <v>0</v>
          </cell>
          <cell r="I259">
            <v>0</v>
          </cell>
          <cell r="J259">
            <v>0</v>
          </cell>
          <cell r="K259">
            <v>0</v>
          </cell>
          <cell r="L259">
            <v>0</v>
          </cell>
          <cell r="M259">
            <v>0</v>
          </cell>
          <cell r="N259">
            <v>0</v>
          </cell>
          <cell r="O259">
            <v>0</v>
          </cell>
          <cell r="P259">
            <v>0</v>
          </cell>
        </row>
        <row r="260">
          <cell r="F260">
            <v>0</v>
          </cell>
          <cell r="G260">
            <v>0</v>
          </cell>
          <cell r="H260">
            <v>0</v>
          </cell>
          <cell r="I260">
            <v>0</v>
          </cell>
          <cell r="J260">
            <v>0</v>
          </cell>
          <cell r="K260">
            <v>0</v>
          </cell>
          <cell r="L260">
            <v>0</v>
          </cell>
          <cell r="M260">
            <v>0</v>
          </cell>
          <cell r="N260">
            <v>0</v>
          </cell>
          <cell r="O260">
            <v>0</v>
          </cell>
          <cell r="P260">
            <v>0</v>
          </cell>
        </row>
        <row r="261">
          <cell r="A261">
            <v>53</v>
          </cell>
          <cell r="B261" t="str">
            <v xml:space="preserve"> MISCELLANEOUS MATERIALS</v>
          </cell>
          <cell r="C261">
            <v>1</v>
          </cell>
          <cell r="D261" t="str">
            <v>LOT</v>
          </cell>
          <cell r="E261">
            <v>677772</v>
          </cell>
          <cell r="F261">
            <v>677772</v>
          </cell>
          <cell r="G261">
            <v>0</v>
          </cell>
          <cell r="H261">
            <v>0</v>
          </cell>
          <cell r="I261">
            <v>963.71999999999991</v>
          </cell>
          <cell r="J261">
            <v>964</v>
          </cell>
          <cell r="K261">
            <v>677772</v>
          </cell>
          <cell r="L261">
            <v>677772</v>
          </cell>
          <cell r="M261">
            <v>0</v>
          </cell>
          <cell r="N261">
            <v>0</v>
          </cell>
          <cell r="O261">
            <v>269842</v>
          </cell>
          <cell r="P261">
            <v>269842</v>
          </cell>
        </row>
        <row r="262">
          <cell r="F262">
            <v>0</v>
          </cell>
          <cell r="G262">
            <v>0</v>
          </cell>
          <cell r="H262">
            <v>0</v>
          </cell>
          <cell r="I262">
            <v>0</v>
          </cell>
          <cell r="J262">
            <v>0</v>
          </cell>
          <cell r="K262">
            <v>0</v>
          </cell>
          <cell r="L262">
            <v>0</v>
          </cell>
          <cell r="M262">
            <v>0</v>
          </cell>
          <cell r="N262">
            <v>0</v>
          </cell>
          <cell r="O262">
            <v>0</v>
          </cell>
          <cell r="P262">
            <v>0</v>
          </cell>
        </row>
        <row r="263">
          <cell r="B263" t="str">
            <v>SUB-TOTAL : (B)</v>
          </cell>
          <cell r="C263">
            <v>0</v>
          </cell>
          <cell r="D263">
            <v>0</v>
          </cell>
          <cell r="E263">
            <v>0</v>
          </cell>
          <cell r="F263">
            <v>23270172</v>
          </cell>
          <cell r="G263">
            <v>0</v>
          </cell>
          <cell r="H263">
            <v>0</v>
          </cell>
          <cell r="I263">
            <v>0</v>
          </cell>
          <cell r="J263">
            <v>33088</v>
          </cell>
          <cell r="K263">
            <v>0</v>
          </cell>
          <cell r="L263">
            <v>23270172</v>
          </cell>
          <cell r="M263">
            <v>0</v>
          </cell>
          <cell r="N263">
            <v>0</v>
          </cell>
          <cell r="O263">
            <v>0</v>
          </cell>
          <cell r="P263">
            <v>9262383</v>
          </cell>
        </row>
        <row r="264">
          <cell r="F264">
            <v>0</v>
          </cell>
          <cell r="G264">
            <v>0</v>
          </cell>
          <cell r="H264">
            <v>0</v>
          </cell>
          <cell r="I264">
            <v>0</v>
          </cell>
          <cell r="J264">
            <v>0</v>
          </cell>
          <cell r="K264">
            <v>0</v>
          </cell>
          <cell r="L264">
            <v>0</v>
          </cell>
          <cell r="M264">
            <v>0</v>
          </cell>
          <cell r="N264">
            <v>0</v>
          </cell>
          <cell r="O264">
            <v>0</v>
          </cell>
          <cell r="P264">
            <v>0</v>
          </cell>
        </row>
        <row r="265">
          <cell r="A265">
            <v>0</v>
          </cell>
          <cell r="B265">
            <v>0</v>
          </cell>
          <cell r="C265">
            <v>0</v>
          </cell>
          <cell r="D265">
            <v>0</v>
          </cell>
          <cell r="E265">
            <v>0</v>
          </cell>
          <cell r="F265">
            <v>0</v>
          </cell>
          <cell r="G265">
            <v>0</v>
          </cell>
          <cell r="H265">
            <v>0</v>
          </cell>
          <cell r="I265">
            <v>0</v>
          </cell>
          <cell r="J265">
            <v>0</v>
          </cell>
          <cell r="K265">
            <v>0</v>
          </cell>
          <cell r="L265">
            <v>0</v>
          </cell>
          <cell r="M265">
            <v>0</v>
          </cell>
          <cell r="N265">
            <v>0</v>
          </cell>
          <cell r="O265">
            <v>0</v>
          </cell>
          <cell r="P265">
            <v>0</v>
          </cell>
        </row>
        <row r="266">
          <cell r="F266">
            <v>0</v>
          </cell>
          <cell r="G266">
            <v>0</v>
          </cell>
          <cell r="H266">
            <v>0</v>
          </cell>
          <cell r="I266">
            <v>0</v>
          </cell>
          <cell r="J266">
            <v>0</v>
          </cell>
          <cell r="K266">
            <v>0</v>
          </cell>
          <cell r="L266">
            <v>0</v>
          </cell>
          <cell r="M266">
            <v>0</v>
          </cell>
          <cell r="N266">
            <v>0</v>
          </cell>
          <cell r="O266">
            <v>0</v>
          </cell>
          <cell r="P266">
            <v>0</v>
          </cell>
        </row>
        <row r="267">
          <cell r="A267" t="str">
            <v xml:space="preserve">  C.</v>
          </cell>
          <cell r="B267" t="str">
            <v xml:space="preserve"> LIGHTING SYSTEM(????????????)</v>
          </cell>
          <cell r="C267">
            <v>350</v>
          </cell>
          <cell r="D267" t="str">
            <v>M</v>
          </cell>
          <cell r="E267">
            <v>26</v>
          </cell>
          <cell r="F267">
            <v>0</v>
          </cell>
          <cell r="G267">
            <v>0</v>
          </cell>
          <cell r="H267">
            <v>0</v>
          </cell>
          <cell r="I267">
            <v>0</v>
          </cell>
          <cell r="J267">
            <v>0</v>
          </cell>
          <cell r="K267">
            <v>0</v>
          </cell>
          <cell r="L267">
            <v>0</v>
          </cell>
          <cell r="M267">
            <v>0</v>
          </cell>
          <cell r="N267">
            <v>0</v>
          </cell>
          <cell r="O267">
            <v>0</v>
          </cell>
          <cell r="P267">
            <v>0</v>
          </cell>
        </row>
        <row r="268">
          <cell r="A268">
            <v>1</v>
          </cell>
          <cell r="B268" t="str">
            <v xml:space="preserve"> LIGHTING PANEL FOR CLASS 1 DIV.2  GROUP D</v>
          </cell>
          <cell r="C268">
            <v>1</v>
          </cell>
          <cell r="D268" t="str">
            <v>SET</v>
          </cell>
          <cell r="E268">
            <v>144000</v>
          </cell>
          <cell r="F268">
            <v>144000</v>
          </cell>
          <cell r="G268">
            <v>0</v>
          </cell>
          <cell r="H268">
            <v>0</v>
          </cell>
          <cell r="I268">
            <v>10</v>
          </cell>
          <cell r="J268">
            <v>10</v>
          </cell>
          <cell r="K268">
            <v>144000</v>
          </cell>
          <cell r="L268">
            <v>144000</v>
          </cell>
          <cell r="M268">
            <v>0</v>
          </cell>
          <cell r="N268">
            <v>0</v>
          </cell>
          <cell r="O268">
            <v>2800</v>
          </cell>
          <cell r="P268">
            <v>2800</v>
          </cell>
        </row>
        <row r="269">
          <cell r="B269" t="str">
            <v xml:space="preserve"> , 3 PHASE 3 WIRE 240V, MAIN 3P30A,BRANCH 2P 20A 6CKT</v>
          </cell>
          <cell r="C269">
            <v>0</v>
          </cell>
          <cell r="D269">
            <v>0</v>
          </cell>
          <cell r="E269">
            <v>0</v>
          </cell>
          <cell r="F269">
            <v>0</v>
          </cell>
          <cell r="G269">
            <v>0</v>
          </cell>
          <cell r="H269">
            <v>0</v>
          </cell>
          <cell r="I269">
            <v>0.5</v>
          </cell>
          <cell r="J269">
            <v>0</v>
          </cell>
          <cell r="K269">
            <v>0</v>
          </cell>
          <cell r="L269">
            <v>0</v>
          </cell>
          <cell r="M269">
            <v>0</v>
          </cell>
          <cell r="N269">
            <v>0</v>
          </cell>
          <cell r="O269">
            <v>0</v>
          </cell>
          <cell r="P269">
            <v>0</v>
          </cell>
        </row>
        <row r="270">
          <cell r="A270">
            <v>2</v>
          </cell>
          <cell r="B270" t="str">
            <v xml:space="preserve">LTG. PNL FOR WEATHER-PROOF, 3PHASE 3 WIRE 240V </v>
          </cell>
          <cell r="C270">
            <v>1</v>
          </cell>
          <cell r="D270" t="str">
            <v>SET</v>
          </cell>
          <cell r="E270">
            <v>13000</v>
          </cell>
          <cell r="F270">
            <v>13000</v>
          </cell>
          <cell r="G270">
            <v>0</v>
          </cell>
          <cell r="H270">
            <v>0</v>
          </cell>
          <cell r="I270">
            <v>10</v>
          </cell>
          <cell r="J270">
            <v>10</v>
          </cell>
          <cell r="K270">
            <v>13000</v>
          </cell>
          <cell r="L270">
            <v>13000</v>
          </cell>
          <cell r="M270">
            <v>0</v>
          </cell>
          <cell r="N270">
            <v>0</v>
          </cell>
          <cell r="O270">
            <v>2800</v>
          </cell>
          <cell r="P270">
            <v>2800</v>
          </cell>
        </row>
        <row r="271">
          <cell r="A271">
            <v>11</v>
          </cell>
          <cell r="B271" t="str">
            <v>MAIN 3P30A,BRANCH 2P 20A 8 CKT</v>
          </cell>
          <cell r="C271">
            <v>0</v>
          </cell>
          <cell r="D271">
            <v>0</v>
          </cell>
          <cell r="E271">
            <v>0</v>
          </cell>
          <cell r="F271">
            <v>0</v>
          </cell>
          <cell r="G271">
            <v>0</v>
          </cell>
          <cell r="H271">
            <v>0</v>
          </cell>
          <cell r="I271">
            <v>0</v>
          </cell>
          <cell r="J271">
            <v>0</v>
          </cell>
          <cell r="K271">
            <v>0</v>
          </cell>
          <cell r="L271">
            <v>0</v>
          </cell>
          <cell r="M271">
            <v>0</v>
          </cell>
          <cell r="N271">
            <v>0</v>
          </cell>
          <cell r="O271">
            <v>0</v>
          </cell>
          <cell r="P271">
            <v>0</v>
          </cell>
        </row>
        <row r="272">
          <cell r="A272">
            <v>3</v>
          </cell>
          <cell r="B272" t="str">
            <v>LTG. PNL. FOR CLASS 1, DIV.2 GROUP D , 3PHASE 3WIRE</v>
          </cell>
          <cell r="C272">
            <v>1</v>
          </cell>
          <cell r="D272" t="str">
            <v>SET</v>
          </cell>
          <cell r="E272">
            <v>157500</v>
          </cell>
          <cell r="F272">
            <v>157500</v>
          </cell>
          <cell r="G272">
            <v>0</v>
          </cell>
          <cell r="H272">
            <v>0</v>
          </cell>
          <cell r="I272">
            <v>10</v>
          </cell>
          <cell r="J272">
            <v>10</v>
          </cell>
          <cell r="K272">
            <v>157500</v>
          </cell>
          <cell r="L272">
            <v>157500</v>
          </cell>
          <cell r="M272">
            <v>0</v>
          </cell>
          <cell r="N272">
            <v>0</v>
          </cell>
          <cell r="O272">
            <v>2800</v>
          </cell>
          <cell r="P272">
            <v>2800</v>
          </cell>
        </row>
        <row r="273">
          <cell r="B273" t="str">
            <v>240V, MAIN 3P50A,BRANCH 2P 20A 10CKT</v>
          </cell>
          <cell r="C273">
            <v>0</v>
          </cell>
          <cell r="D273">
            <v>0</v>
          </cell>
          <cell r="E273">
            <v>0</v>
          </cell>
          <cell r="F273">
            <v>0</v>
          </cell>
          <cell r="G273">
            <v>0</v>
          </cell>
          <cell r="H273">
            <v>0</v>
          </cell>
          <cell r="I273">
            <v>0.56000000000000005</v>
          </cell>
          <cell r="J273">
            <v>0</v>
          </cell>
          <cell r="K273">
            <v>0</v>
          </cell>
          <cell r="L273">
            <v>0</v>
          </cell>
          <cell r="M273">
            <v>0</v>
          </cell>
          <cell r="N273">
            <v>0</v>
          </cell>
          <cell r="O273">
            <v>0</v>
          </cell>
          <cell r="P273">
            <v>0</v>
          </cell>
        </row>
        <row r="274">
          <cell r="A274">
            <v>4</v>
          </cell>
          <cell r="B274" t="str">
            <v>LTG. PNL. FOR WEATHER-PROOF , 3PHASE 3WIRE</v>
          </cell>
          <cell r="C274">
            <v>1</v>
          </cell>
          <cell r="D274" t="str">
            <v>SET</v>
          </cell>
          <cell r="E274">
            <v>11000</v>
          </cell>
          <cell r="F274">
            <v>11000</v>
          </cell>
          <cell r="G274">
            <v>0</v>
          </cell>
          <cell r="H274">
            <v>0</v>
          </cell>
          <cell r="I274">
            <v>8</v>
          </cell>
          <cell r="J274">
            <v>8</v>
          </cell>
          <cell r="K274">
            <v>11000</v>
          </cell>
          <cell r="L274">
            <v>11000</v>
          </cell>
          <cell r="M274">
            <v>0</v>
          </cell>
          <cell r="N274">
            <v>0</v>
          </cell>
          <cell r="O274">
            <v>2240</v>
          </cell>
          <cell r="P274">
            <v>2240</v>
          </cell>
        </row>
        <row r="275">
          <cell r="B275" t="str">
            <v>240V, MAIN 3P30A,BRANCH2P 20A 6CKT</v>
          </cell>
          <cell r="C275">
            <v>0</v>
          </cell>
          <cell r="D275">
            <v>0</v>
          </cell>
          <cell r="E275">
            <v>0</v>
          </cell>
          <cell r="F275">
            <v>0</v>
          </cell>
          <cell r="G275">
            <v>0</v>
          </cell>
          <cell r="H275">
            <v>0</v>
          </cell>
          <cell r="I275">
            <v>0</v>
          </cell>
          <cell r="J275">
            <v>0</v>
          </cell>
          <cell r="K275">
            <v>0</v>
          </cell>
          <cell r="L275">
            <v>0</v>
          </cell>
          <cell r="M275">
            <v>0</v>
          </cell>
          <cell r="N275">
            <v>0</v>
          </cell>
          <cell r="O275">
            <v>0</v>
          </cell>
          <cell r="P275">
            <v>0</v>
          </cell>
        </row>
        <row r="276">
          <cell r="A276">
            <v>5</v>
          </cell>
          <cell r="B276" t="str">
            <v>LTG. PNL. FOR CLASS 1, DIV.2 GROUP D 3 PHASE 3 WIRE</v>
          </cell>
          <cell r="C276">
            <v>1</v>
          </cell>
          <cell r="D276" t="str">
            <v>SET</v>
          </cell>
          <cell r="E276">
            <v>164700</v>
          </cell>
          <cell r="F276">
            <v>164700</v>
          </cell>
          <cell r="G276">
            <v>0</v>
          </cell>
          <cell r="H276">
            <v>0</v>
          </cell>
          <cell r="I276">
            <v>8</v>
          </cell>
          <cell r="J276">
            <v>8</v>
          </cell>
          <cell r="K276">
            <v>164700</v>
          </cell>
          <cell r="L276">
            <v>164700</v>
          </cell>
          <cell r="M276">
            <v>0</v>
          </cell>
          <cell r="N276">
            <v>0</v>
          </cell>
          <cell r="O276">
            <v>2240</v>
          </cell>
          <cell r="P276">
            <v>2240</v>
          </cell>
        </row>
        <row r="277">
          <cell r="B277" t="str">
            <v>240V 2P50A 12CKT</v>
          </cell>
          <cell r="C277">
            <v>0</v>
          </cell>
          <cell r="D277">
            <v>0</v>
          </cell>
          <cell r="E277">
            <v>0</v>
          </cell>
          <cell r="F277">
            <v>0</v>
          </cell>
          <cell r="G277">
            <v>0</v>
          </cell>
          <cell r="H277">
            <v>0</v>
          </cell>
          <cell r="I277">
            <v>0</v>
          </cell>
          <cell r="J277">
            <v>0</v>
          </cell>
          <cell r="K277">
            <v>0</v>
          </cell>
          <cell r="L277">
            <v>0</v>
          </cell>
          <cell r="M277">
            <v>0</v>
          </cell>
          <cell r="N277">
            <v>0</v>
          </cell>
          <cell r="O277">
            <v>0</v>
          </cell>
          <cell r="P277">
            <v>0</v>
          </cell>
        </row>
        <row r="278">
          <cell r="A278">
            <v>6</v>
          </cell>
          <cell r="B278" t="str">
            <v>LTG. PNL. FOR GENERAL PURPOSE 3 PHASE 3 WIRE</v>
          </cell>
          <cell r="C278">
            <v>2</v>
          </cell>
          <cell r="D278" t="str">
            <v>SET</v>
          </cell>
          <cell r="E278">
            <v>12500</v>
          </cell>
          <cell r="F278">
            <v>25000</v>
          </cell>
          <cell r="G278">
            <v>0</v>
          </cell>
          <cell r="H278">
            <v>0</v>
          </cell>
          <cell r="I278">
            <v>8</v>
          </cell>
          <cell r="J278">
            <v>16</v>
          </cell>
          <cell r="K278">
            <v>12500</v>
          </cell>
          <cell r="L278">
            <v>25000</v>
          </cell>
          <cell r="M278">
            <v>0</v>
          </cell>
          <cell r="N278">
            <v>0</v>
          </cell>
          <cell r="O278">
            <v>2240</v>
          </cell>
          <cell r="P278">
            <v>4480</v>
          </cell>
        </row>
        <row r="279">
          <cell r="B279" t="str">
            <v>240V MAIN 3P50A,BRANCH 3P20A 6CKT</v>
          </cell>
          <cell r="C279">
            <v>0</v>
          </cell>
          <cell r="D279">
            <v>0</v>
          </cell>
          <cell r="E279">
            <v>0</v>
          </cell>
          <cell r="F279">
            <v>0</v>
          </cell>
          <cell r="G279">
            <v>0</v>
          </cell>
          <cell r="H279">
            <v>0</v>
          </cell>
          <cell r="I279">
            <v>0</v>
          </cell>
          <cell r="J279">
            <v>0</v>
          </cell>
          <cell r="K279">
            <v>0</v>
          </cell>
          <cell r="L279">
            <v>0</v>
          </cell>
          <cell r="M279">
            <v>0</v>
          </cell>
          <cell r="N279">
            <v>0</v>
          </cell>
          <cell r="O279">
            <v>0</v>
          </cell>
          <cell r="P279">
            <v>0</v>
          </cell>
        </row>
        <row r="280">
          <cell r="A280">
            <v>7</v>
          </cell>
          <cell r="B280" t="str">
            <v>LTG. PNL. FOR GENERAL PURPOSE 3 PHASE 3 WIRE</v>
          </cell>
          <cell r="C280">
            <v>1</v>
          </cell>
          <cell r="D280" t="str">
            <v>SET</v>
          </cell>
          <cell r="E280">
            <v>14500</v>
          </cell>
          <cell r="F280">
            <v>14500</v>
          </cell>
          <cell r="G280">
            <v>0</v>
          </cell>
          <cell r="H280">
            <v>0</v>
          </cell>
          <cell r="I280">
            <v>8</v>
          </cell>
          <cell r="J280">
            <v>8</v>
          </cell>
          <cell r="K280">
            <v>14500</v>
          </cell>
          <cell r="L280">
            <v>14500</v>
          </cell>
          <cell r="M280">
            <v>0</v>
          </cell>
          <cell r="N280">
            <v>0</v>
          </cell>
          <cell r="O280">
            <v>2240</v>
          </cell>
          <cell r="P280">
            <v>2240</v>
          </cell>
        </row>
        <row r="281">
          <cell r="B281" t="str">
            <v>240V MAIN 3P70A,BRANCH 3P20A 8CKT</v>
          </cell>
          <cell r="C281">
            <v>0</v>
          </cell>
          <cell r="D281">
            <v>0</v>
          </cell>
          <cell r="E281">
            <v>0</v>
          </cell>
          <cell r="F281">
            <v>0</v>
          </cell>
          <cell r="G281">
            <v>0</v>
          </cell>
          <cell r="H281">
            <v>0</v>
          </cell>
          <cell r="I281">
            <v>0</v>
          </cell>
          <cell r="J281">
            <v>0</v>
          </cell>
          <cell r="K281">
            <v>0</v>
          </cell>
          <cell r="L281">
            <v>0</v>
          </cell>
          <cell r="M281">
            <v>0</v>
          </cell>
          <cell r="N281">
            <v>0</v>
          </cell>
          <cell r="O281">
            <v>0</v>
          </cell>
          <cell r="P281">
            <v>0</v>
          </cell>
        </row>
        <row r="282">
          <cell r="A282">
            <v>8</v>
          </cell>
          <cell r="B282" t="str">
            <v>CIRCUIT BREAKER AND ENCLOSURE FOR CLASS 1 DIV.2</v>
          </cell>
          <cell r="C282">
            <v>5</v>
          </cell>
          <cell r="D282" t="str">
            <v>SET</v>
          </cell>
          <cell r="E282">
            <v>37800</v>
          </cell>
          <cell r="F282">
            <v>189000</v>
          </cell>
          <cell r="G282">
            <v>0</v>
          </cell>
          <cell r="H282">
            <v>0</v>
          </cell>
          <cell r="I282">
            <v>4</v>
          </cell>
          <cell r="J282">
            <v>20</v>
          </cell>
          <cell r="K282">
            <v>37800</v>
          </cell>
          <cell r="L282">
            <v>189000</v>
          </cell>
          <cell r="M282">
            <v>0</v>
          </cell>
          <cell r="N282">
            <v>0</v>
          </cell>
          <cell r="O282">
            <v>1120</v>
          </cell>
          <cell r="P282">
            <v>5600</v>
          </cell>
        </row>
        <row r="283">
          <cell r="B283" t="str">
            <v>GROUP D, 3-POLE 20AMP</v>
          </cell>
          <cell r="C283">
            <v>0</v>
          </cell>
          <cell r="D283">
            <v>0</v>
          </cell>
          <cell r="E283">
            <v>0</v>
          </cell>
          <cell r="F283">
            <v>0</v>
          </cell>
          <cell r="G283">
            <v>0</v>
          </cell>
          <cell r="H283">
            <v>0</v>
          </cell>
          <cell r="I283">
            <v>0</v>
          </cell>
          <cell r="J283">
            <v>0</v>
          </cell>
          <cell r="K283">
            <v>0</v>
          </cell>
          <cell r="L283">
            <v>0</v>
          </cell>
          <cell r="M283">
            <v>0</v>
          </cell>
          <cell r="N283">
            <v>0</v>
          </cell>
          <cell r="O283">
            <v>0</v>
          </cell>
          <cell r="P283">
            <v>0</v>
          </cell>
        </row>
        <row r="284">
          <cell r="A284">
            <v>9</v>
          </cell>
          <cell r="B284" t="str">
            <v xml:space="preserve">CIRCUIT BREAKER AND ENCLOSURE FOR CLASS 1 DIV.2 </v>
          </cell>
          <cell r="C284">
            <v>1</v>
          </cell>
          <cell r="D284" t="str">
            <v>SET</v>
          </cell>
          <cell r="E284">
            <v>37800</v>
          </cell>
          <cell r="F284">
            <v>37800</v>
          </cell>
          <cell r="G284">
            <v>0</v>
          </cell>
          <cell r="H284">
            <v>0</v>
          </cell>
          <cell r="I284">
            <v>4</v>
          </cell>
          <cell r="J284">
            <v>4</v>
          </cell>
          <cell r="K284">
            <v>37800</v>
          </cell>
          <cell r="L284">
            <v>37800</v>
          </cell>
          <cell r="M284">
            <v>0</v>
          </cell>
          <cell r="N284">
            <v>0</v>
          </cell>
          <cell r="O284">
            <v>1120</v>
          </cell>
          <cell r="P284">
            <v>1120</v>
          </cell>
        </row>
        <row r="285">
          <cell r="B285" t="str">
            <v>GROUP D 3-POLE 30AMP</v>
          </cell>
          <cell r="C285">
            <v>0</v>
          </cell>
          <cell r="D285">
            <v>0</v>
          </cell>
          <cell r="E285">
            <v>0</v>
          </cell>
          <cell r="F285">
            <v>0</v>
          </cell>
          <cell r="G285">
            <v>0</v>
          </cell>
          <cell r="H285">
            <v>0</v>
          </cell>
          <cell r="I285">
            <v>0</v>
          </cell>
          <cell r="J285">
            <v>0</v>
          </cell>
          <cell r="K285">
            <v>0</v>
          </cell>
          <cell r="L285">
            <v>0</v>
          </cell>
          <cell r="M285">
            <v>0</v>
          </cell>
          <cell r="N285">
            <v>0</v>
          </cell>
          <cell r="O285">
            <v>0</v>
          </cell>
          <cell r="P285">
            <v>0</v>
          </cell>
        </row>
        <row r="286">
          <cell r="A286">
            <v>10</v>
          </cell>
          <cell r="B286" t="str">
            <v xml:space="preserve">DRY TYPE TRANSFORMER WITH ENCLOSURE </v>
          </cell>
          <cell r="C286">
            <v>4</v>
          </cell>
          <cell r="D286" t="str">
            <v>SET</v>
          </cell>
          <cell r="E286">
            <v>25000</v>
          </cell>
          <cell r="F286">
            <v>100000</v>
          </cell>
          <cell r="G286">
            <v>0</v>
          </cell>
          <cell r="H286">
            <v>0</v>
          </cell>
          <cell r="I286">
            <v>12</v>
          </cell>
          <cell r="J286">
            <v>48</v>
          </cell>
          <cell r="K286">
            <v>25000</v>
          </cell>
          <cell r="L286">
            <v>100000</v>
          </cell>
          <cell r="M286">
            <v>0</v>
          </cell>
          <cell r="N286">
            <v>0</v>
          </cell>
          <cell r="O286">
            <v>3360</v>
          </cell>
          <cell r="P286">
            <v>13440</v>
          </cell>
        </row>
        <row r="287">
          <cell r="B287" t="str">
            <v>3PH 480/240V 15KVA</v>
          </cell>
          <cell r="C287">
            <v>0</v>
          </cell>
          <cell r="D287">
            <v>0</v>
          </cell>
          <cell r="E287">
            <v>0</v>
          </cell>
          <cell r="F287">
            <v>0</v>
          </cell>
          <cell r="G287">
            <v>0</v>
          </cell>
          <cell r="H287">
            <v>0</v>
          </cell>
          <cell r="I287">
            <v>0</v>
          </cell>
          <cell r="J287">
            <v>0</v>
          </cell>
          <cell r="K287">
            <v>0</v>
          </cell>
          <cell r="L287">
            <v>0</v>
          </cell>
          <cell r="M287">
            <v>0</v>
          </cell>
          <cell r="N287">
            <v>0</v>
          </cell>
          <cell r="O287">
            <v>0</v>
          </cell>
          <cell r="P287">
            <v>0</v>
          </cell>
        </row>
        <row r="288">
          <cell r="A288">
            <v>11</v>
          </cell>
          <cell r="B288" t="str">
            <v xml:space="preserve">DRY TYPE TRANSFORMER WITH ENCLOSURE  </v>
          </cell>
          <cell r="C288">
            <v>1</v>
          </cell>
          <cell r="D288" t="str">
            <v>SET</v>
          </cell>
          <cell r="E288">
            <v>33000</v>
          </cell>
          <cell r="F288">
            <v>33000</v>
          </cell>
          <cell r="G288">
            <v>0</v>
          </cell>
          <cell r="H288">
            <v>0</v>
          </cell>
          <cell r="I288">
            <v>16</v>
          </cell>
          <cell r="J288">
            <v>16</v>
          </cell>
          <cell r="K288">
            <v>33000</v>
          </cell>
          <cell r="L288">
            <v>33000</v>
          </cell>
          <cell r="M288">
            <v>0</v>
          </cell>
          <cell r="N288">
            <v>0</v>
          </cell>
          <cell r="O288">
            <v>4480</v>
          </cell>
          <cell r="P288">
            <v>4480</v>
          </cell>
        </row>
        <row r="289">
          <cell r="B289" t="str">
            <v xml:space="preserve"> 3PH 480/240V 25KVA</v>
          </cell>
          <cell r="C289">
            <v>0</v>
          </cell>
          <cell r="D289">
            <v>0</v>
          </cell>
          <cell r="E289">
            <v>0</v>
          </cell>
          <cell r="F289">
            <v>0</v>
          </cell>
          <cell r="G289">
            <v>0</v>
          </cell>
          <cell r="H289">
            <v>0</v>
          </cell>
          <cell r="I289">
            <v>9</v>
          </cell>
          <cell r="J289">
            <v>0</v>
          </cell>
          <cell r="K289">
            <v>0</v>
          </cell>
          <cell r="L289">
            <v>0</v>
          </cell>
          <cell r="M289">
            <v>0</v>
          </cell>
          <cell r="N289">
            <v>0</v>
          </cell>
          <cell r="O289">
            <v>0</v>
          </cell>
          <cell r="P289">
            <v>0</v>
          </cell>
        </row>
        <row r="290">
          <cell r="A290">
            <v>12</v>
          </cell>
          <cell r="B290" t="str">
            <v xml:space="preserve">DRY TYPE TRANSFORMER WITH ENCLOSURE  </v>
          </cell>
          <cell r="C290">
            <v>1</v>
          </cell>
          <cell r="D290" t="str">
            <v>SET</v>
          </cell>
          <cell r="E290">
            <v>18000</v>
          </cell>
          <cell r="F290">
            <v>18000</v>
          </cell>
          <cell r="G290">
            <v>0</v>
          </cell>
          <cell r="H290">
            <v>0</v>
          </cell>
          <cell r="I290">
            <v>6</v>
          </cell>
          <cell r="J290">
            <v>6</v>
          </cell>
          <cell r="K290">
            <v>18000</v>
          </cell>
          <cell r="L290">
            <v>18000</v>
          </cell>
          <cell r="M290">
            <v>0</v>
          </cell>
          <cell r="N290">
            <v>0</v>
          </cell>
          <cell r="O290">
            <v>1680</v>
          </cell>
          <cell r="P290">
            <v>1680</v>
          </cell>
        </row>
        <row r="291">
          <cell r="B291" t="str">
            <v xml:space="preserve"> 3PH 480/240-120V 5KVA</v>
          </cell>
          <cell r="C291">
            <v>0</v>
          </cell>
          <cell r="D291">
            <v>0</v>
          </cell>
          <cell r="E291">
            <v>0</v>
          </cell>
          <cell r="F291">
            <v>0</v>
          </cell>
          <cell r="G291">
            <v>0</v>
          </cell>
          <cell r="H291">
            <v>0</v>
          </cell>
          <cell r="I291">
            <v>0</v>
          </cell>
          <cell r="J291">
            <v>0</v>
          </cell>
          <cell r="K291">
            <v>0</v>
          </cell>
          <cell r="L291">
            <v>0</v>
          </cell>
          <cell r="M291">
            <v>0</v>
          </cell>
          <cell r="N291">
            <v>0</v>
          </cell>
          <cell r="O291">
            <v>0</v>
          </cell>
          <cell r="P291">
            <v>0</v>
          </cell>
        </row>
        <row r="292">
          <cell r="A292">
            <v>13</v>
          </cell>
          <cell r="B292" t="str">
            <v xml:space="preserve"> MER. VAP. LTG. FIX. VAPOR-TIGHT PENDANT</v>
          </cell>
          <cell r="C292">
            <v>21</v>
          </cell>
          <cell r="D292" t="str">
            <v>SET</v>
          </cell>
          <cell r="E292">
            <v>9500</v>
          </cell>
          <cell r="F292">
            <v>199500</v>
          </cell>
          <cell r="G292">
            <v>0</v>
          </cell>
          <cell r="H292">
            <v>0</v>
          </cell>
          <cell r="I292">
            <v>7</v>
          </cell>
          <cell r="J292">
            <v>147</v>
          </cell>
          <cell r="K292">
            <v>9500</v>
          </cell>
          <cell r="L292">
            <v>199500</v>
          </cell>
          <cell r="M292">
            <v>0</v>
          </cell>
          <cell r="N292">
            <v>0</v>
          </cell>
          <cell r="O292">
            <v>1960</v>
          </cell>
          <cell r="P292">
            <v>41160</v>
          </cell>
        </row>
        <row r="293">
          <cell r="B293" t="str">
            <v xml:space="preserve"> MTG,. INTEGRAL CONST. WATT. BALLAST C/W </v>
          </cell>
          <cell r="C293">
            <v>0</v>
          </cell>
          <cell r="D293">
            <v>0</v>
          </cell>
          <cell r="E293">
            <v>0</v>
          </cell>
          <cell r="F293">
            <v>0</v>
          </cell>
          <cell r="G293">
            <v>0</v>
          </cell>
          <cell r="H293">
            <v>0</v>
          </cell>
          <cell r="I293">
            <v>0</v>
          </cell>
          <cell r="J293">
            <v>0</v>
          </cell>
          <cell r="K293">
            <v>0</v>
          </cell>
          <cell r="L293">
            <v>0</v>
          </cell>
          <cell r="M293">
            <v>0</v>
          </cell>
          <cell r="N293">
            <v>0</v>
          </cell>
          <cell r="O293">
            <v>0</v>
          </cell>
          <cell r="P293">
            <v>0</v>
          </cell>
        </row>
        <row r="294">
          <cell r="B294" t="str">
            <v xml:space="preserve"> GUARD AND DOME REFL. 3/4" HUB 400W 240V</v>
          </cell>
          <cell r="C294">
            <v>0</v>
          </cell>
          <cell r="D294">
            <v>0</v>
          </cell>
          <cell r="E294">
            <v>0</v>
          </cell>
          <cell r="F294">
            <v>0</v>
          </cell>
          <cell r="G294">
            <v>0</v>
          </cell>
          <cell r="H294">
            <v>0</v>
          </cell>
          <cell r="I294">
            <v>0</v>
          </cell>
          <cell r="J294">
            <v>0</v>
          </cell>
          <cell r="K294">
            <v>0</v>
          </cell>
          <cell r="L294">
            <v>0</v>
          </cell>
          <cell r="M294">
            <v>0</v>
          </cell>
          <cell r="N294">
            <v>0</v>
          </cell>
          <cell r="O294">
            <v>0</v>
          </cell>
          <cell r="P294">
            <v>0</v>
          </cell>
        </row>
        <row r="295">
          <cell r="B295" t="str">
            <v>CLASS 1, DIV.2 GROPU D</v>
          </cell>
          <cell r="C295">
            <v>0</v>
          </cell>
          <cell r="D295">
            <v>0</v>
          </cell>
          <cell r="E295">
            <v>0</v>
          </cell>
          <cell r="F295">
            <v>0</v>
          </cell>
          <cell r="G295">
            <v>0</v>
          </cell>
          <cell r="H295">
            <v>0</v>
          </cell>
          <cell r="I295">
            <v>0</v>
          </cell>
          <cell r="J295">
            <v>0</v>
          </cell>
          <cell r="K295">
            <v>0</v>
          </cell>
          <cell r="L295">
            <v>0</v>
          </cell>
          <cell r="M295">
            <v>0</v>
          </cell>
          <cell r="N295">
            <v>0</v>
          </cell>
          <cell r="O295">
            <v>0</v>
          </cell>
          <cell r="P295">
            <v>0</v>
          </cell>
        </row>
        <row r="296">
          <cell r="A296">
            <v>14</v>
          </cell>
          <cell r="B296" t="str">
            <v xml:space="preserve">MER. VAP. LTG. FIX. VAPOR-TIGHT STANCHION MTG. </v>
          </cell>
          <cell r="C296">
            <v>122</v>
          </cell>
          <cell r="D296" t="str">
            <v>SET</v>
          </cell>
          <cell r="E296">
            <v>6000</v>
          </cell>
          <cell r="F296">
            <v>732000</v>
          </cell>
          <cell r="G296">
            <v>0</v>
          </cell>
          <cell r="H296">
            <v>0</v>
          </cell>
          <cell r="I296">
            <v>8</v>
          </cell>
          <cell r="J296">
            <v>976</v>
          </cell>
          <cell r="K296">
            <v>6000</v>
          </cell>
          <cell r="L296">
            <v>732000</v>
          </cell>
          <cell r="M296">
            <v>0</v>
          </cell>
          <cell r="N296">
            <v>0</v>
          </cell>
          <cell r="O296">
            <v>2240</v>
          </cell>
          <cell r="P296">
            <v>273280</v>
          </cell>
        </row>
        <row r="297">
          <cell r="B297" t="str">
            <v>INTEGRAL CONST. WATT. BALLAST C/W GLOBE GUARD &amp;</v>
          </cell>
          <cell r="C297">
            <v>0</v>
          </cell>
          <cell r="D297">
            <v>0</v>
          </cell>
          <cell r="E297">
            <v>0</v>
          </cell>
          <cell r="F297">
            <v>0</v>
          </cell>
          <cell r="G297">
            <v>0</v>
          </cell>
          <cell r="H297">
            <v>0</v>
          </cell>
          <cell r="I297">
            <v>7</v>
          </cell>
          <cell r="J297">
            <v>0</v>
          </cell>
          <cell r="K297">
            <v>0</v>
          </cell>
          <cell r="L297">
            <v>0</v>
          </cell>
          <cell r="M297">
            <v>0</v>
          </cell>
          <cell r="N297">
            <v>0</v>
          </cell>
          <cell r="O297">
            <v>0</v>
          </cell>
          <cell r="P297">
            <v>0</v>
          </cell>
        </row>
        <row r="298">
          <cell r="B298" t="str">
            <v xml:space="preserve">DOME REFL. 1-1/2 IN HUB 175W 240V CLASS 1, DIV 2 </v>
          </cell>
          <cell r="C298">
            <v>0</v>
          </cell>
          <cell r="D298">
            <v>0</v>
          </cell>
          <cell r="E298">
            <v>0</v>
          </cell>
          <cell r="F298">
            <v>0</v>
          </cell>
          <cell r="G298">
            <v>0</v>
          </cell>
          <cell r="H298">
            <v>0</v>
          </cell>
          <cell r="I298">
            <v>0</v>
          </cell>
          <cell r="J298">
            <v>0</v>
          </cell>
          <cell r="K298">
            <v>0</v>
          </cell>
          <cell r="L298">
            <v>0</v>
          </cell>
          <cell r="M298">
            <v>0</v>
          </cell>
          <cell r="N298">
            <v>0</v>
          </cell>
          <cell r="O298">
            <v>0</v>
          </cell>
          <cell r="P298">
            <v>0</v>
          </cell>
        </row>
        <row r="299">
          <cell r="B299" t="str">
            <v>GROUP D</v>
          </cell>
          <cell r="C299">
            <v>0</v>
          </cell>
          <cell r="D299">
            <v>0</v>
          </cell>
          <cell r="E299">
            <v>0</v>
          </cell>
          <cell r="F299">
            <v>0</v>
          </cell>
          <cell r="G299">
            <v>0</v>
          </cell>
          <cell r="H299">
            <v>0</v>
          </cell>
          <cell r="I299">
            <v>0</v>
          </cell>
          <cell r="J299">
            <v>0</v>
          </cell>
          <cell r="K299">
            <v>0</v>
          </cell>
          <cell r="L299">
            <v>0</v>
          </cell>
          <cell r="M299">
            <v>0</v>
          </cell>
          <cell r="N299">
            <v>0</v>
          </cell>
          <cell r="O299">
            <v>0</v>
          </cell>
          <cell r="P299">
            <v>0</v>
          </cell>
        </row>
        <row r="300">
          <cell r="A300">
            <v>15</v>
          </cell>
          <cell r="B300" t="str">
            <v>MER. VAP. LTG. FIX. VAPOR-TIGHT PENDANT MTG.</v>
          </cell>
          <cell r="C300">
            <v>52</v>
          </cell>
          <cell r="D300" t="str">
            <v>SET</v>
          </cell>
          <cell r="E300">
            <v>5600</v>
          </cell>
          <cell r="F300">
            <v>291200</v>
          </cell>
          <cell r="G300">
            <v>0</v>
          </cell>
          <cell r="H300">
            <v>0</v>
          </cell>
          <cell r="I300">
            <v>7</v>
          </cell>
          <cell r="J300">
            <v>364</v>
          </cell>
          <cell r="K300">
            <v>5600</v>
          </cell>
          <cell r="L300">
            <v>291200</v>
          </cell>
          <cell r="M300">
            <v>0</v>
          </cell>
          <cell r="N300">
            <v>0</v>
          </cell>
          <cell r="O300">
            <v>1960</v>
          </cell>
          <cell r="P300">
            <v>101920</v>
          </cell>
        </row>
        <row r="301">
          <cell r="A301">
            <v>19</v>
          </cell>
          <cell r="B301" t="str">
            <v xml:space="preserve">INTEGRAL CONST. WATT. BALLAST C/W GUARD AND </v>
          </cell>
          <cell r="C301">
            <v>0</v>
          </cell>
          <cell r="D301">
            <v>0</v>
          </cell>
          <cell r="E301">
            <v>0</v>
          </cell>
          <cell r="F301">
            <v>0</v>
          </cell>
          <cell r="G301">
            <v>0</v>
          </cell>
          <cell r="H301">
            <v>0</v>
          </cell>
          <cell r="I301">
            <v>0</v>
          </cell>
          <cell r="J301">
            <v>0</v>
          </cell>
          <cell r="K301">
            <v>0</v>
          </cell>
          <cell r="L301">
            <v>0</v>
          </cell>
          <cell r="M301">
            <v>0</v>
          </cell>
          <cell r="N301">
            <v>0</v>
          </cell>
          <cell r="O301">
            <v>0</v>
          </cell>
          <cell r="P301">
            <v>0</v>
          </cell>
        </row>
        <row r="302">
          <cell r="B302" t="str">
            <v>DOME REFL. 3/4" HUB 175W 240V CLASS 1 DIV.2 GROUP D</v>
          </cell>
          <cell r="C302">
            <v>0</v>
          </cell>
          <cell r="D302">
            <v>0</v>
          </cell>
          <cell r="E302">
            <v>0</v>
          </cell>
          <cell r="F302">
            <v>0</v>
          </cell>
          <cell r="G302">
            <v>0</v>
          </cell>
          <cell r="H302">
            <v>0</v>
          </cell>
          <cell r="I302">
            <v>0</v>
          </cell>
          <cell r="J302">
            <v>0</v>
          </cell>
          <cell r="K302">
            <v>0</v>
          </cell>
          <cell r="L302">
            <v>0</v>
          </cell>
          <cell r="M302">
            <v>0</v>
          </cell>
          <cell r="N302">
            <v>0</v>
          </cell>
          <cell r="O302">
            <v>0</v>
          </cell>
          <cell r="P302">
            <v>0</v>
          </cell>
        </row>
        <row r="303">
          <cell r="A303">
            <v>16</v>
          </cell>
          <cell r="B303" t="str">
            <v xml:space="preserve"> FLOOD FLOODING MER. VAP. 250W WEATHER-PROOF</v>
          </cell>
          <cell r="C303">
            <v>45</v>
          </cell>
          <cell r="D303" t="str">
            <v>SET</v>
          </cell>
          <cell r="E303">
            <v>1900</v>
          </cell>
          <cell r="F303">
            <v>85500</v>
          </cell>
          <cell r="G303">
            <v>0</v>
          </cell>
          <cell r="H303">
            <v>0</v>
          </cell>
          <cell r="I303">
            <v>7</v>
          </cell>
          <cell r="J303">
            <v>315</v>
          </cell>
          <cell r="K303">
            <v>1900</v>
          </cell>
          <cell r="L303">
            <v>85500</v>
          </cell>
          <cell r="M303">
            <v>0</v>
          </cell>
          <cell r="N303">
            <v>0</v>
          </cell>
          <cell r="O303">
            <v>1960</v>
          </cell>
          <cell r="P303">
            <v>88200</v>
          </cell>
        </row>
        <row r="304">
          <cell r="A304">
            <v>17</v>
          </cell>
          <cell r="B304" t="str">
            <v xml:space="preserve">MER. VAP. STREET LTG FIX. 250W 240V </v>
          </cell>
          <cell r="C304">
            <v>209</v>
          </cell>
          <cell r="D304" t="str">
            <v>SET</v>
          </cell>
          <cell r="E304">
            <v>1650</v>
          </cell>
          <cell r="F304">
            <v>344850</v>
          </cell>
          <cell r="G304">
            <v>0</v>
          </cell>
          <cell r="H304">
            <v>0</v>
          </cell>
          <cell r="I304">
            <v>2</v>
          </cell>
          <cell r="J304">
            <v>418</v>
          </cell>
          <cell r="K304">
            <v>1650</v>
          </cell>
          <cell r="L304">
            <v>344850</v>
          </cell>
          <cell r="M304">
            <v>0</v>
          </cell>
          <cell r="N304">
            <v>0</v>
          </cell>
          <cell r="O304">
            <v>560</v>
          </cell>
          <cell r="P304">
            <v>117040</v>
          </cell>
        </row>
        <row r="305">
          <cell r="A305">
            <v>18</v>
          </cell>
          <cell r="B305" t="str">
            <v>STREET LIGHT PLOE 7M SINGLE ARM WITH FOUNDATION</v>
          </cell>
          <cell r="C305">
            <v>95</v>
          </cell>
          <cell r="D305" t="str">
            <v>SET</v>
          </cell>
          <cell r="E305">
            <v>11600</v>
          </cell>
          <cell r="F305">
            <v>1102000</v>
          </cell>
          <cell r="G305">
            <v>0</v>
          </cell>
          <cell r="H305">
            <v>0</v>
          </cell>
          <cell r="I305">
            <v>9</v>
          </cell>
          <cell r="J305">
            <v>855</v>
          </cell>
          <cell r="K305">
            <v>11600</v>
          </cell>
          <cell r="L305">
            <v>1102000</v>
          </cell>
          <cell r="M305">
            <v>0</v>
          </cell>
          <cell r="N305">
            <v>0</v>
          </cell>
          <cell r="O305">
            <v>2520</v>
          </cell>
          <cell r="P305">
            <v>239400</v>
          </cell>
        </row>
        <row r="306">
          <cell r="A306">
            <v>19</v>
          </cell>
          <cell r="B306" t="str">
            <v>STREET LIGHT PLOE 7M TWINS ARMS WITH FOUNDATION</v>
          </cell>
          <cell r="C306">
            <v>57</v>
          </cell>
          <cell r="D306" t="str">
            <v>SET</v>
          </cell>
          <cell r="E306">
            <v>13300</v>
          </cell>
          <cell r="F306">
            <v>758100</v>
          </cell>
          <cell r="G306">
            <v>0</v>
          </cell>
          <cell r="H306">
            <v>0</v>
          </cell>
          <cell r="I306">
            <v>10</v>
          </cell>
          <cell r="J306">
            <v>570</v>
          </cell>
          <cell r="K306">
            <v>13300</v>
          </cell>
          <cell r="L306">
            <v>758100</v>
          </cell>
          <cell r="M306">
            <v>0</v>
          </cell>
          <cell r="N306">
            <v>0</v>
          </cell>
          <cell r="O306">
            <v>2800</v>
          </cell>
          <cell r="P306">
            <v>159600</v>
          </cell>
        </row>
        <row r="307">
          <cell r="A307">
            <v>20</v>
          </cell>
          <cell r="B307" t="str">
            <v xml:space="preserve"> PHOTOELECTRIC CONTROL UNIT, 240V 15A, </v>
          </cell>
          <cell r="C307">
            <v>1</v>
          </cell>
          <cell r="D307" t="str">
            <v>PCS</v>
          </cell>
          <cell r="E307">
            <v>6000</v>
          </cell>
          <cell r="F307">
            <v>6000</v>
          </cell>
          <cell r="G307">
            <v>0</v>
          </cell>
          <cell r="H307">
            <v>0</v>
          </cell>
          <cell r="I307">
            <v>4</v>
          </cell>
          <cell r="J307">
            <v>4</v>
          </cell>
          <cell r="K307">
            <v>6000</v>
          </cell>
          <cell r="L307">
            <v>6000</v>
          </cell>
          <cell r="M307">
            <v>0</v>
          </cell>
          <cell r="N307">
            <v>0</v>
          </cell>
          <cell r="O307">
            <v>1120</v>
          </cell>
          <cell r="P307">
            <v>1120</v>
          </cell>
        </row>
        <row r="308">
          <cell r="A308">
            <v>21</v>
          </cell>
          <cell r="B308" t="str">
            <v>FLUORESCENT LTG. FIX. WITH BATTERY 2x40W 240V</v>
          </cell>
          <cell r="C308">
            <v>46</v>
          </cell>
          <cell r="D308" t="str">
            <v>SET</v>
          </cell>
          <cell r="E308">
            <v>27000</v>
          </cell>
          <cell r="F308">
            <v>1242000</v>
          </cell>
          <cell r="G308">
            <v>0</v>
          </cell>
          <cell r="H308">
            <v>0</v>
          </cell>
          <cell r="I308">
            <v>6</v>
          </cell>
          <cell r="J308">
            <v>276</v>
          </cell>
          <cell r="K308">
            <v>27000</v>
          </cell>
          <cell r="L308">
            <v>1242000</v>
          </cell>
          <cell r="M308">
            <v>0</v>
          </cell>
          <cell r="N308">
            <v>0</v>
          </cell>
          <cell r="O308">
            <v>1680</v>
          </cell>
          <cell r="P308">
            <v>77280</v>
          </cell>
        </row>
        <row r="309">
          <cell r="B309" t="str">
            <v>FOR CLASS 1, DIV.2 GROUP D</v>
          </cell>
          <cell r="C309">
            <v>0</v>
          </cell>
          <cell r="D309">
            <v>0</v>
          </cell>
          <cell r="E309">
            <v>0</v>
          </cell>
          <cell r="F309">
            <v>0</v>
          </cell>
          <cell r="G309">
            <v>0</v>
          </cell>
          <cell r="H309">
            <v>0</v>
          </cell>
          <cell r="I309">
            <v>0</v>
          </cell>
          <cell r="J309">
            <v>0</v>
          </cell>
          <cell r="K309">
            <v>0</v>
          </cell>
          <cell r="L309">
            <v>0</v>
          </cell>
          <cell r="M309">
            <v>0</v>
          </cell>
          <cell r="N309">
            <v>0</v>
          </cell>
          <cell r="O309">
            <v>0</v>
          </cell>
          <cell r="P309">
            <v>0</v>
          </cell>
        </row>
        <row r="310">
          <cell r="A310">
            <v>22</v>
          </cell>
          <cell r="B310" t="str">
            <v xml:space="preserve"> OBSTRUCTION RED BEACON 120/240V, 3W FEED,</v>
          </cell>
          <cell r="C310">
            <v>2</v>
          </cell>
          <cell r="D310" t="str">
            <v>SET</v>
          </cell>
          <cell r="E310">
            <v>48600</v>
          </cell>
          <cell r="F310">
            <v>97200</v>
          </cell>
          <cell r="G310">
            <v>0</v>
          </cell>
          <cell r="H310">
            <v>0</v>
          </cell>
          <cell r="I310">
            <v>40</v>
          </cell>
          <cell r="J310">
            <v>80</v>
          </cell>
          <cell r="K310">
            <v>48600</v>
          </cell>
          <cell r="L310">
            <v>97200</v>
          </cell>
          <cell r="M310">
            <v>0</v>
          </cell>
          <cell r="N310">
            <v>0</v>
          </cell>
          <cell r="O310">
            <v>11200</v>
          </cell>
          <cell r="P310">
            <v>22400</v>
          </cell>
        </row>
        <row r="311">
          <cell r="B311" t="str">
            <v xml:space="preserve"> 620W x 2 FOR CLASS 1, DIV.2 GROUP D</v>
          </cell>
          <cell r="C311">
            <v>0</v>
          </cell>
          <cell r="D311">
            <v>0</v>
          </cell>
          <cell r="E311">
            <v>0</v>
          </cell>
          <cell r="F311">
            <v>0</v>
          </cell>
          <cell r="G311">
            <v>0</v>
          </cell>
          <cell r="H311">
            <v>0</v>
          </cell>
          <cell r="I311">
            <v>0</v>
          </cell>
          <cell r="J311">
            <v>0</v>
          </cell>
          <cell r="K311">
            <v>0</v>
          </cell>
          <cell r="L311">
            <v>0</v>
          </cell>
          <cell r="M311">
            <v>0</v>
          </cell>
          <cell r="N311">
            <v>0</v>
          </cell>
          <cell r="O311">
            <v>0</v>
          </cell>
          <cell r="P311">
            <v>0</v>
          </cell>
        </row>
        <row r="312">
          <cell r="A312">
            <v>23</v>
          </cell>
          <cell r="B312" t="str">
            <v xml:space="preserve"> OBSTRUCTION MARKER LIGHT, SINGLE FIXTURE</v>
          </cell>
          <cell r="C312">
            <v>3</v>
          </cell>
          <cell r="D312" t="str">
            <v>SET</v>
          </cell>
          <cell r="E312">
            <v>23000</v>
          </cell>
          <cell r="F312">
            <v>69000</v>
          </cell>
          <cell r="G312">
            <v>0</v>
          </cell>
          <cell r="H312">
            <v>0</v>
          </cell>
          <cell r="I312">
            <v>15</v>
          </cell>
          <cell r="J312">
            <v>45</v>
          </cell>
          <cell r="K312">
            <v>23000</v>
          </cell>
          <cell r="L312">
            <v>69000</v>
          </cell>
          <cell r="M312">
            <v>0</v>
          </cell>
          <cell r="N312">
            <v>0</v>
          </cell>
          <cell r="O312">
            <v>4200</v>
          </cell>
          <cell r="P312">
            <v>12600</v>
          </cell>
        </row>
        <row r="313">
          <cell r="B313" t="str">
            <v xml:space="preserve"> C/W INSIDE LAMP,120V 116W,FOR CLASS 1, DIV. 2 </v>
          </cell>
          <cell r="C313">
            <v>0</v>
          </cell>
          <cell r="D313">
            <v>0</v>
          </cell>
          <cell r="E313">
            <v>0</v>
          </cell>
          <cell r="F313">
            <v>0</v>
          </cell>
          <cell r="G313">
            <v>0</v>
          </cell>
          <cell r="H313">
            <v>0</v>
          </cell>
          <cell r="I313">
            <v>0</v>
          </cell>
          <cell r="J313">
            <v>0</v>
          </cell>
          <cell r="K313">
            <v>0</v>
          </cell>
          <cell r="L313">
            <v>0</v>
          </cell>
          <cell r="M313">
            <v>0</v>
          </cell>
          <cell r="N313">
            <v>0</v>
          </cell>
          <cell r="O313">
            <v>0</v>
          </cell>
          <cell r="P313">
            <v>0</v>
          </cell>
        </row>
        <row r="314">
          <cell r="B314" t="str">
            <v>GROUP D</v>
          </cell>
          <cell r="C314">
            <v>0</v>
          </cell>
          <cell r="D314">
            <v>0</v>
          </cell>
          <cell r="E314">
            <v>0</v>
          </cell>
          <cell r="F314">
            <v>0</v>
          </cell>
          <cell r="G314">
            <v>0</v>
          </cell>
          <cell r="H314">
            <v>0</v>
          </cell>
          <cell r="I314">
            <v>0.153</v>
          </cell>
          <cell r="J314">
            <v>0</v>
          </cell>
          <cell r="K314">
            <v>0</v>
          </cell>
          <cell r="L314">
            <v>0</v>
          </cell>
          <cell r="M314">
            <v>0</v>
          </cell>
          <cell r="N314">
            <v>0</v>
          </cell>
          <cell r="O314">
            <v>0</v>
          </cell>
          <cell r="P314">
            <v>0</v>
          </cell>
        </row>
        <row r="315">
          <cell r="A315">
            <v>24</v>
          </cell>
          <cell r="B315" t="str">
            <v xml:space="preserve"> FLASHER UNIT, CAST AL. HOUSING 3 CKT</v>
          </cell>
          <cell r="C315">
            <v>1</v>
          </cell>
          <cell r="D315" t="str">
            <v>SET</v>
          </cell>
          <cell r="E315">
            <v>28800</v>
          </cell>
          <cell r="F315">
            <v>28800</v>
          </cell>
          <cell r="G315">
            <v>0</v>
          </cell>
          <cell r="H315">
            <v>0</v>
          </cell>
          <cell r="I315">
            <v>4</v>
          </cell>
          <cell r="J315">
            <v>4</v>
          </cell>
          <cell r="K315">
            <v>28800</v>
          </cell>
          <cell r="L315">
            <v>28800</v>
          </cell>
          <cell r="M315">
            <v>0</v>
          </cell>
          <cell r="N315">
            <v>0</v>
          </cell>
          <cell r="O315">
            <v>1120</v>
          </cell>
          <cell r="P315">
            <v>1120</v>
          </cell>
        </row>
        <row r="316">
          <cell r="B316" t="str">
            <v xml:space="preserve"> SIMULTANEOUS FLASH, 115/240V 3 WIRE, 25A</v>
          </cell>
          <cell r="C316">
            <v>0</v>
          </cell>
          <cell r="D316">
            <v>0</v>
          </cell>
          <cell r="E316">
            <v>0</v>
          </cell>
          <cell r="F316">
            <v>0</v>
          </cell>
          <cell r="G316">
            <v>0</v>
          </cell>
          <cell r="H316">
            <v>0</v>
          </cell>
          <cell r="I316">
            <v>0</v>
          </cell>
          <cell r="J316">
            <v>0</v>
          </cell>
          <cell r="K316">
            <v>0</v>
          </cell>
          <cell r="L316">
            <v>0</v>
          </cell>
          <cell r="M316">
            <v>0</v>
          </cell>
          <cell r="N316">
            <v>0</v>
          </cell>
          <cell r="O316">
            <v>0</v>
          </cell>
          <cell r="P316">
            <v>0</v>
          </cell>
        </row>
        <row r="317">
          <cell r="B317" t="str">
            <v>FOR CLASS 1, DIV.2 GROUP D</v>
          </cell>
          <cell r="C317">
            <v>0</v>
          </cell>
          <cell r="D317">
            <v>0</v>
          </cell>
          <cell r="E317">
            <v>0</v>
          </cell>
          <cell r="F317">
            <v>0</v>
          </cell>
          <cell r="G317">
            <v>0</v>
          </cell>
          <cell r="H317">
            <v>0</v>
          </cell>
          <cell r="I317">
            <v>0</v>
          </cell>
          <cell r="J317">
            <v>0</v>
          </cell>
          <cell r="K317">
            <v>0</v>
          </cell>
          <cell r="L317">
            <v>0</v>
          </cell>
          <cell r="M317">
            <v>0</v>
          </cell>
          <cell r="N317">
            <v>0</v>
          </cell>
          <cell r="O317">
            <v>0</v>
          </cell>
          <cell r="P317">
            <v>0</v>
          </cell>
        </row>
        <row r="318">
          <cell r="A318">
            <v>25</v>
          </cell>
          <cell r="B318" t="str">
            <v xml:space="preserve"> PHOTOELECTRIC CONTROL UNIT, 120V 15A, </v>
          </cell>
          <cell r="C318">
            <v>1</v>
          </cell>
          <cell r="D318" t="str">
            <v>SET</v>
          </cell>
          <cell r="E318">
            <v>28800</v>
          </cell>
          <cell r="F318">
            <v>28800</v>
          </cell>
          <cell r="G318">
            <v>0</v>
          </cell>
          <cell r="H318">
            <v>0</v>
          </cell>
          <cell r="I318">
            <v>6</v>
          </cell>
          <cell r="J318">
            <v>6</v>
          </cell>
          <cell r="K318">
            <v>28800</v>
          </cell>
          <cell r="L318">
            <v>28800</v>
          </cell>
          <cell r="M318">
            <v>0</v>
          </cell>
          <cell r="N318">
            <v>0</v>
          </cell>
          <cell r="O318">
            <v>1680</v>
          </cell>
          <cell r="P318">
            <v>1680</v>
          </cell>
        </row>
        <row r="319">
          <cell r="B319" t="str">
            <v>FOR CLASS 1, DIV.2 GROUP D</v>
          </cell>
          <cell r="C319">
            <v>0</v>
          </cell>
          <cell r="D319">
            <v>0</v>
          </cell>
          <cell r="E319">
            <v>0</v>
          </cell>
          <cell r="F319">
            <v>0</v>
          </cell>
          <cell r="G319">
            <v>0</v>
          </cell>
          <cell r="H319">
            <v>0</v>
          </cell>
          <cell r="I319">
            <v>0</v>
          </cell>
          <cell r="J319">
            <v>0</v>
          </cell>
          <cell r="K319">
            <v>0</v>
          </cell>
          <cell r="L319">
            <v>0</v>
          </cell>
          <cell r="M319">
            <v>0</v>
          </cell>
          <cell r="N319">
            <v>0</v>
          </cell>
          <cell r="O319">
            <v>0</v>
          </cell>
          <cell r="P319">
            <v>0</v>
          </cell>
        </row>
        <row r="320">
          <cell r="A320">
            <v>26</v>
          </cell>
          <cell r="B320" t="str">
            <v xml:space="preserve"> AIRCRAFT WARNING LIGHTING POWER PANEL,</v>
          </cell>
          <cell r="C320">
            <v>1</v>
          </cell>
          <cell r="D320" t="str">
            <v>SET</v>
          </cell>
          <cell r="E320">
            <v>60000</v>
          </cell>
          <cell r="F320">
            <v>60000</v>
          </cell>
          <cell r="G320">
            <v>0</v>
          </cell>
          <cell r="H320">
            <v>0</v>
          </cell>
          <cell r="I320">
            <v>4</v>
          </cell>
          <cell r="J320">
            <v>4</v>
          </cell>
          <cell r="K320">
            <v>60000</v>
          </cell>
          <cell r="L320">
            <v>60000</v>
          </cell>
          <cell r="M320">
            <v>0</v>
          </cell>
          <cell r="N320">
            <v>0</v>
          </cell>
          <cell r="O320">
            <v>1120</v>
          </cell>
          <cell r="P320">
            <v>1120</v>
          </cell>
        </row>
        <row r="321">
          <cell r="B321" t="str">
            <v xml:space="preserve"> OUTDOOR TYPE, 400L x 200W x 200H, 1PH 3W</v>
          </cell>
          <cell r="C321">
            <v>0</v>
          </cell>
          <cell r="D321">
            <v>0</v>
          </cell>
          <cell r="E321">
            <v>0</v>
          </cell>
          <cell r="F321">
            <v>0</v>
          </cell>
          <cell r="G321">
            <v>0</v>
          </cell>
          <cell r="H321">
            <v>0</v>
          </cell>
          <cell r="I321">
            <v>0</v>
          </cell>
          <cell r="J321">
            <v>0</v>
          </cell>
          <cell r="K321">
            <v>0</v>
          </cell>
          <cell r="L321">
            <v>0</v>
          </cell>
          <cell r="M321">
            <v>0</v>
          </cell>
          <cell r="N321">
            <v>0</v>
          </cell>
          <cell r="O321">
            <v>0</v>
          </cell>
          <cell r="P321">
            <v>0</v>
          </cell>
        </row>
        <row r="322">
          <cell r="B322" t="str">
            <v xml:space="preserve"> 240V 30AT IC 10KA, STAINLESS STEEL</v>
          </cell>
          <cell r="C322">
            <v>0</v>
          </cell>
          <cell r="D322">
            <v>0</v>
          </cell>
          <cell r="E322">
            <v>0</v>
          </cell>
          <cell r="F322">
            <v>0</v>
          </cell>
          <cell r="G322">
            <v>0</v>
          </cell>
          <cell r="H322">
            <v>0</v>
          </cell>
          <cell r="I322">
            <v>0</v>
          </cell>
          <cell r="J322">
            <v>0</v>
          </cell>
          <cell r="K322">
            <v>0</v>
          </cell>
          <cell r="L322">
            <v>0</v>
          </cell>
          <cell r="M322">
            <v>0</v>
          </cell>
          <cell r="N322">
            <v>0</v>
          </cell>
          <cell r="O322">
            <v>0</v>
          </cell>
          <cell r="P322">
            <v>0</v>
          </cell>
        </row>
        <row r="323">
          <cell r="A323">
            <v>29</v>
          </cell>
          <cell r="B323" t="str">
            <v>FOR CLASS 1, DIV.2 GROUP D</v>
          </cell>
          <cell r="C323">
            <v>4440</v>
          </cell>
          <cell r="D323" t="str">
            <v>M</v>
          </cell>
          <cell r="E323">
            <v>33</v>
          </cell>
          <cell r="F323">
            <v>0</v>
          </cell>
          <cell r="G323">
            <v>0</v>
          </cell>
          <cell r="H323">
            <v>0</v>
          </cell>
          <cell r="I323">
            <v>0</v>
          </cell>
          <cell r="J323">
            <v>0</v>
          </cell>
          <cell r="K323">
            <v>0</v>
          </cell>
          <cell r="L323">
            <v>0</v>
          </cell>
          <cell r="M323">
            <v>0</v>
          </cell>
          <cell r="N323">
            <v>0</v>
          </cell>
          <cell r="O323">
            <v>0</v>
          </cell>
          <cell r="P323">
            <v>0</v>
          </cell>
        </row>
        <row r="324">
          <cell r="A324">
            <v>27</v>
          </cell>
          <cell r="B324" t="str">
            <v>RECEPTACLE, EXPLOSION-PROOF 20A-3P-2W</v>
          </cell>
          <cell r="C324">
            <v>8</v>
          </cell>
          <cell r="D324" t="str">
            <v>SET</v>
          </cell>
          <cell r="E324">
            <v>5400</v>
          </cell>
          <cell r="F324">
            <v>43200</v>
          </cell>
          <cell r="G324">
            <v>0</v>
          </cell>
          <cell r="H324">
            <v>0</v>
          </cell>
          <cell r="I324">
            <v>4</v>
          </cell>
          <cell r="J324">
            <v>32</v>
          </cell>
          <cell r="K324">
            <v>5400</v>
          </cell>
          <cell r="L324">
            <v>43200</v>
          </cell>
          <cell r="M324">
            <v>0</v>
          </cell>
          <cell r="N324">
            <v>0</v>
          </cell>
          <cell r="O324">
            <v>1120</v>
          </cell>
          <cell r="P324">
            <v>8960</v>
          </cell>
        </row>
        <row r="325">
          <cell r="B325" t="str">
            <v>240V, CLASS 1 DIV.2 GROUP D</v>
          </cell>
          <cell r="C325">
            <v>0</v>
          </cell>
          <cell r="D325">
            <v>0</v>
          </cell>
          <cell r="E325">
            <v>0</v>
          </cell>
          <cell r="F325">
            <v>0</v>
          </cell>
          <cell r="G325">
            <v>0</v>
          </cell>
          <cell r="H325">
            <v>0</v>
          </cell>
          <cell r="I325">
            <v>0</v>
          </cell>
          <cell r="J325">
            <v>0</v>
          </cell>
          <cell r="K325">
            <v>0</v>
          </cell>
          <cell r="L325">
            <v>0</v>
          </cell>
          <cell r="M325">
            <v>0</v>
          </cell>
          <cell r="N325">
            <v>0</v>
          </cell>
          <cell r="O325">
            <v>0</v>
          </cell>
          <cell r="P325">
            <v>0</v>
          </cell>
        </row>
        <row r="326">
          <cell r="A326">
            <v>28</v>
          </cell>
          <cell r="B326" t="str">
            <v>PLUG 20A-3P-2W EXPLOSION-PROOF</v>
          </cell>
          <cell r="C326">
            <v>4</v>
          </cell>
          <cell r="D326" t="str">
            <v>SET</v>
          </cell>
          <cell r="E326">
            <v>1400</v>
          </cell>
          <cell r="F326">
            <v>5600</v>
          </cell>
          <cell r="G326">
            <v>0</v>
          </cell>
          <cell r="H326">
            <v>0</v>
          </cell>
          <cell r="I326">
            <v>0</v>
          </cell>
          <cell r="J326">
            <v>0</v>
          </cell>
          <cell r="K326">
            <v>1400</v>
          </cell>
          <cell r="L326">
            <v>5600</v>
          </cell>
          <cell r="M326">
            <v>0</v>
          </cell>
          <cell r="N326">
            <v>0</v>
          </cell>
          <cell r="O326">
            <v>0</v>
          </cell>
          <cell r="P326">
            <v>0</v>
          </cell>
        </row>
        <row r="327">
          <cell r="A327">
            <v>29</v>
          </cell>
          <cell r="B327" t="str">
            <v>FIX. WIRE 1/C STRD. COPPER 600V 200 DEGREE 2.0sq.mm</v>
          </cell>
          <cell r="C327">
            <v>4440</v>
          </cell>
          <cell r="D327" t="str">
            <v>M</v>
          </cell>
          <cell r="E327">
            <v>33</v>
          </cell>
          <cell r="F327">
            <v>146520</v>
          </cell>
          <cell r="G327">
            <v>0</v>
          </cell>
          <cell r="H327">
            <v>0</v>
          </cell>
          <cell r="I327">
            <v>0.05</v>
          </cell>
          <cell r="J327">
            <v>222</v>
          </cell>
          <cell r="K327">
            <v>33</v>
          </cell>
          <cell r="L327">
            <v>146520</v>
          </cell>
          <cell r="M327">
            <v>0</v>
          </cell>
          <cell r="N327">
            <v>0</v>
          </cell>
          <cell r="O327">
            <v>14</v>
          </cell>
          <cell r="P327">
            <v>62160</v>
          </cell>
        </row>
        <row r="328">
          <cell r="A328">
            <v>30</v>
          </cell>
          <cell r="B328" t="str">
            <v>R.S.G CONDUIT W/COUPLING,  3/4"</v>
          </cell>
          <cell r="C328">
            <v>2180</v>
          </cell>
          <cell r="D328" t="str">
            <v>M</v>
          </cell>
          <cell r="E328">
            <v>32</v>
          </cell>
          <cell r="F328">
            <v>69760</v>
          </cell>
          <cell r="G328">
            <v>0</v>
          </cell>
          <cell r="H328">
            <v>0</v>
          </cell>
          <cell r="I328">
            <v>0.47</v>
          </cell>
          <cell r="J328">
            <v>1025</v>
          </cell>
          <cell r="K328">
            <v>32</v>
          </cell>
          <cell r="L328">
            <v>69760</v>
          </cell>
          <cell r="M328">
            <v>0</v>
          </cell>
          <cell r="N328">
            <v>0</v>
          </cell>
          <cell r="O328">
            <v>132</v>
          </cell>
          <cell r="P328">
            <v>287760</v>
          </cell>
        </row>
        <row r="329">
          <cell r="A329">
            <v>31</v>
          </cell>
          <cell r="B329" t="str">
            <v>R.S.G CONDUIT W/COUPLING 1"</v>
          </cell>
          <cell r="C329">
            <v>100</v>
          </cell>
          <cell r="D329" t="str">
            <v>M</v>
          </cell>
          <cell r="E329">
            <v>49</v>
          </cell>
          <cell r="F329">
            <v>4900</v>
          </cell>
          <cell r="G329">
            <v>0</v>
          </cell>
          <cell r="H329">
            <v>0</v>
          </cell>
          <cell r="I329">
            <v>0.54</v>
          </cell>
          <cell r="J329">
            <v>54</v>
          </cell>
          <cell r="K329">
            <v>49</v>
          </cell>
          <cell r="L329">
            <v>4900</v>
          </cell>
          <cell r="M329">
            <v>0</v>
          </cell>
          <cell r="N329">
            <v>0</v>
          </cell>
          <cell r="O329">
            <v>151</v>
          </cell>
          <cell r="P329">
            <v>15100</v>
          </cell>
        </row>
        <row r="330">
          <cell r="A330">
            <v>32</v>
          </cell>
          <cell r="B330" t="str">
            <v>R.S.G CONDUIT W/COUPLING 1-1/2"</v>
          </cell>
          <cell r="C330">
            <v>600</v>
          </cell>
          <cell r="D330" t="str">
            <v>M</v>
          </cell>
          <cell r="E330">
            <v>78</v>
          </cell>
          <cell r="F330">
            <v>46800</v>
          </cell>
          <cell r="G330">
            <v>0</v>
          </cell>
          <cell r="H330">
            <v>0</v>
          </cell>
          <cell r="I330">
            <v>0.76</v>
          </cell>
          <cell r="J330">
            <v>456</v>
          </cell>
          <cell r="K330">
            <v>78</v>
          </cell>
          <cell r="L330">
            <v>46800</v>
          </cell>
          <cell r="M330">
            <v>0</v>
          </cell>
          <cell r="N330">
            <v>0</v>
          </cell>
          <cell r="O330">
            <v>213</v>
          </cell>
          <cell r="P330">
            <v>127800</v>
          </cell>
        </row>
        <row r="331">
          <cell r="A331">
            <v>33</v>
          </cell>
          <cell r="B331" t="str">
            <v>PVC CONDUIT 1-1/2"</v>
          </cell>
          <cell r="C331">
            <v>350</v>
          </cell>
          <cell r="D331" t="str">
            <v>M</v>
          </cell>
          <cell r="E331">
            <v>26</v>
          </cell>
          <cell r="F331">
            <v>9100</v>
          </cell>
          <cell r="G331">
            <v>0</v>
          </cell>
          <cell r="H331">
            <v>0</v>
          </cell>
          <cell r="I331">
            <v>0.26</v>
          </cell>
          <cell r="J331">
            <v>91</v>
          </cell>
          <cell r="K331">
            <v>26</v>
          </cell>
          <cell r="L331">
            <v>9100</v>
          </cell>
          <cell r="M331">
            <v>0</v>
          </cell>
          <cell r="N331">
            <v>0</v>
          </cell>
          <cell r="O331">
            <v>73</v>
          </cell>
          <cell r="P331">
            <v>25550</v>
          </cell>
        </row>
        <row r="332">
          <cell r="A332">
            <v>34</v>
          </cell>
          <cell r="B332" t="str">
            <v>PVC CONDUIT ,  2"</v>
          </cell>
          <cell r="C332">
            <v>10615</v>
          </cell>
          <cell r="D332" t="str">
            <v>M</v>
          </cell>
          <cell r="E332">
            <v>38</v>
          </cell>
          <cell r="F332">
            <v>403370</v>
          </cell>
          <cell r="G332">
            <v>0</v>
          </cell>
          <cell r="H332">
            <v>0</v>
          </cell>
          <cell r="I332">
            <v>0.3</v>
          </cell>
          <cell r="J332">
            <v>3185</v>
          </cell>
          <cell r="K332">
            <v>38</v>
          </cell>
          <cell r="L332">
            <v>403370</v>
          </cell>
          <cell r="M332">
            <v>0</v>
          </cell>
          <cell r="N332">
            <v>0</v>
          </cell>
          <cell r="O332">
            <v>84</v>
          </cell>
          <cell r="P332">
            <v>891660</v>
          </cell>
        </row>
        <row r="333">
          <cell r="A333">
            <v>35</v>
          </cell>
          <cell r="B333" t="str">
            <v>CONDUIT FITTINGS &amp; ACCESSORIES</v>
          </cell>
          <cell r="C333">
            <v>1</v>
          </cell>
          <cell r="D333" t="str">
            <v>LOT</v>
          </cell>
          <cell r="E333">
            <v>242920</v>
          </cell>
          <cell r="F333">
            <v>242920</v>
          </cell>
          <cell r="G333">
            <v>0</v>
          </cell>
          <cell r="H333">
            <v>0</v>
          </cell>
          <cell r="I333">
            <v>460.5</v>
          </cell>
          <cell r="J333">
            <v>461</v>
          </cell>
          <cell r="K333">
            <v>242920</v>
          </cell>
          <cell r="L333">
            <v>242920</v>
          </cell>
          <cell r="M333">
            <v>0</v>
          </cell>
          <cell r="N333">
            <v>0</v>
          </cell>
          <cell r="O333">
            <v>128940</v>
          </cell>
          <cell r="P333">
            <v>128940</v>
          </cell>
        </row>
        <row r="334">
          <cell r="A334">
            <v>36</v>
          </cell>
          <cell r="B334" t="str">
            <v>600V PVC WIRE 3.5 sq.mm</v>
          </cell>
          <cell r="C334">
            <v>3500</v>
          </cell>
          <cell r="D334" t="str">
            <v>M</v>
          </cell>
          <cell r="E334">
            <v>3</v>
          </cell>
          <cell r="F334">
            <v>10500</v>
          </cell>
          <cell r="G334">
            <v>0</v>
          </cell>
          <cell r="H334">
            <v>0</v>
          </cell>
          <cell r="I334">
            <v>4.1000000000000002E-2</v>
          </cell>
          <cell r="J334">
            <v>144</v>
          </cell>
          <cell r="K334">
            <v>3</v>
          </cell>
          <cell r="L334">
            <v>10500</v>
          </cell>
          <cell r="M334">
            <v>0</v>
          </cell>
          <cell r="N334">
            <v>0</v>
          </cell>
          <cell r="O334">
            <v>11</v>
          </cell>
          <cell r="P334">
            <v>38500</v>
          </cell>
        </row>
        <row r="335">
          <cell r="A335">
            <v>37</v>
          </cell>
          <cell r="B335" t="str">
            <v>600V PVC WIRE 5.5sq.mm</v>
          </cell>
          <cell r="C335">
            <v>3240</v>
          </cell>
          <cell r="D335" t="str">
            <v>M</v>
          </cell>
          <cell r="E335">
            <v>4</v>
          </cell>
          <cell r="F335">
            <v>12960</v>
          </cell>
          <cell r="G335">
            <v>0</v>
          </cell>
          <cell r="H335">
            <v>0</v>
          </cell>
          <cell r="I335">
            <v>5.1999999999999998E-2</v>
          </cell>
          <cell r="J335">
            <v>168</v>
          </cell>
          <cell r="K335">
            <v>4</v>
          </cell>
          <cell r="L335">
            <v>12960</v>
          </cell>
          <cell r="M335">
            <v>0</v>
          </cell>
          <cell r="N335">
            <v>0</v>
          </cell>
          <cell r="O335">
            <v>15</v>
          </cell>
          <cell r="P335">
            <v>48600</v>
          </cell>
        </row>
        <row r="336">
          <cell r="A336">
            <v>38</v>
          </cell>
          <cell r="B336" t="str">
            <v>600V XLPE 5/C-38sq.mm</v>
          </cell>
          <cell r="C336">
            <v>10615</v>
          </cell>
          <cell r="D336" t="str">
            <v>M</v>
          </cell>
          <cell r="E336">
            <v>200</v>
          </cell>
          <cell r="F336">
            <v>2123000</v>
          </cell>
          <cell r="G336">
            <v>0</v>
          </cell>
          <cell r="H336">
            <v>0</v>
          </cell>
          <cell r="I336">
            <v>0.31</v>
          </cell>
          <cell r="J336">
            <v>3291</v>
          </cell>
          <cell r="K336">
            <v>200</v>
          </cell>
          <cell r="L336">
            <v>2123000</v>
          </cell>
          <cell r="M336">
            <v>0</v>
          </cell>
          <cell r="N336">
            <v>0</v>
          </cell>
          <cell r="O336">
            <v>87</v>
          </cell>
          <cell r="P336">
            <v>923505</v>
          </cell>
        </row>
        <row r="337">
          <cell r="A337">
            <v>39</v>
          </cell>
          <cell r="B337" t="str">
            <v>600V XLPE 4/C 14 sq.mm</v>
          </cell>
          <cell r="C337">
            <v>500</v>
          </cell>
          <cell r="D337" t="str">
            <v>M</v>
          </cell>
          <cell r="E337">
            <v>61</v>
          </cell>
          <cell r="F337">
            <v>30500</v>
          </cell>
          <cell r="G337">
            <v>0</v>
          </cell>
          <cell r="H337">
            <v>0</v>
          </cell>
          <cell r="I337">
            <v>0.17799999999999999</v>
          </cell>
          <cell r="J337">
            <v>89</v>
          </cell>
          <cell r="K337">
            <v>61</v>
          </cell>
          <cell r="L337">
            <v>30500</v>
          </cell>
          <cell r="M337">
            <v>0</v>
          </cell>
          <cell r="N337">
            <v>0</v>
          </cell>
          <cell r="O337">
            <v>50</v>
          </cell>
          <cell r="P337">
            <v>25000</v>
          </cell>
        </row>
        <row r="338">
          <cell r="A338">
            <v>40</v>
          </cell>
          <cell r="B338" t="str">
            <v>HOT DIPPED GALVALNIZED STEEL U-CHANNEL 41x41x2.0t</v>
          </cell>
          <cell r="C338">
            <v>350</v>
          </cell>
          <cell r="D338" t="str">
            <v>M</v>
          </cell>
          <cell r="E338">
            <v>82</v>
          </cell>
          <cell r="F338">
            <v>28700</v>
          </cell>
          <cell r="G338">
            <v>0</v>
          </cell>
          <cell r="H338">
            <v>0</v>
          </cell>
          <cell r="I338">
            <v>0.40699999999999997</v>
          </cell>
          <cell r="J338">
            <v>142</v>
          </cell>
          <cell r="K338">
            <v>82</v>
          </cell>
          <cell r="L338">
            <v>28700</v>
          </cell>
          <cell r="M338">
            <v>0</v>
          </cell>
          <cell r="N338">
            <v>0</v>
          </cell>
          <cell r="O338">
            <v>114</v>
          </cell>
          <cell r="P338">
            <v>39900</v>
          </cell>
        </row>
        <row r="339">
          <cell r="A339">
            <v>41</v>
          </cell>
          <cell r="B339" t="str">
            <v>EXCAVATION</v>
          </cell>
          <cell r="C339">
            <v>1910</v>
          </cell>
          <cell r="D339" t="str">
            <v>M3</v>
          </cell>
          <cell r="E339" t="str">
            <v>M+L</v>
          </cell>
          <cell r="F339" t="str">
            <v>M+L</v>
          </cell>
          <cell r="G339">
            <v>0</v>
          </cell>
          <cell r="H339">
            <v>0</v>
          </cell>
          <cell r="I339">
            <v>0.2</v>
          </cell>
          <cell r="J339">
            <v>0</v>
          </cell>
          <cell r="K339" t="str">
            <v>M+L</v>
          </cell>
          <cell r="L339" t="str">
            <v>M+L</v>
          </cell>
          <cell r="M339">
            <v>0</v>
          </cell>
          <cell r="N339">
            <v>0</v>
          </cell>
          <cell r="O339">
            <v>60</v>
          </cell>
          <cell r="P339">
            <v>114600</v>
          </cell>
        </row>
        <row r="340">
          <cell r="A340">
            <v>42</v>
          </cell>
          <cell r="B340" t="str">
            <v>BACKFILL</v>
          </cell>
          <cell r="C340">
            <v>1910</v>
          </cell>
          <cell r="D340" t="str">
            <v>M3</v>
          </cell>
          <cell r="E340" t="str">
            <v>M+L</v>
          </cell>
          <cell r="F340" t="str">
            <v>M+L</v>
          </cell>
          <cell r="G340">
            <v>0</v>
          </cell>
          <cell r="H340">
            <v>0</v>
          </cell>
          <cell r="I340">
            <v>0.2</v>
          </cell>
          <cell r="J340">
            <v>0</v>
          </cell>
          <cell r="K340" t="str">
            <v>M+L</v>
          </cell>
          <cell r="L340" t="str">
            <v>M+L</v>
          </cell>
          <cell r="M340">
            <v>0</v>
          </cell>
          <cell r="N340">
            <v>0</v>
          </cell>
          <cell r="O340">
            <v>100</v>
          </cell>
          <cell r="P340">
            <v>191000</v>
          </cell>
        </row>
        <row r="341">
          <cell r="A341">
            <v>43</v>
          </cell>
          <cell r="B341" t="str">
            <v>MISCELLANEOUS MATERIALS</v>
          </cell>
          <cell r="C341">
            <v>1</v>
          </cell>
          <cell r="D341" t="str">
            <v>LOT</v>
          </cell>
          <cell r="E341">
            <v>456514</v>
          </cell>
          <cell r="F341">
            <v>456514</v>
          </cell>
          <cell r="G341">
            <v>0</v>
          </cell>
          <cell r="H341">
            <v>0</v>
          </cell>
          <cell r="I341">
            <v>679.40000000000009</v>
          </cell>
          <cell r="J341">
            <v>679</v>
          </cell>
          <cell r="K341">
            <v>456514</v>
          </cell>
          <cell r="L341">
            <v>456514</v>
          </cell>
          <cell r="M341">
            <v>0</v>
          </cell>
          <cell r="N341">
            <v>0</v>
          </cell>
          <cell r="O341">
            <v>190232</v>
          </cell>
          <cell r="P341">
            <v>190232</v>
          </cell>
        </row>
        <row r="342">
          <cell r="B342" t="str">
            <v>SUB-TOTAL : (C)</v>
          </cell>
          <cell r="C342">
            <v>3</v>
          </cell>
          <cell r="D342">
            <v>11.13</v>
          </cell>
          <cell r="E342">
            <v>1.25</v>
          </cell>
          <cell r="F342">
            <v>9586794</v>
          </cell>
          <cell r="G342">
            <v>0</v>
          </cell>
          <cell r="H342">
            <v>0</v>
          </cell>
          <cell r="I342">
            <v>0.3</v>
          </cell>
          <cell r="J342">
            <v>14267</v>
          </cell>
          <cell r="K342">
            <v>0</v>
          </cell>
          <cell r="L342">
            <v>9586794</v>
          </cell>
          <cell r="M342">
            <v>0</v>
          </cell>
          <cell r="N342">
            <v>0</v>
          </cell>
          <cell r="O342">
            <v>0</v>
          </cell>
          <cell r="P342">
            <v>4303107</v>
          </cell>
        </row>
        <row r="343">
          <cell r="B343">
            <v>160</v>
          </cell>
          <cell r="C343">
            <v>4</v>
          </cell>
          <cell r="D343">
            <v>13.49</v>
          </cell>
          <cell r="E343">
            <v>1.25</v>
          </cell>
          <cell r="H343">
            <v>0</v>
          </cell>
          <cell r="I343">
            <v>0.41</v>
          </cell>
          <cell r="J343">
            <v>0</v>
          </cell>
          <cell r="K343">
            <v>0</v>
          </cell>
          <cell r="L343">
            <v>0</v>
          </cell>
          <cell r="M343">
            <v>0</v>
          </cell>
          <cell r="N343">
            <v>0</v>
          </cell>
          <cell r="O343">
            <v>0</v>
          </cell>
          <cell r="P343">
            <v>4</v>
          </cell>
        </row>
        <row r="344">
          <cell r="B344">
            <v>160</v>
          </cell>
          <cell r="C344">
            <v>5</v>
          </cell>
          <cell r="D344">
            <v>15.88</v>
          </cell>
          <cell r="E344">
            <v>1.5</v>
          </cell>
          <cell r="F344">
            <v>0</v>
          </cell>
          <cell r="G344">
            <v>0</v>
          </cell>
          <cell r="H344">
            <v>0</v>
          </cell>
          <cell r="I344">
            <v>0.51</v>
          </cell>
          <cell r="J344">
            <v>0</v>
          </cell>
          <cell r="K344">
            <v>0</v>
          </cell>
          <cell r="L344">
            <v>0</v>
          </cell>
          <cell r="M344">
            <v>0</v>
          </cell>
          <cell r="N344">
            <v>0</v>
          </cell>
          <cell r="O344">
            <v>0</v>
          </cell>
          <cell r="P344">
            <v>0</v>
          </cell>
        </row>
        <row r="345">
          <cell r="A345" t="str">
            <v xml:space="preserve">  D.</v>
          </cell>
          <cell r="B345" t="str">
            <v>GROUNDING  SYSTEM</v>
          </cell>
          <cell r="C345">
            <v>6</v>
          </cell>
          <cell r="D345">
            <v>18.260000000000002</v>
          </cell>
          <cell r="E345">
            <v>1.5</v>
          </cell>
          <cell r="F345">
            <v>0</v>
          </cell>
          <cell r="G345">
            <v>0</v>
          </cell>
          <cell r="H345">
            <v>0</v>
          </cell>
          <cell r="I345">
            <v>0.61</v>
          </cell>
          <cell r="J345">
            <v>0</v>
          </cell>
          <cell r="K345">
            <v>0</v>
          </cell>
          <cell r="L345">
            <v>0</v>
          </cell>
          <cell r="M345">
            <v>0</v>
          </cell>
          <cell r="N345">
            <v>0</v>
          </cell>
          <cell r="O345">
            <v>0</v>
          </cell>
          <cell r="P345">
            <v>0</v>
          </cell>
        </row>
        <row r="346">
          <cell r="A346">
            <v>1</v>
          </cell>
          <cell r="B346" t="str">
            <v xml:space="preserve"> GROUND WIRE, BARE CONDUCTOR 60 sq.mm</v>
          </cell>
          <cell r="C346">
            <v>8000</v>
          </cell>
          <cell r="D346" t="str">
            <v>M</v>
          </cell>
          <cell r="E346">
            <v>47</v>
          </cell>
          <cell r="F346">
            <v>376000</v>
          </cell>
          <cell r="G346">
            <v>0</v>
          </cell>
          <cell r="H346">
            <v>0</v>
          </cell>
          <cell r="I346">
            <v>0.14099999999999999</v>
          </cell>
          <cell r="J346">
            <v>1128</v>
          </cell>
          <cell r="K346">
            <v>47</v>
          </cell>
          <cell r="L346">
            <v>376000</v>
          </cell>
          <cell r="M346">
            <v>0</v>
          </cell>
          <cell r="N346">
            <v>0</v>
          </cell>
          <cell r="O346">
            <v>39</v>
          </cell>
          <cell r="P346">
            <v>312000</v>
          </cell>
        </row>
        <row r="347">
          <cell r="A347">
            <v>2</v>
          </cell>
          <cell r="B347" t="str">
            <v xml:space="preserve"> DITTO, BUT38 sq.mm</v>
          </cell>
          <cell r="C347">
            <v>620</v>
          </cell>
          <cell r="D347" t="str">
            <v>M</v>
          </cell>
          <cell r="E347">
            <v>32</v>
          </cell>
          <cell r="F347">
            <v>19840</v>
          </cell>
          <cell r="G347">
            <v>0</v>
          </cell>
          <cell r="H347">
            <v>0</v>
          </cell>
          <cell r="I347">
            <v>0.11700000000000001</v>
          </cell>
          <cell r="J347">
            <v>73</v>
          </cell>
          <cell r="K347">
            <v>32</v>
          </cell>
          <cell r="L347">
            <v>19840</v>
          </cell>
          <cell r="M347">
            <v>0</v>
          </cell>
          <cell r="N347">
            <v>0</v>
          </cell>
          <cell r="O347">
            <v>33</v>
          </cell>
          <cell r="P347">
            <v>20460</v>
          </cell>
        </row>
        <row r="348">
          <cell r="A348">
            <v>3</v>
          </cell>
          <cell r="B348" t="str">
            <v xml:space="preserve"> GROUND ROD, 3/4" x 10 FT</v>
          </cell>
          <cell r="C348">
            <v>208</v>
          </cell>
          <cell r="D348" t="str">
            <v>PCS</v>
          </cell>
          <cell r="E348">
            <v>350</v>
          </cell>
          <cell r="F348">
            <v>72800</v>
          </cell>
          <cell r="G348">
            <v>0</v>
          </cell>
          <cell r="H348">
            <v>0</v>
          </cell>
          <cell r="I348">
            <v>5</v>
          </cell>
          <cell r="J348">
            <v>1040</v>
          </cell>
          <cell r="K348">
            <v>350</v>
          </cell>
          <cell r="L348">
            <v>72800</v>
          </cell>
          <cell r="M348">
            <v>0</v>
          </cell>
          <cell r="N348">
            <v>0</v>
          </cell>
          <cell r="O348">
            <v>1400</v>
          </cell>
          <cell r="P348">
            <v>291200</v>
          </cell>
        </row>
        <row r="349">
          <cell r="A349">
            <v>4</v>
          </cell>
          <cell r="B349" t="str">
            <v xml:space="preserve"> CADWELD GROUND POWDER CARTRIDGE SIZE 45</v>
          </cell>
          <cell r="C349">
            <v>170</v>
          </cell>
          <cell r="D349" t="str">
            <v>PCS</v>
          </cell>
          <cell r="E349">
            <v>45</v>
          </cell>
          <cell r="F349">
            <v>7650</v>
          </cell>
          <cell r="G349">
            <v>0</v>
          </cell>
          <cell r="H349">
            <v>0</v>
          </cell>
          <cell r="I349">
            <v>0.5</v>
          </cell>
          <cell r="J349">
            <v>85</v>
          </cell>
          <cell r="K349">
            <v>45</v>
          </cell>
          <cell r="L349">
            <v>7650</v>
          </cell>
          <cell r="M349">
            <v>0</v>
          </cell>
          <cell r="N349">
            <v>0</v>
          </cell>
          <cell r="O349">
            <v>140</v>
          </cell>
          <cell r="P349">
            <v>23800</v>
          </cell>
        </row>
        <row r="350">
          <cell r="A350">
            <v>5</v>
          </cell>
          <cell r="B350" t="str">
            <v xml:space="preserve"> CADWELD GROUND POWDER CARTRIDGE SIZE 90</v>
          </cell>
          <cell r="C350">
            <v>93</v>
          </cell>
          <cell r="D350" t="str">
            <v>PCS</v>
          </cell>
          <cell r="E350">
            <v>90</v>
          </cell>
          <cell r="F350">
            <v>8370</v>
          </cell>
          <cell r="G350">
            <v>0</v>
          </cell>
          <cell r="H350">
            <v>0</v>
          </cell>
          <cell r="I350">
            <v>0.5</v>
          </cell>
          <cell r="J350">
            <v>47</v>
          </cell>
          <cell r="K350">
            <v>90</v>
          </cell>
          <cell r="L350">
            <v>8370</v>
          </cell>
          <cell r="M350">
            <v>0</v>
          </cell>
          <cell r="N350">
            <v>0</v>
          </cell>
          <cell r="O350">
            <v>140</v>
          </cell>
          <cell r="P350">
            <v>13020</v>
          </cell>
        </row>
        <row r="351">
          <cell r="A351">
            <v>6</v>
          </cell>
          <cell r="B351" t="str">
            <v xml:space="preserve"> CADWELD GROUND POWDER CARTRIDGE SIZE 115</v>
          </cell>
          <cell r="C351">
            <v>159</v>
          </cell>
          <cell r="D351" t="str">
            <v>PCS</v>
          </cell>
          <cell r="E351">
            <v>115</v>
          </cell>
          <cell r="F351">
            <v>18285</v>
          </cell>
          <cell r="G351">
            <v>0</v>
          </cell>
          <cell r="H351">
            <v>0</v>
          </cell>
          <cell r="I351">
            <v>0.5</v>
          </cell>
          <cell r="J351">
            <v>80</v>
          </cell>
          <cell r="K351">
            <v>115</v>
          </cell>
          <cell r="L351">
            <v>18285</v>
          </cell>
          <cell r="M351">
            <v>0</v>
          </cell>
          <cell r="N351">
            <v>0</v>
          </cell>
          <cell r="O351">
            <v>140</v>
          </cell>
          <cell r="P351">
            <v>22260</v>
          </cell>
        </row>
        <row r="352">
          <cell r="A352">
            <v>7</v>
          </cell>
          <cell r="B352" t="str">
            <v xml:space="preserve"> CADWELD MOLD, FOR CABLE TO GROUND ROD</v>
          </cell>
          <cell r="C352">
            <v>10</v>
          </cell>
          <cell r="D352" t="str">
            <v>PCS</v>
          </cell>
          <cell r="E352">
            <v>1250</v>
          </cell>
          <cell r="F352">
            <v>12500</v>
          </cell>
          <cell r="G352">
            <v>0</v>
          </cell>
          <cell r="H352">
            <v>0</v>
          </cell>
          <cell r="I352">
            <v>2.0299999999999998</v>
          </cell>
          <cell r="J352">
            <v>0</v>
          </cell>
          <cell r="K352">
            <v>1250</v>
          </cell>
          <cell r="L352">
            <v>12500</v>
          </cell>
          <cell r="M352">
            <v>0</v>
          </cell>
          <cell r="N352">
            <v>0</v>
          </cell>
          <cell r="O352">
            <v>0</v>
          </cell>
          <cell r="P352">
            <v>0</v>
          </cell>
        </row>
        <row r="353">
          <cell r="B353" t="str">
            <v xml:space="preserve"> CADWELD GTC-182G</v>
          </cell>
          <cell r="C353">
            <v>22</v>
          </cell>
          <cell r="D353">
            <v>53.98</v>
          </cell>
          <cell r="E353" t="str">
            <v>N</v>
          </cell>
          <cell r="F353">
            <v>0</v>
          </cell>
          <cell r="G353">
            <v>0</v>
          </cell>
          <cell r="H353">
            <v>0</v>
          </cell>
          <cell r="I353">
            <v>2.23</v>
          </cell>
          <cell r="J353">
            <v>0</v>
          </cell>
          <cell r="K353">
            <v>0</v>
          </cell>
          <cell r="L353">
            <v>0</v>
          </cell>
          <cell r="M353">
            <v>0</v>
          </cell>
          <cell r="N353">
            <v>0</v>
          </cell>
          <cell r="O353">
            <v>0</v>
          </cell>
          <cell r="P353">
            <v>0</v>
          </cell>
        </row>
        <row r="354">
          <cell r="A354">
            <v>8</v>
          </cell>
          <cell r="B354" t="str">
            <v xml:space="preserve"> CADWELD MOLD, FOR CABLE TO CABLE</v>
          </cell>
          <cell r="C354">
            <v>5</v>
          </cell>
          <cell r="D354" t="str">
            <v>PCS</v>
          </cell>
          <cell r="E354">
            <v>1250</v>
          </cell>
          <cell r="F354">
            <v>6250</v>
          </cell>
          <cell r="G354">
            <v>0</v>
          </cell>
          <cell r="H354">
            <v>0</v>
          </cell>
          <cell r="I354">
            <v>2.4300000000000002</v>
          </cell>
          <cell r="J354">
            <v>0</v>
          </cell>
          <cell r="K354">
            <v>1250</v>
          </cell>
          <cell r="L354">
            <v>6250</v>
          </cell>
          <cell r="M354">
            <v>0</v>
          </cell>
          <cell r="N354">
            <v>0</v>
          </cell>
          <cell r="O354">
            <v>0</v>
          </cell>
          <cell r="P354">
            <v>0</v>
          </cell>
        </row>
        <row r="355">
          <cell r="A355">
            <v>11</v>
          </cell>
          <cell r="B355" t="str">
            <v xml:space="preserve"> CADWELD TAC-2G2G</v>
          </cell>
          <cell r="C355">
            <v>25</v>
          </cell>
          <cell r="D355" t="str">
            <v>SET</v>
          </cell>
          <cell r="E355">
            <v>3500</v>
          </cell>
          <cell r="F355">
            <v>0</v>
          </cell>
          <cell r="G355">
            <v>0</v>
          </cell>
          <cell r="H355">
            <v>0</v>
          </cell>
          <cell r="I355">
            <v>7.0000000000000007E-2</v>
          </cell>
          <cell r="J355">
            <v>0</v>
          </cell>
          <cell r="K355">
            <v>0</v>
          </cell>
          <cell r="L355">
            <v>0</v>
          </cell>
          <cell r="M355">
            <v>0</v>
          </cell>
          <cell r="N355">
            <v>0</v>
          </cell>
          <cell r="O355">
            <v>0</v>
          </cell>
          <cell r="P355">
            <v>0</v>
          </cell>
        </row>
        <row r="356">
          <cell r="A356">
            <v>9</v>
          </cell>
          <cell r="B356" t="str">
            <v xml:space="preserve"> DITTO, BUT CADWELD TAC-2G1V</v>
          </cell>
          <cell r="C356">
            <v>10</v>
          </cell>
          <cell r="D356" t="str">
            <v>PCS</v>
          </cell>
          <cell r="E356">
            <v>1250</v>
          </cell>
          <cell r="F356">
            <v>12500</v>
          </cell>
          <cell r="G356">
            <v>0</v>
          </cell>
          <cell r="H356">
            <v>0</v>
          </cell>
          <cell r="I356">
            <v>7.0000000000000007E-2</v>
          </cell>
          <cell r="J356">
            <v>0</v>
          </cell>
          <cell r="K356">
            <v>1250</v>
          </cell>
          <cell r="L356">
            <v>12500</v>
          </cell>
          <cell r="M356">
            <v>0</v>
          </cell>
          <cell r="N356">
            <v>0</v>
          </cell>
          <cell r="O356">
            <v>0</v>
          </cell>
          <cell r="P356">
            <v>0</v>
          </cell>
        </row>
        <row r="357">
          <cell r="A357">
            <v>10</v>
          </cell>
          <cell r="B357" t="str">
            <v xml:space="preserve"> GROUND CONNECTOR FOR CABLE TO ROD OR PIPE</v>
          </cell>
          <cell r="C357">
            <v>50</v>
          </cell>
          <cell r="D357" t="str">
            <v>PCS</v>
          </cell>
          <cell r="E357">
            <v>650</v>
          </cell>
          <cell r="F357">
            <v>32500</v>
          </cell>
          <cell r="G357">
            <v>0</v>
          </cell>
          <cell r="H357">
            <v>0</v>
          </cell>
          <cell r="I357">
            <v>1</v>
          </cell>
          <cell r="J357">
            <v>50</v>
          </cell>
          <cell r="K357">
            <v>650</v>
          </cell>
          <cell r="L357">
            <v>32500</v>
          </cell>
          <cell r="M357">
            <v>0</v>
          </cell>
          <cell r="N357">
            <v>0</v>
          </cell>
          <cell r="O357">
            <v>280</v>
          </cell>
          <cell r="P357">
            <v>14000</v>
          </cell>
        </row>
        <row r="358">
          <cell r="B358" t="str">
            <v xml:space="preserve"> BURNDY GK-6429</v>
          </cell>
          <cell r="C358">
            <v>0.25</v>
          </cell>
          <cell r="D358">
            <v>2.2400000000000002</v>
          </cell>
          <cell r="E358">
            <v>1</v>
          </cell>
          <cell r="F358">
            <v>0</v>
          </cell>
          <cell r="G358">
            <v>0</v>
          </cell>
          <cell r="H358">
            <v>0</v>
          </cell>
          <cell r="I358">
            <v>7.0000000000000007E-2</v>
          </cell>
          <cell r="J358">
            <v>0</v>
          </cell>
          <cell r="K358">
            <v>0</v>
          </cell>
          <cell r="L358">
            <v>0</v>
          </cell>
          <cell r="M358">
            <v>0</v>
          </cell>
          <cell r="N358">
            <v>0</v>
          </cell>
          <cell r="O358">
            <v>0</v>
          </cell>
          <cell r="P358">
            <v>0</v>
          </cell>
        </row>
        <row r="359">
          <cell r="A359">
            <v>11</v>
          </cell>
          <cell r="B359" t="str">
            <v xml:space="preserve"> GROUND TERMINAL BOX, 450MMx300MMx150MMx1.6t WITH</v>
          </cell>
          <cell r="C359">
            <v>25</v>
          </cell>
          <cell r="D359" t="str">
            <v>SET</v>
          </cell>
          <cell r="E359">
            <v>3500</v>
          </cell>
          <cell r="F359">
            <v>87500</v>
          </cell>
          <cell r="G359">
            <v>0</v>
          </cell>
          <cell r="H359">
            <v>0</v>
          </cell>
          <cell r="I359">
            <v>6</v>
          </cell>
          <cell r="J359">
            <v>150</v>
          </cell>
          <cell r="K359">
            <v>3500</v>
          </cell>
          <cell r="L359">
            <v>87500</v>
          </cell>
          <cell r="M359">
            <v>0</v>
          </cell>
          <cell r="N359">
            <v>0</v>
          </cell>
          <cell r="O359">
            <v>1680</v>
          </cell>
          <cell r="P359">
            <v>42000</v>
          </cell>
        </row>
        <row r="360">
          <cell r="B360" t="str">
            <v>GROUNDING BUS 300Mx50MMx6t</v>
          </cell>
          <cell r="C360">
            <v>0.25</v>
          </cell>
          <cell r="D360">
            <v>2.2400000000000002</v>
          </cell>
          <cell r="E360">
            <v>1</v>
          </cell>
          <cell r="F360">
            <v>0</v>
          </cell>
          <cell r="G360">
            <v>0</v>
          </cell>
          <cell r="H360">
            <v>0</v>
          </cell>
          <cell r="I360">
            <v>7.0000000000000007E-2</v>
          </cell>
          <cell r="J360">
            <v>0</v>
          </cell>
          <cell r="K360">
            <v>0</v>
          </cell>
          <cell r="L360">
            <v>0</v>
          </cell>
          <cell r="M360">
            <v>0</v>
          </cell>
          <cell r="N360">
            <v>0</v>
          </cell>
          <cell r="O360">
            <v>0</v>
          </cell>
          <cell r="P360">
            <v>0</v>
          </cell>
        </row>
        <row r="361">
          <cell r="A361">
            <v>12</v>
          </cell>
          <cell r="B361" t="str">
            <v xml:space="preserve"> CABLE LUG, COPPER FOR 60 sq.mm</v>
          </cell>
          <cell r="C361">
            <v>92</v>
          </cell>
          <cell r="D361" t="str">
            <v>PCS</v>
          </cell>
          <cell r="E361">
            <v>60</v>
          </cell>
          <cell r="F361">
            <v>5520</v>
          </cell>
          <cell r="G361">
            <v>0</v>
          </cell>
          <cell r="H361">
            <v>0</v>
          </cell>
          <cell r="I361">
            <v>0.5</v>
          </cell>
          <cell r="J361">
            <v>46</v>
          </cell>
          <cell r="K361">
            <v>60</v>
          </cell>
          <cell r="L361">
            <v>5520</v>
          </cell>
          <cell r="M361">
            <v>0</v>
          </cell>
          <cell r="N361">
            <v>0</v>
          </cell>
          <cell r="O361">
            <v>140</v>
          </cell>
          <cell r="P361">
            <v>12880</v>
          </cell>
        </row>
        <row r="362">
          <cell r="A362">
            <v>13</v>
          </cell>
          <cell r="B362" t="str">
            <v xml:space="preserve"> DITTO, BUT FOR 38 sq.mm</v>
          </cell>
          <cell r="C362">
            <v>169</v>
          </cell>
          <cell r="D362" t="str">
            <v>PCS</v>
          </cell>
          <cell r="E362">
            <v>38</v>
          </cell>
          <cell r="F362">
            <v>6422</v>
          </cell>
          <cell r="G362">
            <v>0</v>
          </cell>
          <cell r="H362">
            <v>0</v>
          </cell>
          <cell r="I362">
            <v>0.5</v>
          </cell>
          <cell r="J362">
            <v>85</v>
          </cell>
          <cell r="K362">
            <v>38</v>
          </cell>
          <cell r="L362">
            <v>6422</v>
          </cell>
          <cell r="M362">
            <v>0</v>
          </cell>
          <cell r="N362">
            <v>0</v>
          </cell>
          <cell r="O362">
            <v>140</v>
          </cell>
          <cell r="P362">
            <v>23660</v>
          </cell>
        </row>
        <row r="363">
          <cell r="A363">
            <v>14</v>
          </cell>
          <cell r="B363" t="str">
            <v xml:space="preserve"> CONCRETE PIPE WITH COVER 12" DIA. 2 FT LG</v>
          </cell>
          <cell r="C363">
            <v>50</v>
          </cell>
          <cell r="D363" t="str">
            <v>PCS</v>
          </cell>
          <cell r="E363">
            <v>2800</v>
          </cell>
          <cell r="F363">
            <v>140000</v>
          </cell>
          <cell r="G363">
            <v>0</v>
          </cell>
          <cell r="H363">
            <v>0</v>
          </cell>
          <cell r="I363">
            <v>3</v>
          </cell>
          <cell r="J363">
            <v>150</v>
          </cell>
          <cell r="K363">
            <v>2800</v>
          </cell>
          <cell r="L363">
            <v>140000</v>
          </cell>
          <cell r="M363">
            <v>0</v>
          </cell>
          <cell r="N363">
            <v>0</v>
          </cell>
          <cell r="O363">
            <v>840</v>
          </cell>
          <cell r="P363">
            <v>42000</v>
          </cell>
        </row>
        <row r="364">
          <cell r="A364">
            <v>15</v>
          </cell>
          <cell r="B364" t="str">
            <v xml:space="preserve"> STEEL PLATE, SS41, 1829x6401x6t</v>
          </cell>
          <cell r="C364">
            <v>1</v>
          </cell>
          <cell r="D364" t="str">
            <v>PCS</v>
          </cell>
          <cell r="E364">
            <v>10000</v>
          </cell>
          <cell r="F364">
            <v>10000</v>
          </cell>
          <cell r="G364">
            <v>0</v>
          </cell>
          <cell r="H364">
            <v>0</v>
          </cell>
          <cell r="I364">
            <v>20</v>
          </cell>
          <cell r="J364">
            <v>20</v>
          </cell>
          <cell r="K364">
            <v>10000</v>
          </cell>
          <cell r="L364">
            <v>10000</v>
          </cell>
          <cell r="M364">
            <v>0</v>
          </cell>
          <cell r="N364">
            <v>0</v>
          </cell>
          <cell r="O364">
            <v>5600</v>
          </cell>
          <cell r="P364">
            <v>5600</v>
          </cell>
        </row>
        <row r="365">
          <cell r="A365">
            <v>16</v>
          </cell>
          <cell r="B365" t="str">
            <v xml:space="preserve"> CONDUIT CLAMP, ONE-HOLE 3/4"</v>
          </cell>
          <cell r="C365">
            <v>265</v>
          </cell>
          <cell r="D365" t="str">
            <v>PCS</v>
          </cell>
          <cell r="E365">
            <v>4</v>
          </cell>
          <cell r="F365">
            <v>1060</v>
          </cell>
          <cell r="G365">
            <v>0</v>
          </cell>
          <cell r="H365">
            <v>0</v>
          </cell>
          <cell r="I365">
            <v>0.5</v>
          </cell>
          <cell r="J365">
            <v>133</v>
          </cell>
          <cell r="K365">
            <v>4</v>
          </cell>
          <cell r="L365">
            <v>1060</v>
          </cell>
          <cell r="M365">
            <v>0</v>
          </cell>
          <cell r="N365">
            <v>0</v>
          </cell>
          <cell r="O365">
            <v>140</v>
          </cell>
          <cell r="P365">
            <v>37100</v>
          </cell>
        </row>
        <row r="366">
          <cell r="A366">
            <v>17</v>
          </cell>
          <cell r="B366" t="str">
            <v xml:space="preserve"> PVC CONDUIT, SCHEDULE B, CNS1302  3/4"</v>
          </cell>
          <cell r="C366">
            <v>265</v>
          </cell>
          <cell r="D366" t="str">
            <v>M</v>
          </cell>
          <cell r="E366">
            <v>12</v>
          </cell>
          <cell r="F366">
            <v>3180</v>
          </cell>
          <cell r="G366">
            <v>0</v>
          </cell>
          <cell r="H366">
            <v>0</v>
          </cell>
          <cell r="I366">
            <v>0.28000000000000003</v>
          </cell>
          <cell r="J366">
            <v>74</v>
          </cell>
          <cell r="K366">
            <v>12</v>
          </cell>
          <cell r="L366">
            <v>3180</v>
          </cell>
          <cell r="M366">
            <v>0</v>
          </cell>
          <cell r="N366">
            <v>0</v>
          </cell>
          <cell r="O366">
            <v>78</v>
          </cell>
          <cell r="P366">
            <v>20670</v>
          </cell>
        </row>
        <row r="367">
          <cell r="A367">
            <v>18</v>
          </cell>
          <cell r="B367" t="str">
            <v xml:space="preserve"> EXCAVATION</v>
          </cell>
          <cell r="C367">
            <v>1550</v>
          </cell>
          <cell r="D367" t="str">
            <v>M3</v>
          </cell>
          <cell r="E367" t="str">
            <v>M+L</v>
          </cell>
          <cell r="F367" t="str">
            <v>M+L</v>
          </cell>
          <cell r="G367">
            <v>0</v>
          </cell>
          <cell r="H367">
            <v>0</v>
          </cell>
          <cell r="I367">
            <v>7.0000000000000007E-2</v>
          </cell>
          <cell r="J367">
            <v>0</v>
          </cell>
          <cell r="K367" t="str">
            <v>M+L</v>
          </cell>
          <cell r="L367" t="str">
            <v>M+L</v>
          </cell>
          <cell r="M367">
            <v>0</v>
          </cell>
          <cell r="N367">
            <v>0</v>
          </cell>
          <cell r="O367">
            <v>72</v>
          </cell>
          <cell r="P367">
            <v>111600</v>
          </cell>
        </row>
        <row r="368">
          <cell r="A368">
            <v>19</v>
          </cell>
          <cell r="B368" t="str">
            <v xml:space="preserve"> BACKFILL</v>
          </cell>
          <cell r="C368">
            <v>1550</v>
          </cell>
          <cell r="D368" t="str">
            <v>M3</v>
          </cell>
          <cell r="E368" t="str">
            <v>M+L</v>
          </cell>
          <cell r="F368" t="str">
            <v>M+L</v>
          </cell>
          <cell r="G368">
            <v>0</v>
          </cell>
          <cell r="H368">
            <v>0</v>
          </cell>
          <cell r="I368">
            <v>7.0000000000000007E-2</v>
          </cell>
          <cell r="J368">
            <v>0</v>
          </cell>
          <cell r="K368" t="str">
            <v>M+L</v>
          </cell>
          <cell r="L368" t="str">
            <v>M+L</v>
          </cell>
          <cell r="M368">
            <v>0</v>
          </cell>
          <cell r="N368">
            <v>0</v>
          </cell>
          <cell r="O368">
            <v>120</v>
          </cell>
          <cell r="P368">
            <v>186000</v>
          </cell>
        </row>
        <row r="369">
          <cell r="A369">
            <v>20</v>
          </cell>
          <cell r="B369" t="str">
            <v xml:space="preserve"> MISCELLANEOUS MATERIALS</v>
          </cell>
          <cell r="C369">
            <v>1</v>
          </cell>
          <cell r="D369" t="str">
            <v>LOT</v>
          </cell>
          <cell r="E369">
            <v>82037.700000000012</v>
          </cell>
          <cell r="F369">
            <v>82038</v>
          </cell>
          <cell r="G369">
            <v>0</v>
          </cell>
          <cell r="H369">
            <v>0</v>
          </cell>
          <cell r="I369">
            <v>316.10000000000002</v>
          </cell>
          <cell r="J369">
            <v>316</v>
          </cell>
          <cell r="K369">
            <v>82038</v>
          </cell>
          <cell r="L369">
            <v>82038</v>
          </cell>
          <cell r="M369">
            <v>0</v>
          </cell>
          <cell r="N369">
            <v>0</v>
          </cell>
          <cell r="O369">
            <v>88508</v>
          </cell>
          <cell r="P369">
            <v>88508</v>
          </cell>
        </row>
        <row r="370">
          <cell r="B370" t="str">
            <v>SUB-TOTAL : (D)</v>
          </cell>
          <cell r="C370">
            <v>1</v>
          </cell>
          <cell r="D370">
            <v>3.38</v>
          </cell>
          <cell r="E370">
            <v>1</v>
          </cell>
          <cell r="F370">
            <v>902415</v>
          </cell>
          <cell r="G370">
            <v>0</v>
          </cell>
          <cell r="H370">
            <v>0</v>
          </cell>
          <cell r="I370">
            <v>0.12</v>
          </cell>
          <cell r="J370">
            <v>3477</v>
          </cell>
          <cell r="K370">
            <v>0</v>
          </cell>
          <cell r="L370">
            <v>902415</v>
          </cell>
          <cell r="M370">
            <v>0</v>
          </cell>
          <cell r="N370">
            <v>0</v>
          </cell>
          <cell r="O370">
            <v>0</v>
          </cell>
          <cell r="P370">
            <v>1266758</v>
          </cell>
        </row>
        <row r="371">
          <cell r="B371" t="str">
            <v>STD</v>
          </cell>
          <cell r="C371">
            <v>1</v>
          </cell>
          <cell r="D371">
            <v>3.38</v>
          </cell>
          <cell r="E371">
            <v>1</v>
          </cell>
          <cell r="F371">
            <v>0</v>
          </cell>
          <cell r="G371">
            <v>0</v>
          </cell>
          <cell r="H371">
            <v>0</v>
          </cell>
          <cell r="I371">
            <v>0.12</v>
          </cell>
          <cell r="J371">
            <v>0</v>
          </cell>
          <cell r="K371">
            <v>0</v>
          </cell>
          <cell r="L371">
            <v>0</v>
          </cell>
          <cell r="M371">
            <v>0</v>
          </cell>
          <cell r="N371">
            <v>0</v>
          </cell>
          <cell r="O371">
            <v>0</v>
          </cell>
          <cell r="P371">
            <v>0</v>
          </cell>
        </row>
        <row r="372">
          <cell r="B372" t="str">
            <v>STD</v>
          </cell>
          <cell r="C372">
            <v>1</v>
          </cell>
          <cell r="D372">
            <v>3.38</v>
          </cell>
          <cell r="E372">
            <v>1</v>
          </cell>
          <cell r="F372">
            <v>0</v>
          </cell>
          <cell r="G372">
            <v>0</v>
          </cell>
          <cell r="H372">
            <v>0</v>
          </cell>
          <cell r="I372">
            <v>0.12</v>
          </cell>
          <cell r="J372">
            <v>0</v>
          </cell>
          <cell r="K372">
            <v>0</v>
          </cell>
          <cell r="L372">
            <v>0</v>
          </cell>
          <cell r="M372">
            <v>0</v>
          </cell>
          <cell r="N372">
            <v>0</v>
          </cell>
          <cell r="O372">
            <v>0</v>
          </cell>
          <cell r="P372">
            <v>0</v>
          </cell>
        </row>
        <row r="373">
          <cell r="B373" t="str">
            <v>STD</v>
          </cell>
          <cell r="C373">
            <v>1.25</v>
          </cell>
          <cell r="D373" t="str">
            <v xml:space="preserve"> </v>
          </cell>
          <cell r="E373">
            <v>1</v>
          </cell>
          <cell r="F373">
            <v>0</v>
          </cell>
          <cell r="G373">
            <v>0</v>
          </cell>
          <cell r="H373">
            <v>0</v>
          </cell>
          <cell r="I373">
            <v>0.15</v>
          </cell>
          <cell r="J373">
            <v>0</v>
          </cell>
          <cell r="K373">
            <v>0</v>
          </cell>
          <cell r="L373">
            <v>0</v>
          </cell>
          <cell r="M373">
            <v>0</v>
          </cell>
          <cell r="N373">
            <v>0</v>
          </cell>
          <cell r="O373">
            <v>0</v>
          </cell>
          <cell r="P373">
            <v>0</v>
          </cell>
        </row>
        <row r="374">
          <cell r="A374" t="str">
            <v>E.</v>
          </cell>
          <cell r="B374" t="str">
            <v>TELEPHONE SYSTEM(??????????)</v>
          </cell>
          <cell r="C374">
            <v>1.25</v>
          </cell>
          <cell r="D374">
            <v>3.56</v>
          </cell>
          <cell r="E374">
            <v>1</v>
          </cell>
          <cell r="F374">
            <v>0</v>
          </cell>
          <cell r="G374">
            <v>0</v>
          </cell>
          <cell r="H374">
            <v>0</v>
          </cell>
          <cell r="I374">
            <v>0.15</v>
          </cell>
          <cell r="J374">
            <v>0</v>
          </cell>
          <cell r="K374">
            <v>0</v>
          </cell>
          <cell r="L374">
            <v>0</v>
          </cell>
          <cell r="M374">
            <v>0</v>
          </cell>
          <cell r="N374">
            <v>0</v>
          </cell>
          <cell r="O374">
            <v>0</v>
          </cell>
          <cell r="P374">
            <v>0</v>
          </cell>
        </row>
        <row r="375">
          <cell r="A375">
            <v>1</v>
          </cell>
          <cell r="B375" t="str">
            <v>PABX , W/100 EXTENSION , 10 TRUNK LINE</v>
          </cell>
          <cell r="C375">
            <v>1</v>
          </cell>
          <cell r="D375" t="str">
            <v>SET</v>
          </cell>
          <cell r="E375">
            <v>380000</v>
          </cell>
          <cell r="F375">
            <v>380000</v>
          </cell>
          <cell r="G375">
            <v>0</v>
          </cell>
          <cell r="H375">
            <v>0</v>
          </cell>
          <cell r="I375">
            <v>40</v>
          </cell>
          <cell r="J375">
            <v>40</v>
          </cell>
          <cell r="K375">
            <v>380000</v>
          </cell>
          <cell r="L375">
            <v>380000</v>
          </cell>
          <cell r="M375">
            <v>0</v>
          </cell>
          <cell r="N375">
            <v>0</v>
          </cell>
          <cell r="O375">
            <v>11200</v>
          </cell>
          <cell r="P375">
            <v>11200</v>
          </cell>
        </row>
        <row r="376">
          <cell r="A376">
            <v>2</v>
          </cell>
          <cell r="B376" t="str">
            <v xml:space="preserve"> TELEPHONE CABLE, SOLID COPPER PVBC INSU. 5 PAIRS</v>
          </cell>
          <cell r="C376">
            <v>1300</v>
          </cell>
          <cell r="D376" t="str">
            <v>M</v>
          </cell>
          <cell r="E376">
            <v>14</v>
          </cell>
          <cell r="F376">
            <v>18200</v>
          </cell>
          <cell r="G376">
            <v>0</v>
          </cell>
          <cell r="H376">
            <v>0</v>
          </cell>
          <cell r="I376">
            <v>8.5999999999999993E-2</v>
          </cell>
          <cell r="J376">
            <v>112</v>
          </cell>
          <cell r="K376">
            <v>14</v>
          </cell>
          <cell r="L376">
            <v>18200</v>
          </cell>
          <cell r="M376">
            <v>0</v>
          </cell>
          <cell r="N376">
            <v>0</v>
          </cell>
          <cell r="O376">
            <v>24</v>
          </cell>
          <cell r="P376">
            <v>31200</v>
          </cell>
        </row>
        <row r="377">
          <cell r="A377">
            <v>3</v>
          </cell>
          <cell r="B377" t="str">
            <v xml:space="preserve"> DITTO, BUT 10 PAIRS</v>
          </cell>
          <cell r="C377">
            <v>250</v>
          </cell>
          <cell r="D377" t="str">
            <v>M</v>
          </cell>
          <cell r="E377">
            <v>30</v>
          </cell>
          <cell r="F377">
            <v>7500</v>
          </cell>
          <cell r="G377">
            <v>0</v>
          </cell>
          <cell r="H377">
            <v>0</v>
          </cell>
          <cell r="I377">
            <v>0.122</v>
          </cell>
          <cell r="J377">
            <v>31</v>
          </cell>
          <cell r="K377">
            <v>30</v>
          </cell>
          <cell r="L377">
            <v>7500</v>
          </cell>
          <cell r="M377">
            <v>0</v>
          </cell>
          <cell r="N377">
            <v>0</v>
          </cell>
          <cell r="O377">
            <v>34</v>
          </cell>
          <cell r="P377">
            <v>8500</v>
          </cell>
        </row>
        <row r="378">
          <cell r="A378">
            <v>4</v>
          </cell>
          <cell r="B378" t="str">
            <v xml:space="preserve"> DITTO, BUT 30 PAIRS</v>
          </cell>
          <cell r="C378">
            <v>300</v>
          </cell>
          <cell r="D378" t="str">
            <v>M</v>
          </cell>
          <cell r="E378">
            <v>80</v>
          </cell>
          <cell r="F378">
            <v>24000</v>
          </cell>
          <cell r="G378">
            <v>0</v>
          </cell>
          <cell r="H378">
            <v>0</v>
          </cell>
          <cell r="I378">
            <v>0.20599999999999999</v>
          </cell>
          <cell r="J378">
            <v>62</v>
          </cell>
          <cell r="K378">
            <v>80</v>
          </cell>
          <cell r="L378">
            <v>24000</v>
          </cell>
          <cell r="M378">
            <v>0</v>
          </cell>
          <cell r="N378">
            <v>0</v>
          </cell>
          <cell r="O378">
            <v>58</v>
          </cell>
          <cell r="P378">
            <v>17400</v>
          </cell>
        </row>
        <row r="379">
          <cell r="A379">
            <v>4</v>
          </cell>
          <cell r="B379" t="str">
            <v xml:space="preserve"> DITTO, BUT 50 PAIRS</v>
          </cell>
          <cell r="C379">
            <v>400</v>
          </cell>
          <cell r="D379" t="str">
            <v>M</v>
          </cell>
          <cell r="E379">
            <v>133</v>
          </cell>
          <cell r="F379">
            <v>53200</v>
          </cell>
          <cell r="G379">
            <v>0</v>
          </cell>
          <cell r="H379">
            <v>0</v>
          </cell>
          <cell r="I379">
            <v>0.25600000000000001</v>
          </cell>
          <cell r="J379">
            <v>102</v>
          </cell>
          <cell r="K379">
            <v>133</v>
          </cell>
          <cell r="L379">
            <v>53200</v>
          </cell>
          <cell r="M379">
            <v>0</v>
          </cell>
          <cell r="N379">
            <v>0</v>
          </cell>
          <cell r="O379">
            <v>72</v>
          </cell>
          <cell r="P379">
            <v>28800</v>
          </cell>
        </row>
        <row r="380">
          <cell r="A380">
            <v>5</v>
          </cell>
          <cell r="B380" t="str">
            <v xml:space="preserve"> MISCELLANEOUS MATERIALS</v>
          </cell>
          <cell r="C380">
            <v>1</v>
          </cell>
          <cell r="D380" t="str">
            <v>LOT</v>
          </cell>
          <cell r="E380">
            <v>10290</v>
          </cell>
          <cell r="F380">
            <v>10290</v>
          </cell>
          <cell r="G380">
            <v>0</v>
          </cell>
          <cell r="H380">
            <v>0</v>
          </cell>
          <cell r="I380">
            <v>105</v>
          </cell>
          <cell r="J380">
            <v>105</v>
          </cell>
          <cell r="K380">
            <v>10290</v>
          </cell>
          <cell r="L380">
            <v>10290</v>
          </cell>
          <cell r="M380">
            <v>0</v>
          </cell>
          <cell r="N380">
            <v>0</v>
          </cell>
          <cell r="O380">
            <v>29400</v>
          </cell>
          <cell r="P380">
            <v>29400</v>
          </cell>
        </row>
        <row r="381">
          <cell r="B381" t="str">
            <v>SUB-TOTAL : (E)</v>
          </cell>
          <cell r="C381">
            <v>2</v>
          </cell>
          <cell r="D381">
            <v>3.91</v>
          </cell>
          <cell r="E381">
            <v>1</v>
          </cell>
          <cell r="F381">
            <v>493190</v>
          </cell>
          <cell r="G381">
            <v>0</v>
          </cell>
          <cell r="H381">
            <v>0</v>
          </cell>
          <cell r="I381">
            <v>0.3</v>
          </cell>
          <cell r="J381">
            <v>452</v>
          </cell>
          <cell r="K381">
            <v>0</v>
          </cell>
          <cell r="L381">
            <v>493190</v>
          </cell>
          <cell r="M381">
            <v>0</v>
          </cell>
          <cell r="N381">
            <v>0</v>
          </cell>
          <cell r="O381">
            <v>0</v>
          </cell>
          <cell r="P381">
            <v>126500</v>
          </cell>
        </row>
        <row r="382">
          <cell r="B382" t="str">
            <v>STD</v>
          </cell>
          <cell r="C382">
            <v>2.5</v>
          </cell>
          <cell r="D382">
            <v>5.16</v>
          </cell>
          <cell r="E382">
            <v>1</v>
          </cell>
          <cell r="F382">
            <v>0</v>
          </cell>
          <cell r="G382">
            <v>0</v>
          </cell>
          <cell r="H382">
            <v>0</v>
          </cell>
          <cell r="I382">
            <v>0.25</v>
          </cell>
          <cell r="J382">
            <v>0</v>
          </cell>
          <cell r="K382">
            <v>0</v>
          </cell>
          <cell r="L382">
            <v>0</v>
          </cell>
          <cell r="M382">
            <v>0</v>
          </cell>
          <cell r="N382">
            <v>0</v>
          </cell>
          <cell r="O382">
            <v>0</v>
          </cell>
          <cell r="P382">
            <v>0</v>
          </cell>
        </row>
        <row r="383">
          <cell r="B383" t="str">
            <v>STD</v>
          </cell>
          <cell r="C383">
            <v>3</v>
          </cell>
          <cell r="D383">
            <v>5.49</v>
          </cell>
          <cell r="E383">
            <v>1</v>
          </cell>
          <cell r="F383">
            <v>0</v>
          </cell>
          <cell r="G383">
            <v>0</v>
          </cell>
          <cell r="H383">
            <v>0</v>
          </cell>
          <cell r="I383">
            <v>0.3</v>
          </cell>
          <cell r="J383">
            <v>0</v>
          </cell>
          <cell r="K383">
            <v>0</v>
          </cell>
          <cell r="L383">
            <v>0</v>
          </cell>
          <cell r="M383">
            <v>0</v>
          </cell>
          <cell r="N383">
            <v>0</v>
          </cell>
          <cell r="O383">
            <v>0</v>
          </cell>
          <cell r="P383">
            <v>0</v>
          </cell>
        </row>
        <row r="384">
          <cell r="A384" t="str">
            <v>F.</v>
          </cell>
          <cell r="B384" t="str">
            <v>PAGE/INTERCOMMUNICATION SYSTEM</v>
          </cell>
          <cell r="C384">
            <v>3.5</v>
          </cell>
          <cell r="D384" t="str">
            <v xml:space="preserve"> </v>
          </cell>
          <cell r="E384">
            <v>1</v>
          </cell>
          <cell r="F384">
            <v>0</v>
          </cell>
          <cell r="G384">
            <v>0</v>
          </cell>
          <cell r="H384">
            <v>0</v>
          </cell>
          <cell r="I384">
            <v>0.35</v>
          </cell>
          <cell r="J384">
            <v>0</v>
          </cell>
          <cell r="K384">
            <v>0</v>
          </cell>
          <cell r="L384">
            <v>0</v>
          </cell>
          <cell r="M384">
            <v>0</v>
          </cell>
          <cell r="N384">
            <v>0</v>
          </cell>
          <cell r="O384">
            <v>0</v>
          </cell>
          <cell r="P384">
            <v>0</v>
          </cell>
        </row>
        <row r="385">
          <cell r="A385">
            <v>1</v>
          </cell>
          <cell r="B385" t="str">
            <v xml:space="preserve"> PAGE/PARTY STATION, SINGLE PARTY LINE</v>
          </cell>
          <cell r="C385">
            <v>10</v>
          </cell>
          <cell r="D385" t="str">
            <v>SET</v>
          </cell>
          <cell r="E385">
            <v>19700</v>
          </cell>
          <cell r="F385">
            <v>197000</v>
          </cell>
          <cell r="G385">
            <v>0</v>
          </cell>
          <cell r="H385">
            <v>0</v>
          </cell>
          <cell r="I385">
            <v>12</v>
          </cell>
          <cell r="J385">
            <v>120</v>
          </cell>
          <cell r="K385">
            <v>19700</v>
          </cell>
          <cell r="L385">
            <v>197000</v>
          </cell>
          <cell r="M385">
            <v>0</v>
          </cell>
          <cell r="N385">
            <v>0</v>
          </cell>
          <cell r="O385">
            <v>3360</v>
          </cell>
          <cell r="P385">
            <v>33600</v>
          </cell>
        </row>
        <row r="386">
          <cell r="B386" t="str">
            <v xml:space="preserve"> CL.1, DIV.2 , G-T #730-104 OR EQUAL</v>
          </cell>
          <cell r="C386">
            <v>5</v>
          </cell>
          <cell r="D386">
            <v>6.55</v>
          </cell>
          <cell r="E386">
            <v>1</v>
          </cell>
          <cell r="F386">
            <v>0</v>
          </cell>
          <cell r="G386">
            <v>0</v>
          </cell>
          <cell r="H386">
            <v>0</v>
          </cell>
          <cell r="I386">
            <v>0.51</v>
          </cell>
          <cell r="J386">
            <v>0</v>
          </cell>
          <cell r="K386">
            <v>0</v>
          </cell>
          <cell r="L386">
            <v>0</v>
          </cell>
          <cell r="M386">
            <v>0</v>
          </cell>
          <cell r="N386">
            <v>0</v>
          </cell>
          <cell r="O386">
            <v>0</v>
          </cell>
          <cell r="P386">
            <v>0</v>
          </cell>
        </row>
        <row r="387">
          <cell r="A387">
            <v>2</v>
          </cell>
          <cell r="B387" t="str">
            <v>DITTO, BUT INDOOR TYPE, G-T #700-102</v>
          </cell>
          <cell r="C387">
            <v>4</v>
          </cell>
          <cell r="D387" t="str">
            <v>SET</v>
          </cell>
          <cell r="E387">
            <v>17800</v>
          </cell>
          <cell r="F387">
            <v>71200</v>
          </cell>
          <cell r="G387">
            <v>0</v>
          </cell>
          <cell r="H387">
            <v>0</v>
          </cell>
          <cell r="I387">
            <v>10</v>
          </cell>
          <cell r="J387">
            <v>40</v>
          </cell>
          <cell r="K387">
            <v>17800</v>
          </cell>
          <cell r="L387">
            <v>71200</v>
          </cell>
          <cell r="M387">
            <v>0</v>
          </cell>
          <cell r="N387">
            <v>0</v>
          </cell>
          <cell r="O387">
            <v>2800</v>
          </cell>
          <cell r="P387">
            <v>11200</v>
          </cell>
        </row>
        <row r="388">
          <cell r="A388">
            <v>3</v>
          </cell>
          <cell r="B388" t="str">
            <v>DITTO, BUT DESK MOUNT. TYPE, G-T #726-102</v>
          </cell>
          <cell r="C388">
            <v>1</v>
          </cell>
          <cell r="D388" t="str">
            <v>SET</v>
          </cell>
          <cell r="E388">
            <v>23000</v>
          </cell>
          <cell r="F388">
            <v>23000</v>
          </cell>
          <cell r="G388">
            <v>0</v>
          </cell>
          <cell r="H388">
            <v>0</v>
          </cell>
          <cell r="I388">
            <v>12</v>
          </cell>
          <cell r="J388">
            <v>12</v>
          </cell>
          <cell r="K388">
            <v>23000</v>
          </cell>
          <cell r="L388">
            <v>23000</v>
          </cell>
          <cell r="M388">
            <v>0</v>
          </cell>
          <cell r="N388">
            <v>0</v>
          </cell>
          <cell r="O388">
            <v>3360</v>
          </cell>
          <cell r="P388">
            <v>3360</v>
          </cell>
        </row>
        <row r="389">
          <cell r="A389">
            <v>4</v>
          </cell>
          <cell r="B389" t="str">
            <v xml:space="preserve"> HOT DIPPED GALVANIZED STEEL SUPPORT, C100</v>
          </cell>
          <cell r="C389">
            <v>10</v>
          </cell>
          <cell r="D389" t="str">
            <v>SET</v>
          </cell>
          <cell r="E389">
            <v>1500</v>
          </cell>
          <cell r="F389">
            <v>15000</v>
          </cell>
          <cell r="G389">
            <v>0</v>
          </cell>
          <cell r="H389">
            <v>0</v>
          </cell>
          <cell r="I389">
            <v>4</v>
          </cell>
          <cell r="J389">
            <v>40</v>
          </cell>
          <cell r="K389">
            <v>1500</v>
          </cell>
          <cell r="L389">
            <v>15000</v>
          </cell>
          <cell r="M389">
            <v>0</v>
          </cell>
          <cell r="N389">
            <v>0</v>
          </cell>
          <cell r="O389">
            <v>1120</v>
          </cell>
          <cell r="P389">
            <v>11200</v>
          </cell>
        </row>
        <row r="390">
          <cell r="A390">
            <v>17</v>
          </cell>
          <cell r="B390" t="str">
            <v>3M LG., W/ SMALL FOUNDATION</v>
          </cell>
          <cell r="C390">
            <v>5.9091063153828709E-126</v>
          </cell>
          <cell r="D390" t="str">
            <v>LOT</v>
          </cell>
          <cell r="E390">
            <v>7.022705362587842E+52</v>
          </cell>
          <cell r="F390">
            <v>0</v>
          </cell>
          <cell r="G390">
            <v>0</v>
          </cell>
          <cell r="H390">
            <v>0</v>
          </cell>
          <cell r="I390">
            <v>1.22</v>
          </cell>
          <cell r="J390">
            <v>0</v>
          </cell>
          <cell r="K390">
            <v>0</v>
          </cell>
          <cell r="L390">
            <v>0</v>
          </cell>
          <cell r="M390">
            <v>0</v>
          </cell>
          <cell r="N390">
            <v>0</v>
          </cell>
          <cell r="O390">
            <v>0</v>
          </cell>
          <cell r="P390">
            <v>0</v>
          </cell>
        </row>
        <row r="391">
          <cell r="A391">
            <v>5</v>
          </cell>
          <cell r="B391" t="str">
            <v xml:space="preserve"> DRIVER, W/MOLDED LEXAN FOR DIV. 2 G-T </v>
          </cell>
          <cell r="C391">
            <v>16</v>
          </cell>
          <cell r="D391" t="str">
            <v>SET</v>
          </cell>
          <cell r="E391">
            <v>3300</v>
          </cell>
          <cell r="F391">
            <v>52800</v>
          </cell>
          <cell r="G391">
            <v>0</v>
          </cell>
          <cell r="H391">
            <v>0</v>
          </cell>
          <cell r="I391">
            <v>3</v>
          </cell>
          <cell r="J391">
            <v>48</v>
          </cell>
          <cell r="K391">
            <v>3300</v>
          </cell>
          <cell r="L391">
            <v>52800</v>
          </cell>
          <cell r="M391">
            <v>0</v>
          </cell>
          <cell r="N391">
            <v>0</v>
          </cell>
          <cell r="O391">
            <v>840</v>
          </cell>
          <cell r="P391">
            <v>13440</v>
          </cell>
        </row>
        <row r="392">
          <cell r="B392" t="str">
            <v xml:space="preserve"> 13314-001</v>
          </cell>
          <cell r="C392">
            <v>16</v>
          </cell>
          <cell r="D392">
            <v>9.5299999999999994</v>
          </cell>
          <cell r="E392">
            <v>1</v>
          </cell>
          <cell r="F392">
            <v>0</v>
          </cell>
          <cell r="G392">
            <v>0</v>
          </cell>
          <cell r="H392">
            <v>0</v>
          </cell>
          <cell r="I392">
            <v>1.62</v>
          </cell>
          <cell r="J392">
            <v>0</v>
          </cell>
          <cell r="K392">
            <v>0</v>
          </cell>
          <cell r="L392">
            <v>0</v>
          </cell>
          <cell r="M392">
            <v>0</v>
          </cell>
          <cell r="N392">
            <v>0</v>
          </cell>
          <cell r="O392">
            <v>0</v>
          </cell>
          <cell r="P392">
            <v>0</v>
          </cell>
        </row>
        <row r="393">
          <cell r="A393">
            <v>6</v>
          </cell>
          <cell r="B393" t="str">
            <v xml:space="preserve"> HORN SPEAKER W/ EPOXY G-T 13304-002</v>
          </cell>
          <cell r="C393">
            <v>16</v>
          </cell>
          <cell r="D393" t="str">
            <v>SET</v>
          </cell>
          <cell r="E393">
            <v>6000</v>
          </cell>
          <cell r="F393">
            <v>96000</v>
          </cell>
          <cell r="G393">
            <v>0</v>
          </cell>
          <cell r="H393">
            <v>0</v>
          </cell>
          <cell r="I393">
            <v>5</v>
          </cell>
          <cell r="J393">
            <v>80</v>
          </cell>
          <cell r="K393">
            <v>6000</v>
          </cell>
          <cell r="L393">
            <v>96000</v>
          </cell>
          <cell r="M393">
            <v>0</v>
          </cell>
          <cell r="N393">
            <v>0</v>
          </cell>
          <cell r="O393">
            <v>1400</v>
          </cell>
          <cell r="P393">
            <v>22400</v>
          </cell>
        </row>
        <row r="394">
          <cell r="B394" t="str">
            <v xml:space="preserve"> MOUNTING ASSEMBLY, G-T 411A1SPL</v>
          </cell>
          <cell r="C394">
            <v>20</v>
          </cell>
          <cell r="D394">
            <v>9.5299999999999994</v>
          </cell>
          <cell r="E394">
            <v>1</v>
          </cell>
          <cell r="F394">
            <v>0</v>
          </cell>
          <cell r="G394">
            <v>0</v>
          </cell>
          <cell r="H394">
            <v>0</v>
          </cell>
          <cell r="I394">
            <v>2.0299999999999998</v>
          </cell>
          <cell r="J394">
            <v>0</v>
          </cell>
          <cell r="K394">
            <v>0</v>
          </cell>
          <cell r="L394">
            <v>0</v>
          </cell>
          <cell r="M394">
            <v>0</v>
          </cell>
          <cell r="N394">
            <v>0</v>
          </cell>
          <cell r="O394">
            <v>0</v>
          </cell>
          <cell r="P394">
            <v>0</v>
          </cell>
        </row>
        <row r="395">
          <cell r="A395">
            <v>7</v>
          </cell>
          <cell r="B395" t="str">
            <v xml:space="preserve"> LINE BALANCE UNIT G-T 305-001 OR EQUAL</v>
          </cell>
          <cell r="C395">
            <v>1</v>
          </cell>
          <cell r="D395" t="str">
            <v>SET</v>
          </cell>
          <cell r="E395">
            <v>2600</v>
          </cell>
          <cell r="F395">
            <v>2600</v>
          </cell>
          <cell r="G395">
            <v>4</v>
          </cell>
          <cell r="H395">
            <v>0</v>
          </cell>
          <cell r="I395">
            <v>4</v>
          </cell>
          <cell r="J395">
            <v>4</v>
          </cell>
          <cell r="K395">
            <v>2600</v>
          </cell>
          <cell r="L395">
            <v>2600</v>
          </cell>
          <cell r="M395">
            <v>0</v>
          </cell>
          <cell r="N395">
            <v>0</v>
          </cell>
          <cell r="O395">
            <v>1120</v>
          </cell>
          <cell r="P395">
            <v>1120</v>
          </cell>
        </row>
        <row r="396">
          <cell r="A396">
            <v>8</v>
          </cell>
          <cell r="B396" t="str">
            <v xml:space="preserve"> CABLE, OVERALL &amp; INDIVIDUAL SHIELDED, 300V 8P-#14AWG</v>
          </cell>
          <cell r="C396">
            <v>2700</v>
          </cell>
          <cell r="D396" t="str">
            <v>M</v>
          </cell>
          <cell r="E396">
            <v>137</v>
          </cell>
          <cell r="F396">
            <v>369900</v>
          </cell>
          <cell r="G396">
            <v>0</v>
          </cell>
          <cell r="H396">
            <v>0</v>
          </cell>
          <cell r="I396">
            <v>0.17799999999999999</v>
          </cell>
          <cell r="J396">
            <v>481</v>
          </cell>
          <cell r="K396">
            <v>137</v>
          </cell>
          <cell r="L396">
            <v>369900</v>
          </cell>
          <cell r="M396">
            <v>0</v>
          </cell>
          <cell r="N396">
            <v>0</v>
          </cell>
          <cell r="O396">
            <v>50</v>
          </cell>
          <cell r="P396">
            <v>135000</v>
          </cell>
        </row>
        <row r="397">
          <cell r="A397">
            <v>9</v>
          </cell>
          <cell r="B397" t="str">
            <v>XLPE CABLE 3C-3.5SQ.MM</v>
          </cell>
          <cell r="C397">
            <v>2800</v>
          </cell>
          <cell r="D397" t="str">
            <v>M</v>
          </cell>
          <cell r="E397">
            <v>15</v>
          </cell>
          <cell r="F397">
            <v>42000</v>
          </cell>
          <cell r="G397">
            <v>0</v>
          </cell>
          <cell r="H397">
            <v>0</v>
          </cell>
          <cell r="I397">
            <v>7.9000000000000001E-2</v>
          </cell>
          <cell r="J397">
            <v>221</v>
          </cell>
          <cell r="K397">
            <v>15</v>
          </cell>
          <cell r="L397">
            <v>42000</v>
          </cell>
          <cell r="M397">
            <v>0</v>
          </cell>
          <cell r="N397">
            <v>0</v>
          </cell>
          <cell r="O397">
            <v>22</v>
          </cell>
          <cell r="P397">
            <v>61600</v>
          </cell>
        </row>
        <row r="398">
          <cell r="A398">
            <v>10</v>
          </cell>
          <cell r="B398" t="str">
            <v xml:space="preserve"> SPEAKER CABLE, TWISTED PAIR #18 AWG</v>
          </cell>
          <cell r="C398">
            <v>50</v>
          </cell>
          <cell r="D398" t="str">
            <v>M</v>
          </cell>
          <cell r="E398">
            <v>12</v>
          </cell>
          <cell r="F398">
            <v>600</v>
          </cell>
          <cell r="G398">
            <v>0</v>
          </cell>
          <cell r="H398">
            <v>0</v>
          </cell>
          <cell r="I398">
            <v>6.2E-2</v>
          </cell>
          <cell r="J398">
            <v>3</v>
          </cell>
          <cell r="K398">
            <v>12</v>
          </cell>
          <cell r="L398">
            <v>600</v>
          </cell>
          <cell r="M398">
            <v>0</v>
          </cell>
          <cell r="N398">
            <v>0</v>
          </cell>
          <cell r="O398">
            <v>17</v>
          </cell>
          <cell r="P398">
            <v>850</v>
          </cell>
        </row>
        <row r="399">
          <cell r="A399">
            <v>11</v>
          </cell>
          <cell r="B399" t="str">
            <v>RSG CONDUIT, 2"</v>
          </cell>
          <cell r="C399">
            <v>100</v>
          </cell>
          <cell r="D399" t="str">
            <v>M</v>
          </cell>
          <cell r="E399">
            <v>105</v>
          </cell>
          <cell r="F399">
            <v>10500</v>
          </cell>
          <cell r="G399">
            <v>0</v>
          </cell>
          <cell r="H399">
            <v>0</v>
          </cell>
          <cell r="I399">
            <v>0.98</v>
          </cell>
          <cell r="J399">
            <v>98</v>
          </cell>
          <cell r="K399">
            <v>105</v>
          </cell>
          <cell r="L399">
            <v>10500</v>
          </cell>
          <cell r="M399">
            <v>0</v>
          </cell>
          <cell r="N399">
            <v>0</v>
          </cell>
          <cell r="O399">
            <v>274</v>
          </cell>
          <cell r="P399">
            <v>27400</v>
          </cell>
        </row>
        <row r="400">
          <cell r="A400">
            <v>12</v>
          </cell>
          <cell r="B400" t="str">
            <v>DITTO BUT 3/4"</v>
          </cell>
          <cell r="C400">
            <v>50</v>
          </cell>
          <cell r="D400" t="str">
            <v>M</v>
          </cell>
          <cell r="E400">
            <v>32</v>
          </cell>
          <cell r="F400">
            <v>1600</v>
          </cell>
          <cell r="G400">
            <v>0</v>
          </cell>
          <cell r="H400">
            <v>0</v>
          </cell>
          <cell r="I400">
            <v>0.47</v>
          </cell>
          <cell r="J400">
            <v>24</v>
          </cell>
          <cell r="K400">
            <v>32</v>
          </cell>
          <cell r="L400">
            <v>1600</v>
          </cell>
          <cell r="M400">
            <v>0</v>
          </cell>
          <cell r="N400">
            <v>0</v>
          </cell>
          <cell r="O400">
            <v>132</v>
          </cell>
          <cell r="P400">
            <v>6600</v>
          </cell>
        </row>
        <row r="401">
          <cell r="A401">
            <v>13</v>
          </cell>
          <cell r="B401" t="str">
            <v xml:space="preserve"> FLEXIBLE CONDUIT, 3/4", 1M LG, W/ TWO CONNECTOR</v>
          </cell>
          <cell r="C401">
            <v>16</v>
          </cell>
          <cell r="D401" t="str">
            <v>M</v>
          </cell>
          <cell r="E401">
            <v>81</v>
          </cell>
          <cell r="F401">
            <v>1296</v>
          </cell>
          <cell r="G401">
            <v>0</v>
          </cell>
          <cell r="H401">
            <v>0</v>
          </cell>
          <cell r="I401">
            <v>0.56000000000000005</v>
          </cell>
          <cell r="J401">
            <v>9</v>
          </cell>
          <cell r="K401">
            <v>81</v>
          </cell>
          <cell r="L401">
            <v>1296</v>
          </cell>
          <cell r="M401">
            <v>0</v>
          </cell>
          <cell r="N401">
            <v>0</v>
          </cell>
          <cell r="O401">
            <v>157</v>
          </cell>
          <cell r="P401">
            <v>2512</v>
          </cell>
        </row>
        <row r="402">
          <cell r="A402">
            <v>14</v>
          </cell>
          <cell r="B402" t="str">
            <v xml:space="preserve"> HOT DIPPED GALVANIZED CONDUIT FITTING, UNION,</v>
          </cell>
          <cell r="C402">
            <v>1</v>
          </cell>
          <cell r="D402" t="str">
            <v>LOT</v>
          </cell>
          <cell r="E402">
            <v>36300</v>
          </cell>
          <cell r="F402">
            <v>36300</v>
          </cell>
          <cell r="G402">
            <v>0</v>
          </cell>
          <cell r="H402">
            <v>0</v>
          </cell>
          <cell r="I402">
            <v>61</v>
          </cell>
          <cell r="J402">
            <v>61</v>
          </cell>
          <cell r="K402">
            <v>36300</v>
          </cell>
          <cell r="L402">
            <v>36300</v>
          </cell>
          <cell r="M402">
            <v>0</v>
          </cell>
          <cell r="N402">
            <v>0</v>
          </cell>
          <cell r="O402">
            <v>17080</v>
          </cell>
          <cell r="P402">
            <v>17080</v>
          </cell>
        </row>
        <row r="403">
          <cell r="B403" t="str">
            <v>SEALING FITTING</v>
          </cell>
          <cell r="C403">
            <v>38</v>
          </cell>
          <cell r="D403">
            <v>9.5299999999999994</v>
          </cell>
          <cell r="E403">
            <v>1</v>
          </cell>
          <cell r="F403">
            <v>0</v>
          </cell>
          <cell r="G403">
            <v>0</v>
          </cell>
          <cell r="H403">
            <v>0</v>
          </cell>
          <cell r="I403">
            <v>3.85</v>
          </cell>
          <cell r="J403">
            <v>0</v>
          </cell>
          <cell r="K403">
            <v>0</v>
          </cell>
          <cell r="L403">
            <v>0</v>
          </cell>
          <cell r="M403">
            <v>0</v>
          </cell>
          <cell r="N403">
            <v>0</v>
          </cell>
          <cell r="O403">
            <v>0</v>
          </cell>
          <cell r="P403">
            <v>0</v>
          </cell>
        </row>
        <row r="404">
          <cell r="A404">
            <v>15</v>
          </cell>
          <cell r="B404" t="str">
            <v>HOT DIPPED GALVALNIZED STEEL U-CHANNEL 41x41x2.0t</v>
          </cell>
          <cell r="C404">
            <v>15</v>
          </cell>
          <cell r="D404" t="str">
            <v>M</v>
          </cell>
          <cell r="E404">
            <v>82</v>
          </cell>
          <cell r="F404">
            <v>1230</v>
          </cell>
          <cell r="G404">
            <v>0</v>
          </cell>
          <cell r="H404">
            <v>0</v>
          </cell>
          <cell r="I404">
            <v>0.40699999999999997</v>
          </cell>
          <cell r="J404">
            <v>6</v>
          </cell>
          <cell r="K404">
            <v>82</v>
          </cell>
          <cell r="L404">
            <v>1230</v>
          </cell>
          <cell r="M404">
            <v>0</v>
          </cell>
          <cell r="N404">
            <v>0</v>
          </cell>
          <cell r="O404">
            <v>114</v>
          </cell>
          <cell r="P404">
            <v>1710</v>
          </cell>
        </row>
        <row r="405">
          <cell r="A405">
            <v>16</v>
          </cell>
          <cell r="B405" t="str">
            <v>VHF PORTABLE MARINE BAND EXP-PROOF WALKY-TALKY</v>
          </cell>
          <cell r="C405">
            <v>2</v>
          </cell>
          <cell r="D405" t="str">
            <v>SET</v>
          </cell>
          <cell r="E405">
            <v>20000</v>
          </cell>
          <cell r="F405">
            <v>40000</v>
          </cell>
          <cell r="G405">
            <v>0</v>
          </cell>
          <cell r="H405">
            <v>0</v>
          </cell>
          <cell r="I405">
            <v>4.26</v>
          </cell>
          <cell r="J405">
            <v>0</v>
          </cell>
          <cell r="K405">
            <v>20000</v>
          </cell>
          <cell r="L405">
            <v>40000</v>
          </cell>
          <cell r="M405">
            <v>0</v>
          </cell>
          <cell r="N405">
            <v>0</v>
          </cell>
          <cell r="O405">
            <v>0</v>
          </cell>
          <cell r="P405">
            <v>0</v>
          </cell>
        </row>
        <row r="406">
          <cell r="A406">
            <v>17</v>
          </cell>
          <cell r="B406" t="str">
            <v xml:space="preserve"> MISCELLANEOUS MATERIALS </v>
          </cell>
          <cell r="C406">
            <v>1</v>
          </cell>
          <cell r="D406" t="str">
            <v>LOT</v>
          </cell>
          <cell r="E406">
            <v>48051.3</v>
          </cell>
          <cell r="F406">
            <v>48051</v>
          </cell>
          <cell r="G406">
            <v>0</v>
          </cell>
          <cell r="H406">
            <v>0</v>
          </cell>
          <cell r="I406">
            <v>62.35</v>
          </cell>
          <cell r="J406">
            <v>62</v>
          </cell>
          <cell r="K406">
            <v>48051</v>
          </cell>
          <cell r="L406">
            <v>48051</v>
          </cell>
          <cell r="M406">
            <v>0</v>
          </cell>
          <cell r="N406">
            <v>0</v>
          </cell>
          <cell r="O406">
            <v>17458</v>
          </cell>
          <cell r="P406">
            <v>17458</v>
          </cell>
        </row>
        <row r="407">
          <cell r="B407" t="str">
            <v>SUB-TOTAL : (F)</v>
          </cell>
          <cell r="C407">
            <v>46</v>
          </cell>
          <cell r="D407">
            <v>9.5299999999999994</v>
          </cell>
          <cell r="E407">
            <v>1</v>
          </cell>
          <cell r="F407">
            <v>1009077</v>
          </cell>
          <cell r="G407">
            <v>0</v>
          </cell>
          <cell r="H407">
            <v>0</v>
          </cell>
          <cell r="I407">
            <v>4.67</v>
          </cell>
          <cell r="J407">
            <v>1309</v>
          </cell>
          <cell r="K407">
            <v>0</v>
          </cell>
          <cell r="L407">
            <v>1009077</v>
          </cell>
          <cell r="M407">
            <v>0</v>
          </cell>
          <cell r="N407">
            <v>0</v>
          </cell>
          <cell r="O407">
            <v>0</v>
          </cell>
          <cell r="P407">
            <v>366530</v>
          </cell>
        </row>
        <row r="408">
          <cell r="B408" t="str">
            <v>STD</v>
          </cell>
          <cell r="C408">
            <v>48</v>
          </cell>
          <cell r="D408">
            <v>9.5299999999999994</v>
          </cell>
          <cell r="E408">
            <v>1</v>
          </cell>
          <cell r="F408">
            <v>0</v>
          </cell>
          <cell r="G408">
            <v>0</v>
          </cell>
          <cell r="H408">
            <v>0</v>
          </cell>
          <cell r="I408">
            <v>4.87</v>
          </cell>
          <cell r="J408">
            <v>0</v>
          </cell>
          <cell r="K408">
            <v>0</v>
          </cell>
          <cell r="L408">
            <v>0</v>
          </cell>
          <cell r="M408">
            <v>0</v>
          </cell>
          <cell r="N408">
            <v>0</v>
          </cell>
          <cell r="O408">
            <v>0</v>
          </cell>
          <cell r="P408">
            <v>0</v>
          </cell>
        </row>
        <row r="409">
          <cell r="B409" t="str">
            <v xml:space="preserve">XS </v>
          </cell>
          <cell r="C409">
            <v>0.125</v>
          </cell>
          <cell r="D409">
            <v>2.41</v>
          </cell>
          <cell r="E409">
            <v>1</v>
          </cell>
          <cell r="F409">
            <v>0</v>
          </cell>
          <cell r="G409">
            <v>0</v>
          </cell>
          <cell r="H409">
            <v>0</v>
          </cell>
          <cell r="I409">
            <v>7.0000000000000007E-2</v>
          </cell>
          <cell r="J409">
            <v>0</v>
          </cell>
          <cell r="K409">
            <v>0</v>
          </cell>
          <cell r="L409">
            <v>0</v>
          </cell>
          <cell r="M409">
            <v>0</v>
          </cell>
          <cell r="N409">
            <v>0</v>
          </cell>
          <cell r="O409">
            <v>0</v>
          </cell>
          <cell r="P409">
            <v>0</v>
          </cell>
        </row>
        <row r="410">
          <cell r="A410" t="str">
            <v>G.</v>
          </cell>
          <cell r="B410" t="str">
            <v>CCTV SYSTEM</v>
          </cell>
          <cell r="C410">
            <v>0.125</v>
          </cell>
          <cell r="D410" t="str">
            <v xml:space="preserve"> </v>
          </cell>
          <cell r="E410">
            <v>1</v>
          </cell>
          <cell r="F410">
            <v>0</v>
          </cell>
          <cell r="G410">
            <v>0</v>
          </cell>
          <cell r="H410">
            <v>0</v>
          </cell>
          <cell r="I410">
            <v>7.0000000000000007E-2</v>
          </cell>
          <cell r="J410">
            <v>0</v>
          </cell>
          <cell r="K410">
            <v>0</v>
          </cell>
          <cell r="L410">
            <v>0</v>
          </cell>
          <cell r="M410">
            <v>0</v>
          </cell>
          <cell r="N410">
            <v>0</v>
          </cell>
          <cell r="O410">
            <v>0</v>
          </cell>
          <cell r="P410">
            <v>0</v>
          </cell>
        </row>
        <row r="411">
          <cell r="A411">
            <v>1</v>
          </cell>
          <cell r="B411" t="str">
            <v xml:space="preserve"> 20" BLACK-AND-WHITE VEDIO MONITOR,  </v>
          </cell>
          <cell r="C411">
            <v>1</v>
          </cell>
          <cell r="D411" t="str">
            <v>SET</v>
          </cell>
          <cell r="E411">
            <v>9450</v>
          </cell>
          <cell r="F411">
            <v>9450</v>
          </cell>
          <cell r="G411">
            <v>0</v>
          </cell>
          <cell r="H411">
            <v>0</v>
          </cell>
          <cell r="I411">
            <v>4</v>
          </cell>
          <cell r="J411">
            <v>4</v>
          </cell>
          <cell r="K411">
            <v>9450</v>
          </cell>
          <cell r="L411">
            <v>9450</v>
          </cell>
          <cell r="M411">
            <v>0</v>
          </cell>
          <cell r="N411">
            <v>0</v>
          </cell>
          <cell r="O411">
            <v>1120</v>
          </cell>
          <cell r="P411">
            <v>1120</v>
          </cell>
        </row>
        <row r="412">
          <cell r="A412">
            <v>2</v>
          </cell>
          <cell r="B412" t="str">
            <v xml:space="preserve"> BLACK-AND-WHITE CAMERA,1/2 CCD</v>
          </cell>
          <cell r="C412">
            <v>6</v>
          </cell>
          <cell r="D412" t="str">
            <v>SET</v>
          </cell>
          <cell r="E412">
            <v>8100</v>
          </cell>
          <cell r="F412">
            <v>48600</v>
          </cell>
          <cell r="G412">
            <v>0</v>
          </cell>
          <cell r="H412">
            <v>0</v>
          </cell>
          <cell r="I412">
            <v>8</v>
          </cell>
          <cell r="J412">
            <v>48</v>
          </cell>
          <cell r="K412">
            <v>8100</v>
          </cell>
          <cell r="L412">
            <v>48600</v>
          </cell>
          <cell r="M412">
            <v>0</v>
          </cell>
          <cell r="N412">
            <v>0</v>
          </cell>
          <cell r="O412">
            <v>2240</v>
          </cell>
          <cell r="P412">
            <v>13440</v>
          </cell>
        </row>
        <row r="413">
          <cell r="A413">
            <v>3</v>
          </cell>
          <cell r="B413" t="str">
            <v xml:space="preserve"> MOTORIZED LENS, 10X, AUTO IRIS/FOCUS</v>
          </cell>
          <cell r="C413">
            <v>2</v>
          </cell>
          <cell r="D413" t="str">
            <v>PCS</v>
          </cell>
          <cell r="E413">
            <v>18900</v>
          </cell>
          <cell r="F413">
            <v>37800</v>
          </cell>
          <cell r="G413">
            <v>0</v>
          </cell>
          <cell r="H413">
            <v>0</v>
          </cell>
          <cell r="I413">
            <v>2</v>
          </cell>
          <cell r="J413">
            <v>4</v>
          </cell>
          <cell r="K413">
            <v>18900</v>
          </cell>
          <cell r="L413">
            <v>37800</v>
          </cell>
          <cell r="M413">
            <v>0</v>
          </cell>
          <cell r="N413">
            <v>0</v>
          </cell>
          <cell r="O413">
            <v>560</v>
          </cell>
          <cell r="P413">
            <v>1120</v>
          </cell>
        </row>
        <row r="414">
          <cell r="A414">
            <v>4</v>
          </cell>
          <cell r="B414" t="str">
            <v xml:space="preserve"> FIXED LENS, AUTO IRIS 16 mm, </v>
          </cell>
          <cell r="C414">
            <v>4</v>
          </cell>
          <cell r="D414" t="str">
            <v>PCS</v>
          </cell>
          <cell r="E414">
            <v>4050</v>
          </cell>
          <cell r="F414">
            <v>16200</v>
          </cell>
          <cell r="G414">
            <v>0</v>
          </cell>
          <cell r="H414">
            <v>0</v>
          </cell>
          <cell r="I414">
            <v>2</v>
          </cell>
          <cell r="J414">
            <v>8</v>
          </cell>
          <cell r="K414">
            <v>4050</v>
          </cell>
          <cell r="L414">
            <v>16200</v>
          </cell>
          <cell r="M414">
            <v>0</v>
          </cell>
          <cell r="N414">
            <v>0</v>
          </cell>
          <cell r="O414">
            <v>560</v>
          </cell>
          <cell r="P414">
            <v>2240</v>
          </cell>
        </row>
        <row r="415">
          <cell r="A415">
            <v>5</v>
          </cell>
          <cell r="B415" t="str">
            <v xml:space="preserve"> EXPLOSION ROOF HOUSING</v>
          </cell>
          <cell r="C415">
            <v>4</v>
          </cell>
          <cell r="D415" t="str">
            <v>SET</v>
          </cell>
          <cell r="E415">
            <v>148500</v>
          </cell>
          <cell r="F415">
            <v>594000</v>
          </cell>
          <cell r="G415">
            <v>0</v>
          </cell>
          <cell r="H415">
            <v>0</v>
          </cell>
          <cell r="I415">
            <v>8</v>
          </cell>
          <cell r="J415">
            <v>32</v>
          </cell>
          <cell r="K415">
            <v>148500</v>
          </cell>
          <cell r="L415">
            <v>594000</v>
          </cell>
          <cell r="M415">
            <v>0</v>
          </cell>
          <cell r="N415">
            <v>0</v>
          </cell>
          <cell r="O415">
            <v>2240</v>
          </cell>
          <cell r="P415">
            <v>8960</v>
          </cell>
        </row>
        <row r="416">
          <cell r="A416">
            <v>6</v>
          </cell>
          <cell r="B416" t="str">
            <v>WEATHER PROOF HOUSING</v>
          </cell>
          <cell r="C416">
            <v>2</v>
          </cell>
          <cell r="D416" t="str">
            <v>SET</v>
          </cell>
          <cell r="E416">
            <v>49500</v>
          </cell>
          <cell r="F416">
            <v>99000</v>
          </cell>
          <cell r="G416">
            <v>0</v>
          </cell>
          <cell r="H416">
            <v>0</v>
          </cell>
          <cell r="I416">
            <v>6</v>
          </cell>
          <cell r="J416">
            <v>12</v>
          </cell>
          <cell r="K416">
            <v>49500</v>
          </cell>
          <cell r="L416">
            <v>99000</v>
          </cell>
          <cell r="M416">
            <v>0</v>
          </cell>
          <cell r="N416">
            <v>0</v>
          </cell>
          <cell r="O416">
            <v>1680</v>
          </cell>
          <cell r="P416">
            <v>3360</v>
          </cell>
        </row>
        <row r="417">
          <cell r="A417">
            <v>7</v>
          </cell>
          <cell r="B417" t="str">
            <v xml:space="preserve"> PAN-AND-TILT DRIVER, CL.1 DIV.2</v>
          </cell>
          <cell r="C417">
            <v>2</v>
          </cell>
          <cell r="D417" t="str">
            <v>SET</v>
          </cell>
          <cell r="E417">
            <v>148500</v>
          </cell>
          <cell r="F417">
            <v>297000</v>
          </cell>
          <cell r="G417">
            <v>0</v>
          </cell>
          <cell r="H417">
            <v>0</v>
          </cell>
          <cell r="I417">
            <v>8</v>
          </cell>
          <cell r="J417">
            <v>16</v>
          </cell>
          <cell r="K417">
            <v>148500</v>
          </cell>
          <cell r="L417">
            <v>297000</v>
          </cell>
          <cell r="M417">
            <v>0</v>
          </cell>
          <cell r="N417">
            <v>0</v>
          </cell>
          <cell r="O417">
            <v>2240</v>
          </cell>
          <cell r="P417">
            <v>4480</v>
          </cell>
        </row>
        <row r="418">
          <cell r="A418">
            <v>8</v>
          </cell>
          <cell r="B418" t="str">
            <v>24 hr  VCR</v>
          </cell>
          <cell r="C418">
            <v>1</v>
          </cell>
          <cell r="D418" t="str">
            <v>SET</v>
          </cell>
          <cell r="E418">
            <v>45000</v>
          </cell>
          <cell r="F418">
            <v>45000</v>
          </cell>
          <cell r="G418">
            <v>0</v>
          </cell>
          <cell r="H418">
            <v>0</v>
          </cell>
          <cell r="I418">
            <v>8</v>
          </cell>
          <cell r="J418">
            <v>8</v>
          </cell>
          <cell r="K418">
            <v>45000</v>
          </cell>
          <cell r="L418">
            <v>45000</v>
          </cell>
          <cell r="M418">
            <v>0</v>
          </cell>
          <cell r="N418">
            <v>0</v>
          </cell>
          <cell r="O418">
            <v>2240</v>
          </cell>
          <cell r="P418">
            <v>2240</v>
          </cell>
        </row>
        <row r="419">
          <cell r="A419">
            <v>9</v>
          </cell>
          <cell r="B419" t="str">
            <v>CONTROL SIGNAL DISTRIBUTION UNIT, 5 CHANNEL</v>
          </cell>
          <cell r="C419">
            <v>1</v>
          </cell>
          <cell r="D419" t="str">
            <v>SET</v>
          </cell>
          <cell r="E419">
            <v>45000</v>
          </cell>
          <cell r="F419">
            <v>45000</v>
          </cell>
          <cell r="G419">
            <v>0</v>
          </cell>
          <cell r="H419">
            <v>0</v>
          </cell>
          <cell r="I419">
            <v>8</v>
          </cell>
          <cell r="J419">
            <v>8</v>
          </cell>
          <cell r="K419">
            <v>45000</v>
          </cell>
          <cell r="L419">
            <v>45000</v>
          </cell>
          <cell r="M419">
            <v>0</v>
          </cell>
          <cell r="N419">
            <v>0</v>
          </cell>
          <cell r="O419">
            <v>2240</v>
          </cell>
          <cell r="P419">
            <v>2240</v>
          </cell>
        </row>
        <row r="420">
          <cell r="A420">
            <v>10</v>
          </cell>
          <cell r="B420" t="str">
            <v>VEDIO MULTIPLEXER, 9-CHANNEL</v>
          </cell>
          <cell r="C420">
            <v>1</v>
          </cell>
          <cell r="D420" t="str">
            <v>SET</v>
          </cell>
          <cell r="E420">
            <v>32000</v>
          </cell>
          <cell r="F420">
            <v>32000</v>
          </cell>
          <cell r="G420">
            <v>0</v>
          </cell>
          <cell r="H420">
            <v>0</v>
          </cell>
          <cell r="I420">
            <v>20</v>
          </cell>
          <cell r="J420">
            <v>20</v>
          </cell>
          <cell r="K420">
            <v>32000</v>
          </cell>
          <cell r="L420">
            <v>32000</v>
          </cell>
          <cell r="M420">
            <v>0</v>
          </cell>
          <cell r="N420">
            <v>0</v>
          </cell>
          <cell r="O420">
            <v>5600</v>
          </cell>
          <cell r="P420">
            <v>5600</v>
          </cell>
        </row>
        <row r="421">
          <cell r="A421">
            <v>11</v>
          </cell>
          <cell r="B421" t="str">
            <v xml:space="preserve"> VIDEO COXIAL CABLE, PWC 7C2V OR EQUAL</v>
          </cell>
          <cell r="C421">
            <v>2000</v>
          </cell>
          <cell r="D421" t="str">
            <v>M</v>
          </cell>
          <cell r="E421">
            <v>16</v>
          </cell>
          <cell r="F421">
            <v>32000</v>
          </cell>
          <cell r="G421">
            <v>0</v>
          </cell>
          <cell r="H421">
            <v>0</v>
          </cell>
          <cell r="I421">
            <v>0.1</v>
          </cell>
          <cell r="J421">
            <v>200</v>
          </cell>
          <cell r="K421">
            <v>16</v>
          </cell>
          <cell r="L421">
            <v>32000</v>
          </cell>
          <cell r="M421">
            <v>0</v>
          </cell>
          <cell r="N421">
            <v>0</v>
          </cell>
          <cell r="O421">
            <v>28</v>
          </cell>
          <cell r="P421">
            <v>56000</v>
          </cell>
        </row>
        <row r="422">
          <cell r="A422">
            <v>12</v>
          </cell>
          <cell r="B422" t="str">
            <v>SHIELDED CABLE, 8C-1.25 SQ.MM</v>
          </cell>
          <cell r="C422">
            <v>1600</v>
          </cell>
          <cell r="D422" t="str">
            <v>M</v>
          </cell>
          <cell r="E422">
            <v>32</v>
          </cell>
          <cell r="F422">
            <v>51200</v>
          </cell>
          <cell r="G422">
            <v>0</v>
          </cell>
          <cell r="H422">
            <v>0</v>
          </cell>
          <cell r="I422">
            <v>7.0000000000000007E-2</v>
          </cell>
          <cell r="J422">
            <v>112</v>
          </cell>
          <cell r="K422">
            <v>32</v>
          </cell>
          <cell r="L422">
            <v>51200</v>
          </cell>
          <cell r="M422">
            <v>0</v>
          </cell>
          <cell r="N422">
            <v>0</v>
          </cell>
          <cell r="O422">
            <v>20</v>
          </cell>
          <cell r="P422">
            <v>32000</v>
          </cell>
        </row>
        <row r="423">
          <cell r="A423">
            <v>13</v>
          </cell>
          <cell r="B423" t="str">
            <v>600V XLPE CABLE, 3C-5.5 SQ.MM</v>
          </cell>
          <cell r="C423">
            <v>1500</v>
          </cell>
          <cell r="D423" t="str">
            <v>M</v>
          </cell>
          <cell r="E423">
            <v>20</v>
          </cell>
          <cell r="F423">
            <v>30000</v>
          </cell>
          <cell r="G423">
            <v>0</v>
          </cell>
          <cell r="H423">
            <v>0</v>
          </cell>
          <cell r="I423">
            <v>0.1</v>
          </cell>
          <cell r="J423">
            <v>150</v>
          </cell>
          <cell r="K423">
            <v>20</v>
          </cell>
          <cell r="L423">
            <v>30000</v>
          </cell>
          <cell r="M423">
            <v>0</v>
          </cell>
          <cell r="N423">
            <v>0</v>
          </cell>
          <cell r="O423">
            <v>28</v>
          </cell>
          <cell r="P423">
            <v>42000</v>
          </cell>
        </row>
        <row r="424">
          <cell r="A424">
            <v>14</v>
          </cell>
          <cell r="B424" t="str">
            <v xml:space="preserve">JUNCTION BOX CL.1 DIV.2 GROUP D 250L x 250W x 150D </v>
          </cell>
          <cell r="C424">
            <v>4</v>
          </cell>
          <cell r="D424" t="str">
            <v>SET</v>
          </cell>
          <cell r="E424">
            <v>8000</v>
          </cell>
          <cell r="F424">
            <v>32000</v>
          </cell>
          <cell r="G424">
            <v>0</v>
          </cell>
          <cell r="H424">
            <v>0</v>
          </cell>
          <cell r="I424">
            <v>4</v>
          </cell>
          <cell r="J424">
            <v>16</v>
          </cell>
          <cell r="K424">
            <v>8000</v>
          </cell>
          <cell r="L424">
            <v>32000</v>
          </cell>
          <cell r="M424">
            <v>0</v>
          </cell>
          <cell r="N424">
            <v>0</v>
          </cell>
          <cell r="O424">
            <v>1120</v>
          </cell>
          <cell r="P424">
            <v>4480</v>
          </cell>
        </row>
        <row r="425">
          <cell r="A425">
            <v>15</v>
          </cell>
          <cell r="B425" t="str">
            <v xml:space="preserve">JUNCTION BOX WEATHER PROOF 250L x 250W x 150D </v>
          </cell>
          <cell r="C425">
            <v>2</v>
          </cell>
          <cell r="D425" t="str">
            <v>SET</v>
          </cell>
          <cell r="E425">
            <v>4000</v>
          </cell>
          <cell r="F425">
            <v>8000</v>
          </cell>
          <cell r="G425">
            <v>0</v>
          </cell>
          <cell r="H425">
            <v>0</v>
          </cell>
          <cell r="I425">
            <v>3</v>
          </cell>
          <cell r="J425">
            <v>6</v>
          </cell>
          <cell r="K425">
            <v>4000</v>
          </cell>
          <cell r="L425">
            <v>8000</v>
          </cell>
          <cell r="M425">
            <v>0</v>
          </cell>
          <cell r="N425">
            <v>0</v>
          </cell>
          <cell r="O425">
            <v>840</v>
          </cell>
          <cell r="P425">
            <v>1680</v>
          </cell>
        </row>
        <row r="426">
          <cell r="A426">
            <v>16</v>
          </cell>
          <cell r="B426" t="str">
            <v>RSG CONDUIT, 2"</v>
          </cell>
          <cell r="C426">
            <v>250</v>
          </cell>
          <cell r="D426" t="str">
            <v>M</v>
          </cell>
          <cell r="E426">
            <v>105</v>
          </cell>
          <cell r="F426">
            <v>26250</v>
          </cell>
          <cell r="G426">
            <v>0</v>
          </cell>
          <cell r="H426">
            <v>0</v>
          </cell>
          <cell r="I426">
            <v>0.98</v>
          </cell>
          <cell r="J426">
            <v>245</v>
          </cell>
          <cell r="K426">
            <v>105</v>
          </cell>
          <cell r="L426">
            <v>26250</v>
          </cell>
          <cell r="M426">
            <v>0</v>
          </cell>
          <cell r="N426">
            <v>0</v>
          </cell>
          <cell r="O426">
            <v>274</v>
          </cell>
          <cell r="P426">
            <v>68500</v>
          </cell>
        </row>
        <row r="427">
          <cell r="A427">
            <v>17</v>
          </cell>
          <cell r="B427" t="str">
            <v>HOT DIPPED GALVALNIZED STEEL U-CHANNEL 41x41x2.0t</v>
          </cell>
          <cell r="C427">
            <v>15</v>
          </cell>
          <cell r="D427" t="str">
            <v>M</v>
          </cell>
          <cell r="E427">
            <v>82</v>
          </cell>
          <cell r="F427">
            <v>1230</v>
          </cell>
          <cell r="G427">
            <v>0</v>
          </cell>
          <cell r="H427">
            <v>0</v>
          </cell>
          <cell r="I427">
            <v>0.40699999999999997</v>
          </cell>
          <cell r="J427">
            <v>6</v>
          </cell>
          <cell r="K427">
            <v>82</v>
          </cell>
          <cell r="L427">
            <v>1230</v>
          </cell>
          <cell r="M427">
            <v>0</v>
          </cell>
          <cell r="N427">
            <v>0</v>
          </cell>
          <cell r="O427">
            <v>114</v>
          </cell>
          <cell r="P427">
            <v>1710</v>
          </cell>
        </row>
        <row r="428">
          <cell r="A428">
            <v>18</v>
          </cell>
          <cell r="B428" t="str">
            <v xml:space="preserve">CAMERA SUPPORT, HOT DIPPED GALVANIZED STEEL </v>
          </cell>
          <cell r="C428">
            <v>4</v>
          </cell>
          <cell r="D428" t="str">
            <v>SET</v>
          </cell>
          <cell r="E428">
            <v>8100</v>
          </cell>
          <cell r="F428">
            <v>32400</v>
          </cell>
          <cell r="G428">
            <v>0</v>
          </cell>
          <cell r="H428">
            <v>0</v>
          </cell>
          <cell r="I428">
            <v>4</v>
          </cell>
          <cell r="J428">
            <v>16</v>
          </cell>
          <cell r="K428">
            <v>8100</v>
          </cell>
          <cell r="L428">
            <v>32400</v>
          </cell>
          <cell r="M428">
            <v>0</v>
          </cell>
          <cell r="N428">
            <v>0</v>
          </cell>
          <cell r="O428">
            <v>1120</v>
          </cell>
          <cell r="P428">
            <v>4480</v>
          </cell>
        </row>
        <row r="429">
          <cell r="B429" t="str">
            <v>W/ COATING, WALL MOUNT. TYPE</v>
          </cell>
          <cell r="C429">
            <v>1.25</v>
          </cell>
          <cell r="D429">
            <v>4.8499999999999996</v>
          </cell>
          <cell r="E429">
            <v>1</v>
          </cell>
          <cell r="F429">
            <v>0</v>
          </cell>
          <cell r="G429">
            <v>0</v>
          </cell>
          <cell r="H429">
            <v>0</v>
          </cell>
          <cell r="I429">
            <v>0.13</v>
          </cell>
          <cell r="J429">
            <v>0</v>
          </cell>
          <cell r="K429">
            <v>0</v>
          </cell>
          <cell r="L429">
            <v>0</v>
          </cell>
          <cell r="M429">
            <v>0</v>
          </cell>
          <cell r="N429">
            <v>0</v>
          </cell>
          <cell r="O429">
            <v>0</v>
          </cell>
          <cell r="P429">
            <v>0</v>
          </cell>
        </row>
        <row r="430">
          <cell r="A430">
            <v>19</v>
          </cell>
          <cell r="B430" t="str">
            <v xml:space="preserve">CAMERA SUPPORT, HOT DIPPED GALVANIZED STEEL </v>
          </cell>
          <cell r="C430">
            <v>6</v>
          </cell>
          <cell r="D430" t="str">
            <v>SET</v>
          </cell>
          <cell r="E430">
            <v>14000</v>
          </cell>
          <cell r="F430">
            <v>84000</v>
          </cell>
          <cell r="G430">
            <v>0</v>
          </cell>
          <cell r="H430">
            <v>0</v>
          </cell>
          <cell r="I430">
            <v>20</v>
          </cell>
          <cell r="J430">
            <v>120</v>
          </cell>
          <cell r="K430">
            <v>14000</v>
          </cell>
          <cell r="L430">
            <v>84000</v>
          </cell>
          <cell r="M430">
            <v>0</v>
          </cell>
          <cell r="N430">
            <v>0</v>
          </cell>
          <cell r="O430">
            <v>5600</v>
          </cell>
          <cell r="P430">
            <v>33600</v>
          </cell>
        </row>
        <row r="431">
          <cell r="B431" t="str">
            <v>W/ COATING, STANCHION TYPE, 3M H , W/FUNDATION</v>
          </cell>
          <cell r="C431">
            <v>1.5</v>
          </cell>
          <cell r="D431">
            <v>5.08</v>
          </cell>
          <cell r="E431">
            <v>1</v>
          </cell>
          <cell r="F431">
            <v>0</v>
          </cell>
          <cell r="G431">
            <v>0</v>
          </cell>
          <cell r="H431">
            <v>0</v>
          </cell>
          <cell r="I431">
            <v>0.15</v>
          </cell>
          <cell r="J431">
            <v>0</v>
          </cell>
          <cell r="K431">
            <v>0</v>
          </cell>
          <cell r="L431">
            <v>0</v>
          </cell>
          <cell r="M431">
            <v>0</v>
          </cell>
          <cell r="N431">
            <v>0</v>
          </cell>
          <cell r="O431">
            <v>0</v>
          </cell>
          <cell r="P431">
            <v>0</v>
          </cell>
        </row>
        <row r="432">
          <cell r="A432">
            <v>20</v>
          </cell>
          <cell r="B432" t="str">
            <v xml:space="preserve"> HOT DIPPED GALVANIZED CONDUIT FITTING, UNION,</v>
          </cell>
          <cell r="C432">
            <v>1</v>
          </cell>
          <cell r="D432" t="str">
            <v>LOT</v>
          </cell>
          <cell r="E432">
            <v>78750</v>
          </cell>
          <cell r="F432">
            <v>78750</v>
          </cell>
          <cell r="G432">
            <v>0</v>
          </cell>
          <cell r="H432">
            <v>0</v>
          </cell>
          <cell r="I432">
            <v>122.5</v>
          </cell>
          <cell r="J432">
            <v>123</v>
          </cell>
          <cell r="K432">
            <v>78750</v>
          </cell>
          <cell r="L432">
            <v>78750</v>
          </cell>
          <cell r="M432">
            <v>0</v>
          </cell>
          <cell r="N432">
            <v>0</v>
          </cell>
          <cell r="O432">
            <v>34300</v>
          </cell>
          <cell r="P432">
            <v>34300</v>
          </cell>
        </row>
        <row r="433">
          <cell r="B433" t="str">
            <v>SEALING FITTING</v>
          </cell>
          <cell r="C433">
            <v>2</v>
          </cell>
          <cell r="D433">
            <v>5.54</v>
          </cell>
          <cell r="E433">
            <v>1</v>
          </cell>
          <cell r="F433">
            <v>0</v>
          </cell>
          <cell r="G433">
            <v>0</v>
          </cell>
          <cell r="H433">
            <v>0</v>
          </cell>
          <cell r="I433">
            <v>0.2</v>
          </cell>
          <cell r="J433">
            <v>0</v>
          </cell>
          <cell r="K433">
            <v>0</v>
          </cell>
          <cell r="L433">
            <v>0</v>
          </cell>
          <cell r="M433">
            <v>0</v>
          </cell>
          <cell r="N433">
            <v>0</v>
          </cell>
          <cell r="O433">
            <v>0</v>
          </cell>
          <cell r="P433">
            <v>0</v>
          </cell>
        </row>
        <row r="434">
          <cell r="A434">
            <v>21</v>
          </cell>
          <cell r="B434" t="str">
            <v>FIBER OPTIC CABLE CABLE , 1 FIBERS</v>
          </cell>
          <cell r="C434">
            <v>1250</v>
          </cell>
          <cell r="D434" t="str">
            <v>M</v>
          </cell>
          <cell r="E434">
            <v>38</v>
          </cell>
          <cell r="F434">
            <v>47500</v>
          </cell>
          <cell r="G434">
            <v>0</v>
          </cell>
          <cell r="H434">
            <v>0</v>
          </cell>
          <cell r="I434">
            <v>0.1</v>
          </cell>
          <cell r="J434">
            <v>125</v>
          </cell>
          <cell r="K434">
            <v>38</v>
          </cell>
          <cell r="L434">
            <v>47500</v>
          </cell>
          <cell r="M434">
            <v>0</v>
          </cell>
          <cell r="N434">
            <v>0</v>
          </cell>
          <cell r="O434">
            <v>28</v>
          </cell>
          <cell r="P434">
            <v>35000</v>
          </cell>
        </row>
        <row r="435">
          <cell r="A435">
            <v>22</v>
          </cell>
          <cell r="B435" t="str">
            <v>FIBER OPTIC VIDEO SIGNAL RECEIVER</v>
          </cell>
          <cell r="C435">
            <v>1</v>
          </cell>
          <cell r="D435" t="str">
            <v>SET</v>
          </cell>
          <cell r="E435">
            <v>23400</v>
          </cell>
          <cell r="F435">
            <v>23400</v>
          </cell>
          <cell r="G435">
            <v>0</v>
          </cell>
          <cell r="H435">
            <v>0</v>
          </cell>
          <cell r="I435">
            <v>4</v>
          </cell>
          <cell r="J435">
            <v>4</v>
          </cell>
          <cell r="K435">
            <v>23400</v>
          </cell>
          <cell r="L435">
            <v>23400</v>
          </cell>
          <cell r="M435">
            <v>0</v>
          </cell>
          <cell r="N435">
            <v>0</v>
          </cell>
          <cell r="O435">
            <v>1120</v>
          </cell>
          <cell r="P435">
            <v>1120</v>
          </cell>
        </row>
        <row r="436">
          <cell r="A436">
            <v>23</v>
          </cell>
          <cell r="B436" t="str">
            <v>FIBER OPTIC VIDEO SIGNAL TRANSMITER</v>
          </cell>
          <cell r="C436">
            <v>1</v>
          </cell>
          <cell r="D436" t="str">
            <v>SET</v>
          </cell>
          <cell r="E436">
            <v>25200</v>
          </cell>
          <cell r="F436">
            <v>25200</v>
          </cell>
          <cell r="G436">
            <v>0</v>
          </cell>
          <cell r="H436">
            <v>0</v>
          </cell>
          <cell r="I436">
            <v>4</v>
          </cell>
          <cell r="J436">
            <v>4</v>
          </cell>
          <cell r="K436">
            <v>25200</v>
          </cell>
          <cell r="L436">
            <v>25200</v>
          </cell>
          <cell r="M436">
            <v>0</v>
          </cell>
          <cell r="N436">
            <v>0</v>
          </cell>
          <cell r="O436">
            <v>1120</v>
          </cell>
          <cell r="P436">
            <v>1120</v>
          </cell>
        </row>
        <row r="437">
          <cell r="A437">
            <v>24</v>
          </cell>
          <cell r="B437" t="str">
            <v xml:space="preserve"> MISCELLANEOUS MATERIALS</v>
          </cell>
          <cell r="C437">
            <v>1</v>
          </cell>
          <cell r="D437" t="str">
            <v>LOT</v>
          </cell>
          <cell r="E437">
            <v>50879.4</v>
          </cell>
          <cell r="F437">
            <v>50879</v>
          </cell>
          <cell r="G437">
            <v>0</v>
          </cell>
          <cell r="H437">
            <v>0</v>
          </cell>
          <cell r="I437">
            <v>38.61</v>
          </cell>
          <cell r="J437">
            <v>39</v>
          </cell>
          <cell r="K437">
            <v>50879</v>
          </cell>
          <cell r="L437">
            <v>50879</v>
          </cell>
          <cell r="M437">
            <v>0</v>
          </cell>
          <cell r="N437">
            <v>0</v>
          </cell>
          <cell r="O437">
            <v>10811</v>
          </cell>
          <cell r="P437">
            <v>10811</v>
          </cell>
        </row>
        <row r="438">
          <cell r="B438" t="str">
            <v>SUB-TOTAL : (G)</v>
          </cell>
          <cell r="C438">
            <v>3.5</v>
          </cell>
          <cell r="D438">
            <v>8.08</v>
          </cell>
          <cell r="E438">
            <v>1</v>
          </cell>
          <cell r="F438">
            <v>1746859</v>
          </cell>
          <cell r="G438">
            <v>0</v>
          </cell>
          <cell r="H438">
            <v>0</v>
          </cell>
          <cell r="I438">
            <v>0.35</v>
          </cell>
          <cell r="J438">
            <v>1326</v>
          </cell>
          <cell r="K438">
            <v>0</v>
          </cell>
          <cell r="L438">
            <v>1746859</v>
          </cell>
          <cell r="M438">
            <v>0</v>
          </cell>
          <cell r="N438">
            <v>0</v>
          </cell>
          <cell r="O438">
            <v>0</v>
          </cell>
          <cell r="P438">
            <v>371601</v>
          </cell>
        </row>
        <row r="439">
          <cell r="B439" t="str">
            <v xml:space="preserve">XS </v>
          </cell>
          <cell r="C439">
            <v>4</v>
          </cell>
          <cell r="D439">
            <v>8.56</v>
          </cell>
          <cell r="E439">
            <v>1</v>
          </cell>
          <cell r="F439">
            <v>0</v>
          </cell>
          <cell r="G439">
            <v>0</v>
          </cell>
          <cell r="H439">
            <v>0</v>
          </cell>
          <cell r="I439">
            <v>0.41</v>
          </cell>
          <cell r="J439">
            <v>0</v>
          </cell>
          <cell r="K439">
            <v>0</v>
          </cell>
          <cell r="L439">
            <v>0</v>
          </cell>
          <cell r="M439">
            <v>0</v>
          </cell>
          <cell r="N439">
            <v>0</v>
          </cell>
          <cell r="O439">
            <v>0</v>
          </cell>
          <cell r="P439">
            <v>0</v>
          </cell>
        </row>
        <row r="440">
          <cell r="B440" t="str">
            <v xml:space="preserve">XS </v>
          </cell>
          <cell r="C440">
            <v>5</v>
          </cell>
          <cell r="D440">
            <v>9.5299999999999994</v>
          </cell>
          <cell r="E440">
            <v>1</v>
          </cell>
          <cell r="F440">
            <v>0</v>
          </cell>
          <cell r="G440">
            <v>0</v>
          </cell>
          <cell r="H440">
            <v>0</v>
          </cell>
          <cell r="I440">
            <v>0.51</v>
          </cell>
          <cell r="J440">
            <v>0</v>
          </cell>
          <cell r="K440">
            <v>0</v>
          </cell>
          <cell r="L440">
            <v>0</v>
          </cell>
          <cell r="M440">
            <v>0</v>
          </cell>
          <cell r="N440">
            <v>0</v>
          </cell>
          <cell r="O440">
            <v>0</v>
          </cell>
          <cell r="P440">
            <v>0</v>
          </cell>
        </row>
        <row r="441">
          <cell r="A441" t="str">
            <v>H.</v>
          </cell>
          <cell r="B441" t="str">
            <v xml:space="preserve"> CATHODIC PROTECTION SYSTEM </v>
          </cell>
          <cell r="C441">
            <v>6</v>
          </cell>
          <cell r="D441">
            <v>10.97</v>
          </cell>
          <cell r="E441">
            <v>1.25</v>
          </cell>
          <cell r="F441">
            <v>0</v>
          </cell>
          <cell r="G441">
            <v>0</v>
          </cell>
          <cell r="H441">
            <v>0</v>
          </cell>
          <cell r="I441">
            <v>0.61</v>
          </cell>
          <cell r="J441">
            <v>0</v>
          </cell>
          <cell r="K441">
            <v>0</v>
          </cell>
          <cell r="L441">
            <v>0</v>
          </cell>
          <cell r="M441">
            <v>0</v>
          </cell>
          <cell r="N441">
            <v>0</v>
          </cell>
          <cell r="O441">
            <v>0</v>
          </cell>
          <cell r="P441">
            <v>0</v>
          </cell>
        </row>
        <row r="442">
          <cell r="A442">
            <v>1</v>
          </cell>
          <cell r="B442" t="str">
            <v>40LB??????</v>
          </cell>
          <cell r="C442">
            <v>60</v>
          </cell>
          <cell r="D442" t="str">
            <v>SET</v>
          </cell>
          <cell r="E442">
            <v>8000</v>
          </cell>
          <cell r="F442">
            <v>480000</v>
          </cell>
          <cell r="G442">
            <v>0</v>
          </cell>
          <cell r="H442">
            <v>0</v>
          </cell>
          <cell r="I442">
            <v>9</v>
          </cell>
          <cell r="J442">
            <v>540</v>
          </cell>
          <cell r="K442">
            <v>8000</v>
          </cell>
          <cell r="L442">
            <v>480000</v>
          </cell>
          <cell r="M442">
            <v>0</v>
          </cell>
          <cell r="N442">
            <v>0</v>
          </cell>
          <cell r="O442">
            <v>2520</v>
          </cell>
          <cell r="P442">
            <v>151200</v>
          </cell>
        </row>
        <row r="443">
          <cell r="A443">
            <v>2</v>
          </cell>
          <cell r="B443" t="str">
            <v xml:space="preserve">ZINC GROUNDING CELL, FOUR ANODE UNITS WITH </v>
          </cell>
          <cell r="C443">
            <v>5</v>
          </cell>
          <cell r="D443" t="str">
            <v>SET</v>
          </cell>
          <cell r="E443">
            <v>14000</v>
          </cell>
          <cell r="F443">
            <v>70000</v>
          </cell>
          <cell r="G443">
            <v>0</v>
          </cell>
          <cell r="H443">
            <v>0</v>
          </cell>
          <cell r="I443">
            <v>6</v>
          </cell>
          <cell r="J443">
            <v>30</v>
          </cell>
          <cell r="K443">
            <v>14000</v>
          </cell>
          <cell r="L443">
            <v>70000</v>
          </cell>
          <cell r="M443">
            <v>0</v>
          </cell>
          <cell r="N443">
            <v>0</v>
          </cell>
          <cell r="O443">
            <v>1680</v>
          </cell>
          <cell r="P443">
            <v>8400</v>
          </cell>
        </row>
        <row r="444">
          <cell r="B444" t="str">
            <v xml:space="preserve">10 FT OF #6 AWG HMWPE CATHODIC </v>
          </cell>
          <cell r="C444">
            <v>12</v>
          </cell>
          <cell r="D444">
            <v>12.7</v>
          </cell>
          <cell r="E444">
            <v>1.25</v>
          </cell>
          <cell r="F444">
            <v>0</v>
          </cell>
          <cell r="G444">
            <v>0</v>
          </cell>
          <cell r="H444">
            <v>0</v>
          </cell>
          <cell r="I444">
            <v>1.22</v>
          </cell>
          <cell r="J444">
            <v>0</v>
          </cell>
          <cell r="K444">
            <v>0</v>
          </cell>
          <cell r="L444">
            <v>0</v>
          </cell>
          <cell r="M444">
            <v>0</v>
          </cell>
          <cell r="N444">
            <v>0</v>
          </cell>
          <cell r="O444">
            <v>0</v>
          </cell>
          <cell r="P444">
            <v>0</v>
          </cell>
        </row>
        <row r="445">
          <cell r="B445" t="str">
            <v xml:space="preserve">PROTECTION COPPER CABLE, 1.4"X1.4"X60" </v>
          </cell>
          <cell r="C445">
            <v>14</v>
          </cell>
          <cell r="D445">
            <v>12.7</v>
          </cell>
          <cell r="E445">
            <v>1.25</v>
          </cell>
          <cell r="F445">
            <v>0</v>
          </cell>
          <cell r="G445">
            <v>0</v>
          </cell>
          <cell r="H445">
            <v>0</v>
          </cell>
          <cell r="I445">
            <v>1.42</v>
          </cell>
          <cell r="J445">
            <v>0</v>
          </cell>
          <cell r="K445">
            <v>0</v>
          </cell>
          <cell r="L445">
            <v>0</v>
          </cell>
          <cell r="M445">
            <v>0</v>
          </cell>
          <cell r="N445">
            <v>0</v>
          </cell>
          <cell r="O445">
            <v>0</v>
          </cell>
          <cell r="P445">
            <v>0</v>
          </cell>
          <cell r="Q445">
            <v>0</v>
          </cell>
        </row>
        <row r="446">
          <cell r="B446" t="str">
            <v>ANODE</v>
          </cell>
          <cell r="C446">
            <v>16</v>
          </cell>
          <cell r="D446">
            <v>12.7</v>
          </cell>
          <cell r="E446">
            <v>1.25</v>
          </cell>
          <cell r="F446">
            <v>0</v>
          </cell>
          <cell r="G446">
            <v>0</v>
          </cell>
          <cell r="H446">
            <v>0</v>
          </cell>
          <cell r="I446">
            <v>1.62</v>
          </cell>
          <cell r="J446">
            <v>0</v>
          </cell>
          <cell r="K446">
            <v>0</v>
          </cell>
          <cell r="L446">
            <v>0</v>
          </cell>
          <cell r="M446">
            <v>0</v>
          </cell>
          <cell r="N446">
            <v>0</v>
          </cell>
          <cell r="O446">
            <v>0</v>
          </cell>
          <cell r="P446">
            <v>0</v>
          </cell>
        </row>
        <row r="447">
          <cell r="A447">
            <v>3</v>
          </cell>
          <cell r="B447" t="str">
            <v>TEST JUNTION BOX</v>
          </cell>
          <cell r="C447">
            <v>7</v>
          </cell>
          <cell r="D447" t="str">
            <v>SET</v>
          </cell>
          <cell r="E447">
            <v>3000</v>
          </cell>
          <cell r="F447">
            <v>21000</v>
          </cell>
          <cell r="G447">
            <v>0</v>
          </cell>
          <cell r="H447">
            <v>0</v>
          </cell>
          <cell r="I447">
            <v>6</v>
          </cell>
          <cell r="J447">
            <v>42</v>
          </cell>
          <cell r="K447">
            <v>3000</v>
          </cell>
          <cell r="L447">
            <v>21000</v>
          </cell>
          <cell r="M447">
            <v>0</v>
          </cell>
          <cell r="N447">
            <v>0</v>
          </cell>
          <cell r="O447">
            <v>1680</v>
          </cell>
          <cell r="P447">
            <v>11760</v>
          </cell>
        </row>
        <row r="448">
          <cell r="A448">
            <v>4</v>
          </cell>
          <cell r="B448" t="str">
            <v>Cu-CuS04 REFERENCE ELECTRODE WITH 10 FT OF</v>
          </cell>
          <cell r="C448">
            <v>7</v>
          </cell>
          <cell r="D448" t="str">
            <v>SET</v>
          </cell>
          <cell r="E448">
            <v>4000</v>
          </cell>
          <cell r="F448">
            <v>28000</v>
          </cell>
          <cell r="G448">
            <v>0</v>
          </cell>
          <cell r="H448">
            <v>0</v>
          </cell>
          <cell r="I448">
            <v>6</v>
          </cell>
          <cell r="J448">
            <v>42</v>
          </cell>
          <cell r="K448">
            <v>4000</v>
          </cell>
          <cell r="L448">
            <v>28000</v>
          </cell>
          <cell r="M448">
            <v>0</v>
          </cell>
          <cell r="N448">
            <v>0</v>
          </cell>
          <cell r="O448">
            <v>1680</v>
          </cell>
          <cell r="P448">
            <v>11760</v>
          </cell>
        </row>
        <row r="449">
          <cell r="B449" t="str">
            <v xml:space="preserve">#8 AWG HMWPE CATHODIC PROTECTION  </v>
          </cell>
          <cell r="C449">
            <v>22</v>
          </cell>
          <cell r="D449">
            <v>12.7</v>
          </cell>
          <cell r="E449">
            <v>1.25</v>
          </cell>
          <cell r="I449">
            <v>2.23</v>
          </cell>
          <cell r="J449">
            <v>11.72</v>
          </cell>
          <cell r="K449">
            <v>13.950000000000001</v>
          </cell>
          <cell r="P449">
            <v>8</v>
          </cell>
        </row>
        <row r="450">
          <cell r="B450" t="str">
            <v xml:space="preserve">COPPER CABLE &amp; BACKFILL OVER SIZE   </v>
          </cell>
        </row>
        <row r="451">
          <cell r="B451" t="str">
            <v>6" D x 10" L, GLOBAL TYPE OR EQUAL</v>
          </cell>
        </row>
        <row r="452">
          <cell r="A452">
            <v>5</v>
          </cell>
          <cell r="B452" t="str">
            <v>#8AWG 1/C HALAR CABLE</v>
          </cell>
          <cell r="C452">
            <v>475</v>
          </cell>
          <cell r="D452" t="str">
            <v>M</v>
          </cell>
          <cell r="E452">
            <v>120</v>
          </cell>
          <cell r="F452">
            <v>57000</v>
          </cell>
          <cell r="G452">
            <v>0</v>
          </cell>
          <cell r="H452">
            <v>0</v>
          </cell>
          <cell r="I452">
            <v>0.12</v>
          </cell>
          <cell r="J452">
            <v>57</v>
          </cell>
          <cell r="K452">
            <v>120</v>
          </cell>
          <cell r="L452">
            <v>57000</v>
          </cell>
          <cell r="M452">
            <v>0</v>
          </cell>
          <cell r="N452">
            <v>0</v>
          </cell>
          <cell r="O452">
            <v>34</v>
          </cell>
          <cell r="P452">
            <v>16150</v>
          </cell>
        </row>
        <row r="453">
          <cell r="A453">
            <v>6</v>
          </cell>
          <cell r="B453" t="str">
            <v>CADWELD POWDER CARTRIDGE, CA-25 TYPE</v>
          </cell>
          <cell r="C453">
            <v>15</v>
          </cell>
          <cell r="D453" t="str">
            <v>PCS</v>
          </cell>
          <cell r="E453">
            <v>125</v>
          </cell>
          <cell r="F453">
            <v>1875</v>
          </cell>
          <cell r="G453">
            <v>0</v>
          </cell>
          <cell r="H453">
            <v>0</v>
          </cell>
          <cell r="I453">
            <v>1</v>
          </cell>
          <cell r="J453">
            <v>15</v>
          </cell>
          <cell r="K453">
            <v>125</v>
          </cell>
          <cell r="L453">
            <v>1875</v>
          </cell>
          <cell r="M453">
            <v>0</v>
          </cell>
          <cell r="N453">
            <v>0</v>
          </cell>
          <cell r="O453">
            <v>280</v>
          </cell>
          <cell r="P453">
            <v>4200</v>
          </cell>
        </row>
        <row r="454">
          <cell r="A454">
            <v>7</v>
          </cell>
          <cell r="B454" t="str">
            <v>CADWELD MOLD</v>
          </cell>
          <cell r="C454">
            <v>1</v>
          </cell>
          <cell r="D454" t="str">
            <v>SET</v>
          </cell>
          <cell r="E454">
            <v>1500</v>
          </cell>
          <cell r="F454">
            <v>1500</v>
          </cell>
          <cell r="G454">
            <v>0</v>
          </cell>
          <cell r="H454">
            <v>0</v>
          </cell>
          <cell r="I454">
            <v>0</v>
          </cell>
          <cell r="J454">
            <v>0</v>
          </cell>
          <cell r="K454">
            <v>1500</v>
          </cell>
          <cell r="L454">
            <v>1500</v>
          </cell>
          <cell r="M454">
            <v>0</v>
          </cell>
          <cell r="N454">
            <v>0</v>
          </cell>
          <cell r="O454">
            <v>0</v>
          </cell>
          <cell r="P454">
            <v>0</v>
          </cell>
        </row>
        <row r="455">
          <cell r="A455">
            <v>8</v>
          </cell>
          <cell r="B455" t="str">
            <v>C TYPE LUG</v>
          </cell>
          <cell r="C455">
            <v>60</v>
          </cell>
          <cell r="D455" t="str">
            <v>PCS</v>
          </cell>
          <cell r="E455">
            <v>50</v>
          </cell>
          <cell r="F455">
            <v>3000</v>
          </cell>
          <cell r="G455">
            <v>0</v>
          </cell>
          <cell r="H455">
            <v>0</v>
          </cell>
          <cell r="I455">
            <v>0.5</v>
          </cell>
          <cell r="J455">
            <v>30</v>
          </cell>
          <cell r="K455">
            <v>50</v>
          </cell>
          <cell r="L455">
            <v>3000</v>
          </cell>
          <cell r="M455">
            <v>0</v>
          </cell>
          <cell r="N455">
            <v>0</v>
          </cell>
          <cell r="O455">
            <v>140</v>
          </cell>
          <cell r="P455">
            <v>8400</v>
          </cell>
        </row>
        <row r="456">
          <cell r="A456">
            <v>9</v>
          </cell>
          <cell r="B456" t="str">
            <v>TOOL,MOLD SUPPORT CLAMP CADWELD CAB-320</v>
          </cell>
          <cell r="C456">
            <v>1</v>
          </cell>
          <cell r="D456" t="str">
            <v>PCS</v>
          </cell>
          <cell r="E456">
            <v>2500</v>
          </cell>
          <cell r="F456">
            <v>2500</v>
          </cell>
          <cell r="G456">
            <v>0</v>
          </cell>
          <cell r="H456">
            <v>0</v>
          </cell>
          <cell r="I456">
            <v>0</v>
          </cell>
          <cell r="J456">
            <v>0</v>
          </cell>
          <cell r="K456">
            <v>2500</v>
          </cell>
          <cell r="L456">
            <v>2500</v>
          </cell>
          <cell r="M456">
            <v>0</v>
          </cell>
          <cell r="N456">
            <v>0</v>
          </cell>
          <cell r="O456">
            <v>0</v>
          </cell>
          <cell r="P456">
            <v>0</v>
          </cell>
        </row>
        <row r="457">
          <cell r="A457">
            <v>10</v>
          </cell>
          <cell r="B457" t="str">
            <v xml:space="preserve">NONMETALLIC CONDUIT, PVC CNS 1302 UPVC </v>
          </cell>
          <cell r="C457">
            <v>285</v>
          </cell>
          <cell r="D457" t="str">
            <v>M</v>
          </cell>
          <cell r="E457">
            <v>16</v>
          </cell>
          <cell r="F457">
            <v>4560</v>
          </cell>
          <cell r="G457">
            <v>0</v>
          </cell>
          <cell r="H457">
            <v>0</v>
          </cell>
          <cell r="I457">
            <v>0.5</v>
          </cell>
          <cell r="J457">
            <v>143</v>
          </cell>
          <cell r="K457">
            <v>16</v>
          </cell>
          <cell r="L457">
            <v>4560</v>
          </cell>
          <cell r="M457">
            <v>0</v>
          </cell>
          <cell r="N457">
            <v>0</v>
          </cell>
          <cell r="O457">
            <v>140</v>
          </cell>
          <cell r="P457">
            <v>39900</v>
          </cell>
          <cell r="Q457">
            <v>0</v>
          </cell>
        </row>
        <row r="458">
          <cell r="B458" t="str">
            <v>TABLE 1, 1"</v>
          </cell>
          <cell r="C458">
            <v>0</v>
          </cell>
          <cell r="D458">
            <v>0</v>
          </cell>
          <cell r="E458">
            <v>0</v>
          </cell>
          <cell r="F458">
            <v>0</v>
          </cell>
          <cell r="G458">
            <v>0</v>
          </cell>
          <cell r="H458">
            <v>0</v>
          </cell>
          <cell r="I458">
            <v>0</v>
          </cell>
          <cell r="J458">
            <v>0</v>
          </cell>
          <cell r="K458">
            <v>0</v>
          </cell>
          <cell r="L458">
            <v>0</v>
          </cell>
          <cell r="M458">
            <v>0</v>
          </cell>
          <cell r="N458">
            <v>0</v>
          </cell>
          <cell r="O458">
            <v>0</v>
          </cell>
          <cell r="P458">
            <v>0</v>
          </cell>
        </row>
        <row r="459">
          <cell r="A459">
            <v>11</v>
          </cell>
          <cell r="B459" t="str">
            <v xml:space="preserve">CONCRETE, 3000PSI </v>
          </cell>
          <cell r="C459">
            <v>3</v>
          </cell>
          <cell r="D459" t="str">
            <v>M3</v>
          </cell>
          <cell r="E459" t="str">
            <v>M+L</v>
          </cell>
          <cell r="F459" t="str">
            <v>M+L</v>
          </cell>
          <cell r="G459">
            <v>0</v>
          </cell>
          <cell r="H459">
            <v>0</v>
          </cell>
          <cell r="I459">
            <v>0</v>
          </cell>
          <cell r="J459">
            <v>0</v>
          </cell>
          <cell r="K459" t="str">
            <v>M+L</v>
          </cell>
          <cell r="L459" t="str">
            <v>M+L</v>
          </cell>
          <cell r="M459">
            <v>0</v>
          </cell>
          <cell r="N459">
            <v>0</v>
          </cell>
          <cell r="O459">
            <v>2300</v>
          </cell>
          <cell r="P459">
            <v>6900</v>
          </cell>
        </row>
        <row r="460">
          <cell r="A460">
            <v>12</v>
          </cell>
          <cell r="B460" t="str">
            <v>STEEL REINFORCING BAR, 3/8"</v>
          </cell>
          <cell r="C460">
            <v>610</v>
          </cell>
          <cell r="D460" t="str">
            <v>KG</v>
          </cell>
          <cell r="E460" t="str">
            <v>M+L</v>
          </cell>
          <cell r="F460" t="str">
            <v>M+L</v>
          </cell>
          <cell r="G460">
            <v>0</v>
          </cell>
          <cell r="H460">
            <v>0</v>
          </cell>
          <cell r="I460">
            <v>0</v>
          </cell>
          <cell r="J460">
            <v>0</v>
          </cell>
          <cell r="K460" t="str">
            <v>M+L</v>
          </cell>
          <cell r="L460" t="str">
            <v>M+L</v>
          </cell>
          <cell r="M460">
            <v>0</v>
          </cell>
          <cell r="N460">
            <v>0</v>
          </cell>
          <cell r="O460">
            <v>16</v>
          </cell>
          <cell r="P460">
            <v>9760</v>
          </cell>
        </row>
        <row r="461">
          <cell r="A461">
            <v>13</v>
          </cell>
          <cell r="B461" t="str">
            <v xml:space="preserve"> EXCAVATION</v>
          </cell>
          <cell r="C461">
            <v>152</v>
          </cell>
          <cell r="D461" t="str">
            <v>M3</v>
          </cell>
          <cell r="E461" t="str">
            <v>M+L</v>
          </cell>
          <cell r="F461" t="str">
            <v>M+L</v>
          </cell>
          <cell r="G461">
            <v>0</v>
          </cell>
          <cell r="H461">
            <v>0</v>
          </cell>
          <cell r="I461">
            <v>0</v>
          </cell>
          <cell r="J461">
            <v>0</v>
          </cell>
          <cell r="K461" t="str">
            <v>M+L</v>
          </cell>
          <cell r="L461" t="str">
            <v>M+L</v>
          </cell>
          <cell r="M461">
            <v>0</v>
          </cell>
          <cell r="N461">
            <v>0</v>
          </cell>
          <cell r="O461">
            <v>120</v>
          </cell>
          <cell r="P461">
            <v>18240</v>
          </cell>
        </row>
        <row r="462">
          <cell r="A462">
            <v>14</v>
          </cell>
          <cell r="B462" t="str">
            <v xml:space="preserve"> BACKFILL SAND</v>
          </cell>
          <cell r="C462">
            <v>50</v>
          </cell>
          <cell r="D462" t="str">
            <v>M3</v>
          </cell>
          <cell r="E462" t="str">
            <v>M+L</v>
          </cell>
          <cell r="F462" t="str">
            <v>M+L</v>
          </cell>
          <cell r="G462">
            <v>0</v>
          </cell>
          <cell r="H462">
            <v>0</v>
          </cell>
          <cell r="I462">
            <v>0</v>
          </cell>
          <cell r="J462">
            <v>0</v>
          </cell>
          <cell r="K462" t="str">
            <v>M+L</v>
          </cell>
          <cell r="L462" t="str">
            <v>M+L</v>
          </cell>
          <cell r="M462">
            <v>0</v>
          </cell>
          <cell r="N462">
            <v>0</v>
          </cell>
          <cell r="O462">
            <v>550</v>
          </cell>
          <cell r="P462">
            <v>27500</v>
          </cell>
        </row>
        <row r="463">
          <cell r="A463">
            <v>15</v>
          </cell>
          <cell r="B463" t="str">
            <v xml:space="preserve"> BACKFILL STONE</v>
          </cell>
          <cell r="C463">
            <v>31</v>
          </cell>
          <cell r="D463" t="str">
            <v>M3</v>
          </cell>
          <cell r="E463" t="str">
            <v>M+L</v>
          </cell>
          <cell r="F463" t="str">
            <v>M+L</v>
          </cell>
          <cell r="G463">
            <v>0</v>
          </cell>
          <cell r="H463">
            <v>0</v>
          </cell>
          <cell r="I463">
            <v>0</v>
          </cell>
          <cell r="J463">
            <v>0</v>
          </cell>
          <cell r="K463" t="str">
            <v>M+L</v>
          </cell>
          <cell r="L463" t="str">
            <v>M+L</v>
          </cell>
          <cell r="M463">
            <v>0</v>
          </cell>
          <cell r="N463">
            <v>0</v>
          </cell>
          <cell r="O463">
            <v>520</v>
          </cell>
          <cell r="P463">
            <v>16120</v>
          </cell>
        </row>
        <row r="464">
          <cell r="A464">
            <v>16</v>
          </cell>
          <cell r="B464" t="str">
            <v xml:space="preserve"> DISPOSAL</v>
          </cell>
          <cell r="C464">
            <v>80</v>
          </cell>
          <cell r="D464" t="str">
            <v>M3</v>
          </cell>
          <cell r="E464" t="str">
            <v>M+L</v>
          </cell>
          <cell r="F464" t="str">
            <v>M+L</v>
          </cell>
          <cell r="G464">
            <v>0</v>
          </cell>
          <cell r="H464">
            <v>0</v>
          </cell>
          <cell r="I464">
            <v>0</v>
          </cell>
          <cell r="J464">
            <v>0</v>
          </cell>
          <cell r="K464" t="str">
            <v>M+L</v>
          </cell>
          <cell r="L464" t="str">
            <v>M+L</v>
          </cell>
          <cell r="M464">
            <v>0</v>
          </cell>
          <cell r="N464">
            <v>0</v>
          </cell>
          <cell r="O464">
            <v>220</v>
          </cell>
          <cell r="P464">
            <v>17600</v>
          </cell>
        </row>
        <row r="465">
          <cell r="A465">
            <v>17</v>
          </cell>
          <cell r="B465" t="str">
            <v>???????(????)</v>
          </cell>
          <cell r="C465">
            <v>9</v>
          </cell>
          <cell r="D465" t="str">
            <v>PCS</v>
          </cell>
          <cell r="E465">
            <v>500</v>
          </cell>
          <cell r="F465">
            <v>4500</v>
          </cell>
          <cell r="G465">
            <v>0</v>
          </cell>
          <cell r="H465">
            <v>0</v>
          </cell>
          <cell r="I465">
            <v>2</v>
          </cell>
          <cell r="J465">
            <v>18</v>
          </cell>
          <cell r="K465">
            <v>500</v>
          </cell>
          <cell r="L465">
            <v>4500</v>
          </cell>
          <cell r="M465">
            <v>0</v>
          </cell>
          <cell r="N465">
            <v>0</v>
          </cell>
          <cell r="O465">
            <v>560</v>
          </cell>
          <cell r="P465">
            <v>5040</v>
          </cell>
        </row>
        <row r="466">
          <cell r="A466">
            <v>18</v>
          </cell>
          <cell r="B466" t="str">
            <v>???????</v>
          </cell>
          <cell r="C466">
            <v>7</v>
          </cell>
          <cell r="D466" t="str">
            <v>ROLL</v>
          </cell>
          <cell r="E466">
            <v>300</v>
          </cell>
          <cell r="F466">
            <v>2100</v>
          </cell>
          <cell r="G466">
            <v>0</v>
          </cell>
          <cell r="H466">
            <v>0</v>
          </cell>
          <cell r="I466">
            <v>1</v>
          </cell>
          <cell r="J466">
            <v>7</v>
          </cell>
          <cell r="K466">
            <v>300</v>
          </cell>
          <cell r="L466">
            <v>2100</v>
          </cell>
          <cell r="M466">
            <v>0</v>
          </cell>
          <cell r="N466">
            <v>0</v>
          </cell>
          <cell r="O466">
            <v>280</v>
          </cell>
          <cell r="P466">
            <v>1960</v>
          </cell>
        </row>
        <row r="467">
          <cell r="A467">
            <v>19</v>
          </cell>
          <cell r="B467" t="str">
            <v>????PE???</v>
          </cell>
          <cell r="C467">
            <v>8</v>
          </cell>
          <cell r="D467" t="str">
            <v>PCS</v>
          </cell>
          <cell r="E467">
            <v>350</v>
          </cell>
          <cell r="F467">
            <v>2800</v>
          </cell>
          <cell r="G467">
            <v>0</v>
          </cell>
          <cell r="H467">
            <v>0</v>
          </cell>
          <cell r="I467">
            <v>1</v>
          </cell>
          <cell r="J467">
            <v>8</v>
          </cell>
          <cell r="K467">
            <v>350</v>
          </cell>
          <cell r="L467">
            <v>2800</v>
          </cell>
          <cell r="M467">
            <v>0</v>
          </cell>
          <cell r="N467">
            <v>0</v>
          </cell>
          <cell r="O467">
            <v>280</v>
          </cell>
          <cell r="P467">
            <v>2240</v>
          </cell>
        </row>
        <row r="468">
          <cell r="A468">
            <v>20</v>
          </cell>
          <cell r="B468" t="str">
            <v>MISCELLANEOUS INCLUDE ???????? &amp; ???????</v>
          </cell>
          <cell r="C468">
            <v>1</v>
          </cell>
          <cell r="D468" t="str">
            <v>LOT</v>
          </cell>
          <cell r="E468">
            <v>67883.5</v>
          </cell>
          <cell r="F468">
            <v>67884</v>
          </cell>
          <cell r="G468">
            <v>0</v>
          </cell>
          <cell r="H468">
            <v>0</v>
          </cell>
          <cell r="I468">
            <v>93.2</v>
          </cell>
          <cell r="J468">
            <v>93</v>
          </cell>
          <cell r="K468">
            <v>67884</v>
          </cell>
          <cell r="L468">
            <v>67884</v>
          </cell>
          <cell r="M468">
            <v>0</v>
          </cell>
          <cell r="N468">
            <v>0</v>
          </cell>
          <cell r="O468">
            <v>26096</v>
          </cell>
          <cell r="P468">
            <v>26096</v>
          </cell>
        </row>
        <row r="469">
          <cell r="B469" t="str">
            <v>SUB-TOTAL : (H)</v>
          </cell>
          <cell r="C469">
            <v>0</v>
          </cell>
          <cell r="D469">
            <v>0</v>
          </cell>
          <cell r="E469">
            <v>0</v>
          </cell>
          <cell r="F469">
            <v>746719</v>
          </cell>
          <cell r="G469">
            <v>0</v>
          </cell>
          <cell r="H469">
            <v>0</v>
          </cell>
          <cell r="I469">
            <v>0</v>
          </cell>
          <cell r="J469">
            <v>1025</v>
          </cell>
          <cell r="K469">
            <v>0</v>
          </cell>
          <cell r="L469">
            <v>746719</v>
          </cell>
          <cell r="M469">
            <v>0</v>
          </cell>
          <cell r="N469">
            <v>0</v>
          </cell>
          <cell r="O469">
            <v>0</v>
          </cell>
          <cell r="P469">
            <v>383226</v>
          </cell>
        </row>
        <row r="470">
          <cell r="F470">
            <v>0</v>
          </cell>
          <cell r="G470">
            <v>0</v>
          </cell>
          <cell r="H470">
            <v>0</v>
          </cell>
          <cell r="I470">
            <v>0</v>
          </cell>
          <cell r="J470">
            <v>0</v>
          </cell>
          <cell r="K470">
            <v>0</v>
          </cell>
          <cell r="L470">
            <v>0</v>
          </cell>
          <cell r="M470">
            <v>0</v>
          </cell>
          <cell r="N470">
            <v>0</v>
          </cell>
          <cell r="O470">
            <v>0</v>
          </cell>
          <cell r="P470">
            <v>0</v>
          </cell>
        </row>
        <row r="471">
          <cell r="B471" t="str">
            <v>PVC???? 7C-2SQ.MM</v>
          </cell>
          <cell r="C471">
            <v>0</v>
          </cell>
          <cell r="D471">
            <v>0</v>
          </cell>
          <cell r="E471">
            <v>0</v>
          </cell>
          <cell r="F471">
            <v>0</v>
          </cell>
          <cell r="G471">
            <v>0</v>
          </cell>
          <cell r="H471">
            <v>0</v>
          </cell>
          <cell r="I471">
            <v>0</v>
          </cell>
          <cell r="J471">
            <v>0</v>
          </cell>
          <cell r="K471">
            <v>0</v>
          </cell>
          <cell r="L471">
            <v>0</v>
          </cell>
          <cell r="M471">
            <v>0</v>
          </cell>
          <cell r="N471">
            <v>0</v>
          </cell>
          <cell r="O471">
            <v>0</v>
          </cell>
          <cell r="P471">
            <v>0</v>
          </cell>
        </row>
        <row r="472">
          <cell r="F472">
            <v>0</v>
          </cell>
          <cell r="G472">
            <v>0</v>
          </cell>
          <cell r="H472">
            <v>0</v>
          </cell>
          <cell r="I472">
            <v>0</v>
          </cell>
          <cell r="J472">
            <v>0</v>
          </cell>
          <cell r="K472">
            <v>0</v>
          </cell>
          <cell r="L472">
            <v>0</v>
          </cell>
          <cell r="M472">
            <v>0</v>
          </cell>
          <cell r="N472">
            <v>0</v>
          </cell>
          <cell r="O472">
            <v>0</v>
          </cell>
          <cell r="P472">
            <v>0</v>
          </cell>
        </row>
        <row r="473">
          <cell r="A473" t="str">
            <v>I.</v>
          </cell>
          <cell r="B473" t="str">
            <v>APS SYSTEM</v>
          </cell>
          <cell r="C473">
            <v>0</v>
          </cell>
          <cell r="D473">
            <v>0</v>
          </cell>
          <cell r="E473">
            <v>0</v>
          </cell>
          <cell r="F473">
            <v>0</v>
          </cell>
          <cell r="G473">
            <v>0</v>
          </cell>
          <cell r="H473">
            <v>0</v>
          </cell>
          <cell r="I473">
            <v>0</v>
          </cell>
          <cell r="J473">
            <v>0</v>
          </cell>
          <cell r="K473">
            <v>0</v>
          </cell>
          <cell r="L473">
            <v>0</v>
          </cell>
          <cell r="M473">
            <v>0</v>
          </cell>
          <cell r="N473">
            <v>0</v>
          </cell>
          <cell r="O473">
            <v>0</v>
          </cell>
          <cell r="P473">
            <v>0</v>
          </cell>
          <cell r="Q473">
            <v>0</v>
          </cell>
        </row>
        <row r="474">
          <cell r="B474" t="str">
            <v>D&amp;F SYSTEM PANEL, INCLUDING</v>
          </cell>
          <cell r="C474">
            <v>0</v>
          </cell>
          <cell r="D474">
            <v>0</v>
          </cell>
          <cell r="E474">
            <v>0</v>
          </cell>
          <cell r="F474">
            <v>0</v>
          </cell>
          <cell r="G474">
            <v>0</v>
          </cell>
          <cell r="H474">
            <v>0</v>
          </cell>
          <cell r="I474">
            <v>0</v>
          </cell>
          <cell r="J474">
            <v>0</v>
          </cell>
          <cell r="K474">
            <v>0</v>
          </cell>
          <cell r="L474">
            <v>0</v>
          </cell>
          <cell r="M474">
            <v>0</v>
          </cell>
          <cell r="N474">
            <v>0</v>
          </cell>
          <cell r="O474">
            <v>0</v>
          </cell>
          <cell r="P474">
            <v>0</v>
          </cell>
        </row>
        <row r="475">
          <cell r="A475">
            <v>1</v>
          </cell>
          <cell r="B475" t="str">
            <v>PLC BASE PANEL, INDOOR IP20 ENCLOSURE, W/</v>
          </cell>
          <cell r="C475">
            <v>1</v>
          </cell>
          <cell r="D475" t="str">
            <v>SET</v>
          </cell>
          <cell r="E475">
            <v>1285400</v>
          </cell>
          <cell r="F475">
            <v>1285400</v>
          </cell>
          <cell r="G475">
            <v>0</v>
          </cell>
          <cell r="H475">
            <v>0</v>
          </cell>
          <cell r="I475">
            <v>50</v>
          </cell>
          <cell r="J475">
            <v>50</v>
          </cell>
          <cell r="K475">
            <v>1285400</v>
          </cell>
          <cell r="L475">
            <v>1285400</v>
          </cell>
          <cell r="M475">
            <v>0</v>
          </cell>
          <cell r="N475">
            <v>0</v>
          </cell>
          <cell r="O475">
            <v>14000</v>
          </cell>
          <cell r="P475">
            <v>14000</v>
          </cell>
        </row>
        <row r="476">
          <cell r="B476" t="str">
            <v xml:space="preserve">POWER SUPPLY, DIx144, DOx100, </v>
          </cell>
          <cell r="C476">
            <v>0</v>
          </cell>
          <cell r="D476">
            <v>0</v>
          </cell>
          <cell r="E476">
            <v>0</v>
          </cell>
          <cell r="F476">
            <v>0</v>
          </cell>
          <cell r="G476">
            <v>0</v>
          </cell>
          <cell r="H476">
            <v>0</v>
          </cell>
          <cell r="I476">
            <v>0</v>
          </cell>
          <cell r="J476">
            <v>0</v>
          </cell>
          <cell r="K476">
            <v>0</v>
          </cell>
          <cell r="L476">
            <v>0</v>
          </cell>
          <cell r="M476">
            <v>0</v>
          </cell>
          <cell r="N476">
            <v>0</v>
          </cell>
          <cell r="O476">
            <v>0</v>
          </cell>
          <cell r="P476">
            <v>0</v>
          </cell>
        </row>
        <row r="477">
          <cell r="B477" t="str">
            <v>INTERPOSITION RELAY x50,  WIRING, AND TB.</v>
          </cell>
          <cell r="C477">
            <v>0</v>
          </cell>
          <cell r="D477">
            <v>0</v>
          </cell>
          <cell r="E477">
            <v>0</v>
          </cell>
          <cell r="F477">
            <v>0</v>
          </cell>
          <cell r="G477">
            <v>0</v>
          </cell>
          <cell r="H477">
            <v>0</v>
          </cell>
          <cell r="I477">
            <v>0</v>
          </cell>
          <cell r="J477">
            <v>0</v>
          </cell>
          <cell r="K477">
            <v>0</v>
          </cell>
          <cell r="L477">
            <v>0</v>
          </cell>
          <cell r="M477">
            <v>0</v>
          </cell>
          <cell r="N477">
            <v>0</v>
          </cell>
          <cell r="O477">
            <v>0</v>
          </cell>
          <cell r="P477">
            <v>0</v>
          </cell>
        </row>
        <row r="478">
          <cell r="A478">
            <v>19</v>
          </cell>
          <cell r="B478" t="str">
            <v>SOFTWARE DESIGN PACKAGE</v>
          </cell>
          <cell r="C478">
            <v>3000</v>
          </cell>
          <cell r="D478" t="str">
            <v>M</v>
          </cell>
          <cell r="E478">
            <v>76</v>
          </cell>
          <cell r="F478">
            <v>0</v>
          </cell>
          <cell r="G478">
            <v>0</v>
          </cell>
          <cell r="H478">
            <v>0</v>
          </cell>
          <cell r="I478">
            <v>0</v>
          </cell>
          <cell r="J478">
            <v>0</v>
          </cell>
          <cell r="K478">
            <v>0</v>
          </cell>
          <cell r="L478">
            <v>0</v>
          </cell>
          <cell r="M478">
            <v>0</v>
          </cell>
          <cell r="N478">
            <v>0</v>
          </cell>
          <cell r="O478">
            <v>0</v>
          </cell>
          <cell r="P478">
            <v>0</v>
          </cell>
          <cell r="Q478">
            <v>0</v>
          </cell>
        </row>
        <row r="479">
          <cell r="A479">
            <v>2</v>
          </cell>
          <cell r="B479" t="str">
            <v>OPERATION CONSOLE, INCLUDING</v>
          </cell>
          <cell r="C479">
            <v>1</v>
          </cell>
          <cell r="D479" t="str">
            <v>SET</v>
          </cell>
          <cell r="E479">
            <v>357000</v>
          </cell>
          <cell r="F479">
            <v>357000</v>
          </cell>
          <cell r="G479">
            <v>0</v>
          </cell>
          <cell r="H479">
            <v>0</v>
          </cell>
          <cell r="I479">
            <v>20</v>
          </cell>
          <cell r="J479">
            <v>20</v>
          </cell>
          <cell r="K479">
            <v>357000</v>
          </cell>
          <cell r="L479">
            <v>357000</v>
          </cell>
          <cell r="M479">
            <v>0</v>
          </cell>
          <cell r="N479">
            <v>0</v>
          </cell>
          <cell r="O479">
            <v>5600</v>
          </cell>
          <cell r="P479">
            <v>5600</v>
          </cell>
        </row>
        <row r="480">
          <cell r="B480" t="str">
            <v>ANNUNCIATOR PANEL, W/ 50 WINDOWS</v>
          </cell>
          <cell r="C480">
            <v>0</v>
          </cell>
          <cell r="D480">
            <v>0</v>
          </cell>
          <cell r="E480">
            <v>0</v>
          </cell>
          <cell r="F480">
            <v>0</v>
          </cell>
          <cell r="G480">
            <v>0</v>
          </cell>
          <cell r="H480">
            <v>0</v>
          </cell>
          <cell r="I480">
            <v>0.23599999999999999</v>
          </cell>
          <cell r="J480">
            <v>0</v>
          </cell>
          <cell r="K480">
            <v>0</v>
          </cell>
          <cell r="L480">
            <v>0</v>
          </cell>
          <cell r="M480">
            <v>0</v>
          </cell>
          <cell r="N480">
            <v>0</v>
          </cell>
          <cell r="O480">
            <v>0</v>
          </cell>
          <cell r="P480">
            <v>0</v>
          </cell>
        </row>
        <row r="481">
          <cell r="B481" t="str">
            <v xml:space="preserve">COMMAND BOARD, W/ 15 PB SWITCH(SW. W/LIGHT) </v>
          </cell>
          <cell r="C481">
            <v>0</v>
          </cell>
          <cell r="D481">
            <v>0</v>
          </cell>
          <cell r="E481">
            <v>0</v>
          </cell>
          <cell r="F481">
            <v>0</v>
          </cell>
          <cell r="G481">
            <v>0</v>
          </cell>
          <cell r="H481">
            <v>0</v>
          </cell>
          <cell r="I481">
            <v>0</v>
          </cell>
          <cell r="J481">
            <v>0</v>
          </cell>
          <cell r="K481">
            <v>0</v>
          </cell>
          <cell r="L481">
            <v>0</v>
          </cell>
          <cell r="M481">
            <v>0</v>
          </cell>
          <cell r="N481">
            <v>0</v>
          </cell>
          <cell r="O481">
            <v>0</v>
          </cell>
          <cell r="P481">
            <v>0</v>
          </cell>
        </row>
        <row r="482">
          <cell r="B482" t="str">
            <v>WIRING, AND TB.</v>
          </cell>
          <cell r="C482">
            <v>0</v>
          </cell>
          <cell r="D482">
            <v>0</v>
          </cell>
          <cell r="E482">
            <v>0</v>
          </cell>
          <cell r="F482">
            <v>0</v>
          </cell>
          <cell r="G482">
            <v>0</v>
          </cell>
          <cell r="H482">
            <v>0</v>
          </cell>
          <cell r="I482">
            <v>0</v>
          </cell>
          <cell r="J482">
            <v>0</v>
          </cell>
          <cell r="K482">
            <v>0</v>
          </cell>
          <cell r="L482">
            <v>0</v>
          </cell>
          <cell r="M482">
            <v>0</v>
          </cell>
          <cell r="N482">
            <v>0</v>
          </cell>
          <cell r="O482">
            <v>0</v>
          </cell>
          <cell r="P482">
            <v>0</v>
          </cell>
        </row>
        <row r="483">
          <cell r="A483">
            <v>3</v>
          </cell>
          <cell r="B483" t="str">
            <v>MIMIC PANEL, ENCLOSURE SIZE 2300Hx1400Wx600D</v>
          </cell>
          <cell r="C483">
            <v>1</v>
          </cell>
          <cell r="D483" t="str">
            <v>SET</v>
          </cell>
          <cell r="E483">
            <v>448000</v>
          </cell>
          <cell r="F483">
            <v>448000</v>
          </cell>
          <cell r="G483">
            <v>0</v>
          </cell>
          <cell r="H483">
            <v>0</v>
          </cell>
          <cell r="I483">
            <v>20</v>
          </cell>
          <cell r="J483">
            <v>20</v>
          </cell>
          <cell r="K483">
            <v>448000</v>
          </cell>
          <cell r="L483">
            <v>448000</v>
          </cell>
          <cell r="M483">
            <v>0</v>
          </cell>
          <cell r="N483">
            <v>0</v>
          </cell>
          <cell r="O483">
            <v>5600</v>
          </cell>
          <cell r="P483">
            <v>5600</v>
          </cell>
        </row>
        <row r="484">
          <cell r="A484">
            <v>0</v>
          </cell>
          <cell r="B484" t="str">
            <v>MOSAIC PANEL  SIZE 1200Hx1200W, W/</v>
          </cell>
          <cell r="C484">
            <v>0</v>
          </cell>
          <cell r="D484">
            <v>0</v>
          </cell>
          <cell r="E484">
            <v>0</v>
          </cell>
          <cell r="F484">
            <v>0</v>
          </cell>
          <cell r="G484">
            <v>0</v>
          </cell>
          <cell r="H484">
            <v>0</v>
          </cell>
          <cell r="I484">
            <v>0</v>
          </cell>
          <cell r="J484">
            <v>0</v>
          </cell>
          <cell r="K484">
            <v>0</v>
          </cell>
          <cell r="L484">
            <v>0</v>
          </cell>
          <cell r="M484">
            <v>0</v>
          </cell>
          <cell r="N484">
            <v>0</v>
          </cell>
          <cell r="O484">
            <v>0</v>
          </cell>
          <cell r="P484">
            <v>0</v>
          </cell>
        </row>
        <row r="485">
          <cell r="B485" t="str">
            <v>INDICATION LIGHT x60, POWER SUPPLY, WIRING, AND TB.</v>
          </cell>
          <cell r="C485">
            <v>0</v>
          </cell>
          <cell r="D485">
            <v>0</v>
          </cell>
          <cell r="E485">
            <v>0</v>
          </cell>
          <cell r="F485">
            <v>0</v>
          </cell>
          <cell r="G485">
            <v>0</v>
          </cell>
          <cell r="H485">
            <v>0</v>
          </cell>
          <cell r="I485">
            <v>0</v>
          </cell>
          <cell r="J485">
            <v>0</v>
          </cell>
          <cell r="K485">
            <v>0</v>
          </cell>
          <cell r="L485">
            <v>0</v>
          </cell>
          <cell r="M485">
            <v>0</v>
          </cell>
          <cell r="N485">
            <v>0</v>
          </cell>
          <cell r="O485">
            <v>0</v>
          </cell>
          <cell r="P485">
            <v>0</v>
          </cell>
        </row>
        <row r="486">
          <cell r="A486">
            <v>4</v>
          </cell>
          <cell r="B486" t="str">
            <v>RECEIVING PANEL, INDOOR IP20 ENCLOSURE, W/</v>
          </cell>
          <cell r="C486">
            <v>1</v>
          </cell>
          <cell r="D486" t="str">
            <v>SET</v>
          </cell>
          <cell r="E486">
            <v>1400000</v>
          </cell>
          <cell r="F486">
            <v>1400000</v>
          </cell>
          <cell r="G486">
            <v>0</v>
          </cell>
          <cell r="H486">
            <v>0</v>
          </cell>
          <cell r="I486">
            <v>50</v>
          </cell>
          <cell r="J486">
            <v>50</v>
          </cell>
          <cell r="K486">
            <v>1400000</v>
          </cell>
          <cell r="L486">
            <v>1400000</v>
          </cell>
          <cell r="M486">
            <v>0</v>
          </cell>
          <cell r="N486">
            <v>0</v>
          </cell>
          <cell r="O486">
            <v>14000</v>
          </cell>
          <cell r="P486">
            <v>14000</v>
          </cell>
        </row>
        <row r="487">
          <cell r="B487" t="str">
            <v>UV/IR DETECTOR CONTROLLER, 4-CHANNEL x1</v>
          </cell>
          <cell r="C487">
            <v>0</v>
          </cell>
          <cell r="D487">
            <v>0</v>
          </cell>
          <cell r="E487">
            <v>0</v>
          </cell>
          <cell r="F487">
            <v>0</v>
          </cell>
          <cell r="G487">
            <v>0</v>
          </cell>
          <cell r="H487">
            <v>0</v>
          </cell>
          <cell r="I487">
            <v>0</v>
          </cell>
          <cell r="J487">
            <v>0</v>
          </cell>
          <cell r="K487">
            <v>0</v>
          </cell>
          <cell r="L487">
            <v>0</v>
          </cell>
          <cell r="M487">
            <v>0</v>
          </cell>
          <cell r="N487">
            <v>0</v>
          </cell>
          <cell r="O487">
            <v>0</v>
          </cell>
          <cell r="P487">
            <v>0</v>
          </cell>
        </row>
        <row r="488">
          <cell r="B488" t="str">
            <v>GAS DETECTOR CONTROLLER, 8-CHANNEL x8</v>
          </cell>
          <cell r="C488">
            <v>0</v>
          </cell>
          <cell r="D488">
            <v>0</v>
          </cell>
          <cell r="E488">
            <v>0</v>
          </cell>
          <cell r="F488">
            <v>0</v>
          </cell>
          <cell r="G488">
            <v>0</v>
          </cell>
          <cell r="H488">
            <v>0</v>
          </cell>
          <cell r="I488">
            <v>0</v>
          </cell>
          <cell r="J488">
            <v>0</v>
          </cell>
          <cell r="K488">
            <v>0</v>
          </cell>
          <cell r="L488">
            <v>0</v>
          </cell>
          <cell r="M488">
            <v>0</v>
          </cell>
          <cell r="N488">
            <v>0</v>
          </cell>
          <cell r="O488">
            <v>0</v>
          </cell>
          <cell r="P488">
            <v>0</v>
          </cell>
        </row>
        <row r="489">
          <cell r="B489" t="str">
            <v>LOW TEMP. DETECTOR CONTROLLER, 4-CHANNEL x7</v>
          </cell>
          <cell r="C489">
            <v>0</v>
          </cell>
          <cell r="D489">
            <v>0</v>
          </cell>
          <cell r="E489">
            <v>0</v>
          </cell>
          <cell r="F489">
            <v>0</v>
          </cell>
          <cell r="G489">
            <v>0</v>
          </cell>
          <cell r="H489">
            <v>0</v>
          </cell>
          <cell r="I489">
            <v>0</v>
          </cell>
          <cell r="J489">
            <v>0</v>
          </cell>
          <cell r="K489">
            <v>0</v>
          </cell>
          <cell r="L489">
            <v>0</v>
          </cell>
          <cell r="M489">
            <v>0</v>
          </cell>
          <cell r="N489">
            <v>0</v>
          </cell>
          <cell r="O489">
            <v>0</v>
          </cell>
          <cell r="P489">
            <v>0</v>
          </cell>
        </row>
        <row r="490">
          <cell r="B490" t="str">
            <v>POWER SUPPLY, WIRING, AND TB.</v>
          </cell>
          <cell r="C490">
            <v>0</v>
          </cell>
          <cell r="D490">
            <v>0</v>
          </cell>
          <cell r="E490">
            <v>0</v>
          </cell>
          <cell r="F490">
            <v>0</v>
          </cell>
          <cell r="G490">
            <v>0</v>
          </cell>
          <cell r="H490">
            <v>0</v>
          </cell>
          <cell r="I490">
            <v>0</v>
          </cell>
          <cell r="J490">
            <v>0</v>
          </cell>
          <cell r="K490">
            <v>0</v>
          </cell>
          <cell r="L490">
            <v>0</v>
          </cell>
          <cell r="M490">
            <v>0</v>
          </cell>
          <cell r="N490">
            <v>0</v>
          </cell>
          <cell r="O490">
            <v>0</v>
          </cell>
          <cell r="P490">
            <v>0</v>
          </cell>
        </row>
        <row r="491">
          <cell r="A491">
            <v>5</v>
          </cell>
          <cell r="B491" t="str">
            <v>MANUAL STATION, 110VAC, CL.1 DIV.2, NEMA-4X</v>
          </cell>
          <cell r="C491">
            <v>16</v>
          </cell>
          <cell r="D491" t="str">
            <v>SET</v>
          </cell>
          <cell r="E491">
            <v>30000</v>
          </cell>
          <cell r="F491">
            <v>480000</v>
          </cell>
          <cell r="G491">
            <v>0</v>
          </cell>
          <cell r="H491">
            <v>0</v>
          </cell>
          <cell r="I491">
            <v>5</v>
          </cell>
          <cell r="J491">
            <v>80</v>
          </cell>
          <cell r="K491">
            <v>30000</v>
          </cell>
          <cell r="L491">
            <v>480000</v>
          </cell>
          <cell r="M491">
            <v>0</v>
          </cell>
          <cell r="N491">
            <v>0</v>
          </cell>
          <cell r="O491">
            <v>1400</v>
          </cell>
          <cell r="P491">
            <v>22400</v>
          </cell>
        </row>
        <row r="492">
          <cell r="A492">
            <v>6</v>
          </cell>
          <cell r="B492" t="str">
            <v>SIREN(SPEAKER),, 110VAC, CL.1 DIV.2, NEMA-4X</v>
          </cell>
          <cell r="C492">
            <v>16</v>
          </cell>
          <cell r="D492" t="str">
            <v>SET</v>
          </cell>
          <cell r="E492">
            <v>40000</v>
          </cell>
          <cell r="F492">
            <v>640000</v>
          </cell>
          <cell r="G492">
            <v>0</v>
          </cell>
          <cell r="H492">
            <v>0</v>
          </cell>
          <cell r="I492">
            <v>5</v>
          </cell>
          <cell r="J492">
            <v>80</v>
          </cell>
          <cell r="K492">
            <v>40000</v>
          </cell>
          <cell r="L492">
            <v>640000</v>
          </cell>
          <cell r="M492">
            <v>0</v>
          </cell>
          <cell r="N492">
            <v>0</v>
          </cell>
          <cell r="O492">
            <v>1400</v>
          </cell>
          <cell r="P492">
            <v>22400</v>
          </cell>
        </row>
        <row r="493">
          <cell r="A493">
            <v>7</v>
          </cell>
          <cell r="B493" t="str">
            <v>VISUAL ALARM BECON, , 110VAC, CL.1 DIV.2, NEMA-4X</v>
          </cell>
          <cell r="C493">
            <v>16</v>
          </cell>
          <cell r="D493" t="str">
            <v>SET</v>
          </cell>
          <cell r="E493">
            <v>37000</v>
          </cell>
          <cell r="F493">
            <v>592000</v>
          </cell>
          <cell r="G493">
            <v>0</v>
          </cell>
          <cell r="H493">
            <v>0</v>
          </cell>
          <cell r="I493">
            <v>5</v>
          </cell>
          <cell r="J493">
            <v>80</v>
          </cell>
          <cell r="K493">
            <v>37000</v>
          </cell>
          <cell r="L493">
            <v>592000</v>
          </cell>
          <cell r="M493">
            <v>0</v>
          </cell>
          <cell r="N493">
            <v>0</v>
          </cell>
          <cell r="O493">
            <v>1400</v>
          </cell>
          <cell r="P493">
            <v>22400</v>
          </cell>
        </row>
        <row r="494">
          <cell r="A494">
            <v>8</v>
          </cell>
          <cell r="B494" t="str">
            <v>UV/IR FLAME DETECTOR, CL.1 DIV.2, NEMA-4X</v>
          </cell>
          <cell r="C494">
            <v>4</v>
          </cell>
          <cell r="D494" t="str">
            <v>SET</v>
          </cell>
          <cell r="E494">
            <v>67000</v>
          </cell>
          <cell r="F494">
            <v>268000</v>
          </cell>
          <cell r="G494">
            <v>0</v>
          </cell>
          <cell r="H494">
            <v>0</v>
          </cell>
          <cell r="I494">
            <v>8</v>
          </cell>
          <cell r="J494">
            <v>32</v>
          </cell>
          <cell r="K494">
            <v>67000</v>
          </cell>
          <cell r="L494">
            <v>268000</v>
          </cell>
          <cell r="M494">
            <v>0</v>
          </cell>
          <cell r="N494">
            <v>0</v>
          </cell>
          <cell r="O494">
            <v>2240</v>
          </cell>
          <cell r="P494">
            <v>8960</v>
          </cell>
        </row>
        <row r="495">
          <cell r="A495">
            <v>9</v>
          </cell>
          <cell r="B495" t="str">
            <v>LOW TEMPERATURE DETECTOR, 50FT LG., NEMA-4X</v>
          </cell>
          <cell r="C495">
            <v>4</v>
          </cell>
          <cell r="D495" t="str">
            <v>SET</v>
          </cell>
          <cell r="E495">
            <v>288000</v>
          </cell>
          <cell r="F495">
            <v>1152000</v>
          </cell>
          <cell r="G495">
            <v>0</v>
          </cell>
          <cell r="H495">
            <v>0</v>
          </cell>
          <cell r="I495">
            <v>10</v>
          </cell>
          <cell r="J495">
            <v>40</v>
          </cell>
          <cell r="K495">
            <v>288000</v>
          </cell>
          <cell r="L495">
            <v>1152000</v>
          </cell>
          <cell r="M495">
            <v>0</v>
          </cell>
          <cell r="N495">
            <v>0</v>
          </cell>
          <cell r="O495">
            <v>2800</v>
          </cell>
          <cell r="P495">
            <v>11200</v>
          </cell>
        </row>
        <row r="496">
          <cell r="A496">
            <v>10</v>
          </cell>
          <cell r="B496" t="str">
            <v>COMBUSTIBLE GAS DETECTOR,  CATALYTIC TYPE</v>
          </cell>
          <cell r="C496">
            <v>60</v>
          </cell>
          <cell r="D496" t="str">
            <v>EST</v>
          </cell>
          <cell r="E496">
            <v>50000</v>
          </cell>
          <cell r="F496">
            <v>3000000</v>
          </cell>
          <cell r="G496">
            <v>0</v>
          </cell>
          <cell r="H496">
            <v>0</v>
          </cell>
          <cell r="I496">
            <v>5</v>
          </cell>
          <cell r="J496">
            <v>300</v>
          </cell>
          <cell r="K496">
            <v>50000</v>
          </cell>
          <cell r="L496">
            <v>3000000</v>
          </cell>
          <cell r="M496">
            <v>0</v>
          </cell>
          <cell r="N496">
            <v>0</v>
          </cell>
          <cell r="O496">
            <v>1400</v>
          </cell>
          <cell r="P496">
            <v>84000</v>
          </cell>
        </row>
        <row r="497">
          <cell r="B497" t="str">
            <v>CL.1, DIV.2, W/ WEATHER HOUSING, FILTER, NEMA-4X</v>
          </cell>
          <cell r="C497">
            <v>0</v>
          </cell>
          <cell r="D497">
            <v>0</v>
          </cell>
          <cell r="E497">
            <v>0</v>
          </cell>
          <cell r="F497">
            <v>0</v>
          </cell>
          <cell r="G497">
            <v>0</v>
          </cell>
          <cell r="H497">
            <v>0</v>
          </cell>
          <cell r="I497">
            <v>0</v>
          </cell>
          <cell r="J497">
            <v>0</v>
          </cell>
          <cell r="K497">
            <v>0</v>
          </cell>
          <cell r="L497">
            <v>0</v>
          </cell>
          <cell r="M497">
            <v>0</v>
          </cell>
          <cell r="N497">
            <v>0</v>
          </cell>
          <cell r="O497">
            <v>0</v>
          </cell>
          <cell r="P497">
            <v>0</v>
          </cell>
        </row>
        <row r="498">
          <cell r="A498">
            <v>11</v>
          </cell>
          <cell r="B498" t="str">
            <v>GAS DETECTOR TEST KIT FOR 60 DETECTORS &amp; GRAPHIC PANEL</v>
          </cell>
          <cell r="C498">
            <v>1</v>
          </cell>
          <cell r="D498" t="str">
            <v>SET</v>
          </cell>
          <cell r="E498">
            <v>350000</v>
          </cell>
          <cell r="F498">
            <v>350000</v>
          </cell>
          <cell r="G498">
            <v>0</v>
          </cell>
          <cell r="H498">
            <v>0</v>
          </cell>
          <cell r="I498">
            <v>10</v>
          </cell>
          <cell r="J498">
            <v>10</v>
          </cell>
          <cell r="K498">
            <v>350000</v>
          </cell>
          <cell r="L498">
            <v>350000</v>
          </cell>
          <cell r="M498">
            <v>0</v>
          </cell>
          <cell r="N498">
            <v>0</v>
          </cell>
          <cell r="O498">
            <v>2800</v>
          </cell>
          <cell r="P498">
            <v>2800</v>
          </cell>
        </row>
        <row r="499">
          <cell r="A499">
            <v>12</v>
          </cell>
          <cell r="B499" t="str">
            <v>R.S.G. CONDUIT/W COUPLING 1"</v>
          </cell>
          <cell r="C499">
            <v>1600</v>
          </cell>
          <cell r="D499" t="str">
            <v>M</v>
          </cell>
          <cell r="E499">
            <v>49</v>
          </cell>
          <cell r="F499">
            <v>78400</v>
          </cell>
          <cell r="G499">
            <v>0</v>
          </cell>
          <cell r="H499">
            <v>0</v>
          </cell>
          <cell r="I499">
            <v>0.54</v>
          </cell>
          <cell r="J499">
            <v>864</v>
          </cell>
          <cell r="K499">
            <v>49</v>
          </cell>
          <cell r="L499">
            <v>78400</v>
          </cell>
          <cell r="M499">
            <v>0</v>
          </cell>
          <cell r="N499">
            <v>0</v>
          </cell>
          <cell r="O499">
            <v>151</v>
          </cell>
          <cell r="P499">
            <v>241600</v>
          </cell>
        </row>
        <row r="500">
          <cell r="A500">
            <v>13</v>
          </cell>
          <cell r="B500" t="str">
            <v>R.S.G. CONDUIT/W COUPLING 2"</v>
          </cell>
          <cell r="C500">
            <v>2300</v>
          </cell>
          <cell r="D500" t="str">
            <v>M</v>
          </cell>
          <cell r="E500">
            <v>105</v>
          </cell>
          <cell r="F500">
            <v>241500</v>
          </cell>
          <cell r="G500">
            <v>0</v>
          </cell>
          <cell r="H500">
            <v>0</v>
          </cell>
          <cell r="I500">
            <v>0.98</v>
          </cell>
          <cell r="J500">
            <v>2254</v>
          </cell>
          <cell r="K500">
            <v>105</v>
          </cell>
          <cell r="L500">
            <v>241500</v>
          </cell>
          <cell r="M500">
            <v>0</v>
          </cell>
          <cell r="N500">
            <v>0</v>
          </cell>
          <cell r="O500">
            <v>274</v>
          </cell>
          <cell r="P500">
            <v>630200</v>
          </cell>
        </row>
        <row r="501">
          <cell r="A501">
            <v>14</v>
          </cell>
          <cell r="B501" t="str">
            <v>FITTING FOR R.S.G. CONDUIT</v>
          </cell>
          <cell r="C501">
            <v>1</v>
          </cell>
          <cell r="D501" t="str">
            <v>LOT</v>
          </cell>
          <cell r="E501">
            <v>639800</v>
          </cell>
          <cell r="F501">
            <v>639800</v>
          </cell>
          <cell r="G501">
            <v>0</v>
          </cell>
          <cell r="H501">
            <v>0</v>
          </cell>
          <cell r="I501">
            <v>935.4</v>
          </cell>
          <cell r="J501">
            <v>935</v>
          </cell>
          <cell r="K501">
            <v>639800</v>
          </cell>
          <cell r="L501">
            <v>639800</v>
          </cell>
          <cell r="M501">
            <v>0</v>
          </cell>
          <cell r="N501">
            <v>0</v>
          </cell>
          <cell r="O501">
            <v>261912</v>
          </cell>
          <cell r="P501">
            <v>261912</v>
          </cell>
        </row>
        <row r="502">
          <cell r="A502">
            <v>15</v>
          </cell>
          <cell r="B502" t="str">
            <v>600V????,???,PVC??,????(OVERALL),</v>
          </cell>
          <cell r="C502">
            <v>650</v>
          </cell>
          <cell r="D502" t="str">
            <v>M</v>
          </cell>
          <cell r="E502">
            <v>37</v>
          </cell>
          <cell r="F502">
            <v>24050</v>
          </cell>
          <cell r="G502">
            <v>0</v>
          </cell>
          <cell r="H502">
            <v>0</v>
          </cell>
          <cell r="I502">
            <v>0.11700000000000001</v>
          </cell>
          <cell r="J502">
            <v>76</v>
          </cell>
          <cell r="K502">
            <v>37</v>
          </cell>
          <cell r="L502">
            <v>24050</v>
          </cell>
          <cell r="M502">
            <v>0</v>
          </cell>
          <cell r="N502">
            <v>0</v>
          </cell>
          <cell r="O502">
            <v>33</v>
          </cell>
          <cell r="P502">
            <v>21450</v>
          </cell>
        </row>
        <row r="503">
          <cell r="B503" t="str">
            <v>PVC???? 7C-2SQ.MM</v>
          </cell>
          <cell r="C503">
            <v>0</v>
          </cell>
          <cell r="D503">
            <v>0</v>
          </cell>
          <cell r="E503">
            <v>0</v>
          </cell>
          <cell r="F503">
            <v>0</v>
          </cell>
          <cell r="G503">
            <v>0</v>
          </cell>
          <cell r="H503">
            <v>0</v>
          </cell>
          <cell r="I503">
            <v>0</v>
          </cell>
          <cell r="J503">
            <v>0</v>
          </cell>
          <cell r="K503">
            <v>0</v>
          </cell>
          <cell r="L503">
            <v>0</v>
          </cell>
          <cell r="M503">
            <v>0</v>
          </cell>
          <cell r="N503">
            <v>0</v>
          </cell>
          <cell r="O503">
            <v>0</v>
          </cell>
          <cell r="P503">
            <v>0</v>
          </cell>
        </row>
        <row r="504">
          <cell r="A504">
            <v>16</v>
          </cell>
          <cell r="B504" t="str">
            <v>600V????,???,PVC??,????(OVERALL),</v>
          </cell>
          <cell r="C504">
            <v>1500</v>
          </cell>
          <cell r="D504" t="str">
            <v>M</v>
          </cell>
          <cell r="E504">
            <v>41</v>
          </cell>
          <cell r="F504">
            <v>61500</v>
          </cell>
          <cell r="G504">
            <v>0</v>
          </cell>
          <cell r="H504">
            <v>0</v>
          </cell>
          <cell r="I504">
            <v>0.13300000000000001</v>
          </cell>
          <cell r="J504">
            <v>200</v>
          </cell>
          <cell r="K504">
            <v>41</v>
          </cell>
          <cell r="L504">
            <v>61500</v>
          </cell>
          <cell r="M504">
            <v>0</v>
          </cell>
          <cell r="N504">
            <v>0</v>
          </cell>
          <cell r="O504">
            <v>37</v>
          </cell>
          <cell r="P504">
            <v>55500</v>
          </cell>
        </row>
        <row r="505">
          <cell r="B505" t="str">
            <v>PVC???? 9C-2SQ.MM</v>
          </cell>
          <cell r="C505">
            <v>0</v>
          </cell>
          <cell r="D505">
            <v>0</v>
          </cell>
          <cell r="E505">
            <v>0</v>
          </cell>
          <cell r="F505">
            <v>0</v>
          </cell>
          <cell r="G505">
            <v>0</v>
          </cell>
          <cell r="H505">
            <v>0</v>
          </cell>
          <cell r="I505">
            <v>0</v>
          </cell>
          <cell r="J505">
            <v>0</v>
          </cell>
          <cell r="K505">
            <v>0</v>
          </cell>
          <cell r="L505">
            <v>0</v>
          </cell>
          <cell r="M505">
            <v>0</v>
          </cell>
          <cell r="N505">
            <v>0</v>
          </cell>
          <cell r="O505">
            <v>0</v>
          </cell>
          <cell r="P505">
            <v>0</v>
          </cell>
        </row>
        <row r="506">
          <cell r="A506">
            <v>17</v>
          </cell>
          <cell r="B506" t="str">
            <v>600V????,???,PVC??,????(OVERALL),</v>
          </cell>
          <cell r="C506">
            <v>2600</v>
          </cell>
          <cell r="D506" t="str">
            <v>M</v>
          </cell>
          <cell r="E506">
            <v>53</v>
          </cell>
          <cell r="F506">
            <v>137800</v>
          </cell>
          <cell r="G506">
            <v>0</v>
          </cell>
          <cell r="H506">
            <v>0</v>
          </cell>
          <cell r="I506">
            <v>0.153</v>
          </cell>
          <cell r="J506">
            <v>398</v>
          </cell>
          <cell r="K506">
            <v>53</v>
          </cell>
          <cell r="L506">
            <v>137800</v>
          </cell>
          <cell r="M506">
            <v>0</v>
          </cell>
          <cell r="N506">
            <v>0</v>
          </cell>
          <cell r="O506">
            <v>43</v>
          </cell>
          <cell r="P506">
            <v>111800</v>
          </cell>
        </row>
        <row r="507">
          <cell r="B507" t="str">
            <v>PVC???? 12C-2SQ.MM</v>
          </cell>
          <cell r="C507">
            <v>0</v>
          </cell>
          <cell r="D507">
            <v>0</v>
          </cell>
          <cell r="E507">
            <v>0</v>
          </cell>
          <cell r="F507">
            <v>0</v>
          </cell>
          <cell r="G507">
            <v>0</v>
          </cell>
          <cell r="H507">
            <v>0</v>
          </cell>
          <cell r="I507">
            <v>0</v>
          </cell>
          <cell r="J507">
            <v>0</v>
          </cell>
          <cell r="K507">
            <v>0</v>
          </cell>
          <cell r="L507">
            <v>0</v>
          </cell>
          <cell r="M507">
            <v>0</v>
          </cell>
          <cell r="N507">
            <v>0</v>
          </cell>
          <cell r="O507">
            <v>0</v>
          </cell>
          <cell r="P507">
            <v>0</v>
          </cell>
        </row>
        <row r="508">
          <cell r="A508">
            <v>18</v>
          </cell>
          <cell r="B508" t="str">
            <v>600V????,???,PVC??,????(OVERALL),</v>
          </cell>
          <cell r="C508">
            <v>10000</v>
          </cell>
          <cell r="D508" t="str">
            <v>M</v>
          </cell>
          <cell r="E508">
            <v>44</v>
          </cell>
          <cell r="F508">
            <v>440000</v>
          </cell>
          <cell r="G508">
            <v>0</v>
          </cell>
          <cell r="H508">
            <v>0</v>
          </cell>
          <cell r="I508">
            <v>0.13500000000000001</v>
          </cell>
          <cell r="J508">
            <v>1350</v>
          </cell>
          <cell r="K508">
            <v>44</v>
          </cell>
          <cell r="L508">
            <v>440000</v>
          </cell>
          <cell r="M508">
            <v>0</v>
          </cell>
          <cell r="N508">
            <v>0</v>
          </cell>
          <cell r="O508">
            <v>38</v>
          </cell>
          <cell r="P508">
            <v>380000</v>
          </cell>
        </row>
        <row r="509">
          <cell r="B509" t="str">
            <v>PVC???? 7C-3.5SQ.MM</v>
          </cell>
          <cell r="C509">
            <v>0</v>
          </cell>
          <cell r="D509">
            <v>0</v>
          </cell>
          <cell r="E509">
            <v>0</v>
          </cell>
          <cell r="F509">
            <v>0</v>
          </cell>
          <cell r="G509">
            <v>0</v>
          </cell>
          <cell r="H509">
            <v>0</v>
          </cell>
          <cell r="I509">
            <v>0</v>
          </cell>
          <cell r="J509">
            <v>0</v>
          </cell>
          <cell r="K509">
            <v>0</v>
          </cell>
          <cell r="L509">
            <v>0</v>
          </cell>
          <cell r="M509">
            <v>0</v>
          </cell>
          <cell r="N509">
            <v>0</v>
          </cell>
          <cell r="O509">
            <v>0</v>
          </cell>
          <cell r="P509">
            <v>0</v>
          </cell>
        </row>
        <row r="510">
          <cell r="A510">
            <v>19</v>
          </cell>
          <cell r="B510" t="str">
            <v>600V????,???,PVC??,????(OVERALL),</v>
          </cell>
          <cell r="C510">
            <v>3000</v>
          </cell>
          <cell r="D510" t="str">
            <v>M</v>
          </cell>
          <cell r="E510">
            <v>76</v>
          </cell>
          <cell r="F510">
            <v>228000</v>
          </cell>
          <cell r="G510">
            <v>0</v>
          </cell>
          <cell r="H510">
            <v>0</v>
          </cell>
          <cell r="I510">
            <v>0.193</v>
          </cell>
          <cell r="J510">
            <v>579</v>
          </cell>
          <cell r="K510">
            <v>76</v>
          </cell>
          <cell r="L510">
            <v>228000</v>
          </cell>
          <cell r="M510">
            <v>0</v>
          </cell>
          <cell r="N510">
            <v>0</v>
          </cell>
          <cell r="O510">
            <v>54</v>
          </cell>
          <cell r="P510">
            <v>162000</v>
          </cell>
        </row>
        <row r="511">
          <cell r="B511" t="str">
            <v>PVC???? 19C-2SQ.MM</v>
          </cell>
          <cell r="C511">
            <v>0</v>
          </cell>
          <cell r="D511">
            <v>0</v>
          </cell>
          <cell r="E511">
            <v>0</v>
          </cell>
          <cell r="F511">
            <v>0</v>
          </cell>
          <cell r="G511">
            <v>0</v>
          </cell>
          <cell r="H511">
            <v>0</v>
          </cell>
          <cell r="I511">
            <v>0</v>
          </cell>
          <cell r="J511">
            <v>0</v>
          </cell>
          <cell r="K511">
            <v>0</v>
          </cell>
          <cell r="L511">
            <v>0</v>
          </cell>
          <cell r="M511">
            <v>0</v>
          </cell>
          <cell r="N511">
            <v>0</v>
          </cell>
          <cell r="O511">
            <v>0</v>
          </cell>
          <cell r="P511">
            <v>0</v>
          </cell>
        </row>
        <row r="512">
          <cell r="A512">
            <v>20</v>
          </cell>
          <cell r="B512" t="str">
            <v>600V????,???,PVC??,????(OVERALL),</v>
          </cell>
          <cell r="C512">
            <v>14000</v>
          </cell>
          <cell r="D512" t="str">
            <v>M</v>
          </cell>
          <cell r="E512">
            <v>119</v>
          </cell>
          <cell r="F512">
            <v>1666000</v>
          </cell>
          <cell r="G512">
            <v>0</v>
          </cell>
          <cell r="H512">
            <v>0</v>
          </cell>
          <cell r="I512">
            <v>0.23599999999999999</v>
          </cell>
          <cell r="J512">
            <v>3304</v>
          </cell>
          <cell r="K512">
            <v>119</v>
          </cell>
          <cell r="L512">
            <v>1666000</v>
          </cell>
          <cell r="M512">
            <v>0</v>
          </cell>
          <cell r="N512">
            <v>0</v>
          </cell>
          <cell r="O512">
            <v>66</v>
          </cell>
          <cell r="P512">
            <v>924000</v>
          </cell>
        </row>
        <row r="513">
          <cell r="B513" t="str">
            <v>PVC???? 30C-2SQ.MM</v>
          </cell>
          <cell r="C513">
            <v>0</v>
          </cell>
          <cell r="D513">
            <v>0</v>
          </cell>
          <cell r="E513">
            <v>0</v>
          </cell>
          <cell r="F513">
            <v>0</v>
          </cell>
          <cell r="G513">
            <v>0</v>
          </cell>
          <cell r="H513">
            <v>0</v>
          </cell>
          <cell r="I513">
            <v>0</v>
          </cell>
          <cell r="J513">
            <v>0</v>
          </cell>
          <cell r="K513">
            <v>0</v>
          </cell>
          <cell r="L513">
            <v>0</v>
          </cell>
          <cell r="M513">
            <v>0</v>
          </cell>
          <cell r="N513">
            <v>0</v>
          </cell>
          <cell r="O513">
            <v>0</v>
          </cell>
          <cell r="P513">
            <v>0</v>
          </cell>
        </row>
        <row r="514">
          <cell r="A514">
            <v>21</v>
          </cell>
          <cell r="B514" t="str">
            <v>300V????,PVC??,????(OVERALL &amp; INDIVID)PVC</v>
          </cell>
          <cell r="C514">
            <v>12000</v>
          </cell>
          <cell r="D514" t="str">
            <v>M</v>
          </cell>
          <cell r="E514">
            <v>17</v>
          </cell>
          <cell r="F514">
            <v>204000</v>
          </cell>
          <cell r="G514">
            <v>0</v>
          </cell>
          <cell r="H514">
            <v>0</v>
          </cell>
          <cell r="I514">
            <v>6.4000000000000001E-2</v>
          </cell>
          <cell r="J514">
            <v>768</v>
          </cell>
          <cell r="K514">
            <v>17</v>
          </cell>
          <cell r="L514">
            <v>204000</v>
          </cell>
          <cell r="M514">
            <v>0</v>
          </cell>
          <cell r="N514">
            <v>0</v>
          </cell>
          <cell r="O514">
            <v>18</v>
          </cell>
          <cell r="P514">
            <v>216000</v>
          </cell>
        </row>
        <row r="515">
          <cell r="B515" t="str">
            <v>????  1TxAWG#16</v>
          </cell>
          <cell r="C515">
            <v>0</v>
          </cell>
          <cell r="D515">
            <v>0</v>
          </cell>
          <cell r="E515">
            <v>0</v>
          </cell>
          <cell r="F515">
            <v>0</v>
          </cell>
          <cell r="G515">
            <v>0</v>
          </cell>
          <cell r="H515">
            <v>0</v>
          </cell>
          <cell r="I515">
            <v>0</v>
          </cell>
          <cell r="J515">
            <v>0</v>
          </cell>
          <cell r="K515">
            <v>0</v>
          </cell>
          <cell r="L515">
            <v>0</v>
          </cell>
          <cell r="M515">
            <v>0</v>
          </cell>
          <cell r="N515">
            <v>0</v>
          </cell>
          <cell r="O515">
            <v>0</v>
          </cell>
          <cell r="P515">
            <v>0</v>
          </cell>
          <cell r="Q515">
            <v>0</v>
          </cell>
        </row>
        <row r="516">
          <cell r="A516">
            <v>22</v>
          </cell>
          <cell r="B516" t="str">
            <v>300V????,PVC??,????(OVERALL &amp; INDIVID)PVC</v>
          </cell>
          <cell r="C516">
            <v>3500</v>
          </cell>
          <cell r="D516" t="str">
            <v>M</v>
          </cell>
          <cell r="E516">
            <v>227</v>
          </cell>
          <cell r="F516">
            <v>794500</v>
          </cell>
          <cell r="G516">
            <v>0</v>
          </cell>
          <cell r="H516">
            <v>0</v>
          </cell>
          <cell r="I516">
            <v>0.25</v>
          </cell>
          <cell r="J516">
            <v>875</v>
          </cell>
          <cell r="K516">
            <v>227</v>
          </cell>
          <cell r="L516">
            <v>794500</v>
          </cell>
          <cell r="M516">
            <v>0</v>
          </cell>
          <cell r="N516">
            <v>0</v>
          </cell>
          <cell r="O516">
            <v>70</v>
          </cell>
          <cell r="P516">
            <v>245000</v>
          </cell>
        </row>
        <row r="517">
          <cell r="B517" t="str">
            <v>????  12TxAWG#14</v>
          </cell>
          <cell r="C517">
            <v>0</v>
          </cell>
          <cell r="D517">
            <v>0</v>
          </cell>
          <cell r="E517">
            <v>0</v>
          </cell>
          <cell r="F517">
            <v>0</v>
          </cell>
          <cell r="G517">
            <v>0</v>
          </cell>
          <cell r="H517">
            <v>0</v>
          </cell>
          <cell r="I517">
            <v>0</v>
          </cell>
          <cell r="J517">
            <v>0</v>
          </cell>
          <cell r="K517">
            <v>0</v>
          </cell>
          <cell r="L517">
            <v>0</v>
          </cell>
          <cell r="M517">
            <v>0</v>
          </cell>
          <cell r="N517">
            <v>0</v>
          </cell>
          <cell r="O517">
            <v>0</v>
          </cell>
          <cell r="P517">
            <v>0</v>
          </cell>
        </row>
        <row r="518">
          <cell r="A518">
            <v>23</v>
          </cell>
          <cell r="B518" t="str">
            <v>300V????,PVC??,????(OVERALL &amp; INDIVID)PVC</v>
          </cell>
          <cell r="C518">
            <v>350</v>
          </cell>
          <cell r="D518" t="str">
            <v>M</v>
          </cell>
          <cell r="E518">
            <v>471</v>
          </cell>
          <cell r="F518">
            <v>164850</v>
          </cell>
          <cell r="G518">
            <v>0</v>
          </cell>
          <cell r="H518">
            <v>0</v>
          </cell>
          <cell r="I518">
            <v>0.4</v>
          </cell>
          <cell r="J518">
            <v>140</v>
          </cell>
          <cell r="K518">
            <v>471</v>
          </cell>
          <cell r="L518">
            <v>164850</v>
          </cell>
          <cell r="M518">
            <v>0</v>
          </cell>
          <cell r="N518">
            <v>0</v>
          </cell>
          <cell r="O518">
            <v>112</v>
          </cell>
          <cell r="P518">
            <v>39200</v>
          </cell>
        </row>
        <row r="519">
          <cell r="B519" t="str">
            <v>???? 24TxAWG#14</v>
          </cell>
          <cell r="C519">
            <v>0</v>
          </cell>
          <cell r="D519">
            <v>0</v>
          </cell>
          <cell r="E519">
            <v>0</v>
          </cell>
          <cell r="F519">
            <v>0</v>
          </cell>
          <cell r="G519">
            <v>0</v>
          </cell>
          <cell r="H519">
            <v>0</v>
          </cell>
          <cell r="I519">
            <v>0</v>
          </cell>
          <cell r="J519">
            <v>0</v>
          </cell>
          <cell r="K519">
            <v>0</v>
          </cell>
          <cell r="L519">
            <v>0</v>
          </cell>
          <cell r="M519">
            <v>0</v>
          </cell>
          <cell r="N519">
            <v>0</v>
          </cell>
          <cell r="O519">
            <v>0</v>
          </cell>
          <cell r="P519">
            <v>0</v>
          </cell>
        </row>
        <row r="520">
          <cell r="A520">
            <v>24</v>
          </cell>
          <cell r="B520" t="str">
            <v>HOT DIPPED GALV, STEEL CHANNEL 100X50X5X7.5</v>
          </cell>
          <cell r="C520">
            <v>50</v>
          </cell>
          <cell r="D520" t="str">
            <v>M</v>
          </cell>
          <cell r="E520">
            <v>200</v>
          </cell>
          <cell r="F520">
            <v>10000</v>
          </cell>
          <cell r="G520">
            <v>0</v>
          </cell>
          <cell r="H520">
            <v>0</v>
          </cell>
          <cell r="I520">
            <v>1.5</v>
          </cell>
          <cell r="J520">
            <v>75</v>
          </cell>
          <cell r="K520">
            <v>200</v>
          </cell>
          <cell r="L520">
            <v>10000</v>
          </cell>
          <cell r="M520">
            <v>0</v>
          </cell>
          <cell r="N520">
            <v>0</v>
          </cell>
          <cell r="O520">
            <v>420</v>
          </cell>
          <cell r="P520">
            <v>21000</v>
          </cell>
        </row>
        <row r="521">
          <cell r="A521">
            <v>25</v>
          </cell>
          <cell r="B521" t="str">
            <v>HOT DIPPED GALV, U- CHANNEL 41X41</v>
          </cell>
          <cell r="C521">
            <v>335</v>
          </cell>
          <cell r="D521" t="str">
            <v>M</v>
          </cell>
          <cell r="E521">
            <v>82</v>
          </cell>
          <cell r="F521">
            <v>27470</v>
          </cell>
          <cell r="G521">
            <v>0</v>
          </cell>
          <cell r="H521">
            <v>0</v>
          </cell>
          <cell r="I521">
            <v>0.40699999999999997</v>
          </cell>
          <cell r="J521">
            <v>136</v>
          </cell>
          <cell r="K521">
            <v>82</v>
          </cell>
          <cell r="L521">
            <v>27470</v>
          </cell>
          <cell r="M521">
            <v>0</v>
          </cell>
          <cell r="N521">
            <v>0</v>
          </cell>
          <cell r="O521">
            <v>114</v>
          </cell>
          <cell r="P521">
            <v>38190</v>
          </cell>
        </row>
        <row r="522">
          <cell r="A522">
            <v>26</v>
          </cell>
          <cell r="B522" t="str">
            <v>FLEXIBLE CONDUIT 1"</v>
          </cell>
          <cell r="C522">
            <v>40</v>
          </cell>
          <cell r="D522" t="str">
            <v>M</v>
          </cell>
          <cell r="E522">
            <v>252</v>
          </cell>
          <cell r="F522">
            <v>10080</v>
          </cell>
          <cell r="G522">
            <v>0</v>
          </cell>
          <cell r="H522">
            <v>0</v>
          </cell>
          <cell r="I522">
            <v>0.64</v>
          </cell>
          <cell r="J522">
            <v>26</v>
          </cell>
          <cell r="K522">
            <v>252</v>
          </cell>
          <cell r="L522">
            <v>10080</v>
          </cell>
          <cell r="M522">
            <v>0</v>
          </cell>
          <cell r="N522">
            <v>0</v>
          </cell>
          <cell r="O522">
            <v>179</v>
          </cell>
          <cell r="P522">
            <v>7160</v>
          </cell>
        </row>
        <row r="523">
          <cell r="A523">
            <v>27</v>
          </cell>
          <cell r="B523" t="str">
            <v>HOT DIPPED GALV. STEEL PLATE 1829X6401X3t</v>
          </cell>
          <cell r="C523">
            <v>2</v>
          </cell>
          <cell r="D523" t="str">
            <v>PCS</v>
          </cell>
          <cell r="E523">
            <v>1000</v>
          </cell>
          <cell r="F523">
            <v>2000</v>
          </cell>
          <cell r="G523">
            <v>0</v>
          </cell>
          <cell r="H523">
            <v>0</v>
          </cell>
          <cell r="I523">
            <v>10</v>
          </cell>
          <cell r="J523">
            <v>20</v>
          </cell>
          <cell r="K523">
            <v>1000</v>
          </cell>
          <cell r="L523">
            <v>2000</v>
          </cell>
          <cell r="M523">
            <v>0</v>
          </cell>
          <cell r="N523">
            <v>0</v>
          </cell>
          <cell r="O523">
            <v>2800</v>
          </cell>
          <cell r="P523">
            <v>5600</v>
          </cell>
        </row>
        <row r="524">
          <cell r="A524">
            <v>28</v>
          </cell>
          <cell r="B524" t="str">
            <v>1/4?(??30??)????????????SS316?</v>
          </cell>
          <cell r="C524">
            <v>4</v>
          </cell>
          <cell r="D524" t="str">
            <v>PCS</v>
          </cell>
          <cell r="E524">
            <v>3000</v>
          </cell>
          <cell r="F524">
            <v>12000</v>
          </cell>
          <cell r="G524">
            <v>0</v>
          </cell>
          <cell r="H524">
            <v>0</v>
          </cell>
          <cell r="I524">
            <v>4</v>
          </cell>
          <cell r="J524">
            <v>16</v>
          </cell>
          <cell r="K524">
            <v>3000</v>
          </cell>
          <cell r="L524">
            <v>12000</v>
          </cell>
          <cell r="M524">
            <v>0</v>
          </cell>
          <cell r="N524">
            <v>0</v>
          </cell>
          <cell r="O524">
            <v>1120</v>
          </cell>
          <cell r="P524">
            <v>4480</v>
          </cell>
        </row>
        <row r="525">
          <cell r="A525">
            <v>29</v>
          </cell>
          <cell r="B525" t="str">
            <v>???,????20P,FRP??,?????</v>
          </cell>
          <cell r="C525">
            <v>5</v>
          </cell>
          <cell r="D525" t="str">
            <v>SET</v>
          </cell>
          <cell r="E525">
            <v>3500</v>
          </cell>
          <cell r="F525">
            <v>17500</v>
          </cell>
          <cell r="G525">
            <v>0</v>
          </cell>
          <cell r="H525">
            <v>0</v>
          </cell>
          <cell r="I525">
            <v>4</v>
          </cell>
          <cell r="J525">
            <v>20</v>
          </cell>
          <cell r="K525">
            <v>3500</v>
          </cell>
          <cell r="L525">
            <v>17500</v>
          </cell>
          <cell r="M525">
            <v>0</v>
          </cell>
          <cell r="N525">
            <v>0</v>
          </cell>
          <cell r="O525">
            <v>1120</v>
          </cell>
          <cell r="P525">
            <v>5600</v>
          </cell>
        </row>
        <row r="526">
          <cell r="A526">
            <v>30</v>
          </cell>
          <cell r="B526" t="str">
            <v>???,????50P,FRP??,?????</v>
          </cell>
          <cell r="C526">
            <v>4</v>
          </cell>
          <cell r="D526" t="str">
            <v>SET</v>
          </cell>
          <cell r="E526">
            <v>5500</v>
          </cell>
          <cell r="F526">
            <v>22000</v>
          </cell>
          <cell r="G526">
            <v>0</v>
          </cell>
          <cell r="H526">
            <v>0</v>
          </cell>
          <cell r="I526">
            <v>8</v>
          </cell>
          <cell r="J526">
            <v>32</v>
          </cell>
          <cell r="K526">
            <v>5500</v>
          </cell>
          <cell r="L526">
            <v>22000</v>
          </cell>
          <cell r="M526">
            <v>0</v>
          </cell>
          <cell r="N526">
            <v>0</v>
          </cell>
          <cell r="O526">
            <v>2240</v>
          </cell>
          <cell r="P526">
            <v>8960</v>
          </cell>
        </row>
        <row r="527">
          <cell r="A527">
            <v>31</v>
          </cell>
          <cell r="B527" t="str">
            <v>???,????100P,FRP??,?????</v>
          </cell>
          <cell r="C527">
            <v>1</v>
          </cell>
          <cell r="D527" t="str">
            <v>SET</v>
          </cell>
          <cell r="E527">
            <v>9000</v>
          </cell>
          <cell r="F527">
            <v>9000</v>
          </cell>
          <cell r="G527">
            <v>0</v>
          </cell>
          <cell r="H527">
            <v>0</v>
          </cell>
          <cell r="I527">
            <v>12</v>
          </cell>
          <cell r="J527">
            <v>12</v>
          </cell>
          <cell r="K527">
            <v>9000</v>
          </cell>
          <cell r="L527">
            <v>9000</v>
          </cell>
          <cell r="M527">
            <v>0</v>
          </cell>
          <cell r="N527">
            <v>0</v>
          </cell>
          <cell r="O527">
            <v>3360</v>
          </cell>
          <cell r="P527">
            <v>3360</v>
          </cell>
        </row>
        <row r="528">
          <cell r="A528">
            <v>32</v>
          </cell>
          <cell r="B528" t="str">
            <v>HOT DIPPED GALV, STEEL CHANNEL 100X50X5X7.5X2.4?</v>
          </cell>
          <cell r="C528">
            <v>26</v>
          </cell>
          <cell r="D528" t="str">
            <v>SET</v>
          </cell>
          <cell r="E528">
            <v>2400</v>
          </cell>
          <cell r="F528">
            <v>62400</v>
          </cell>
          <cell r="G528">
            <v>0</v>
          </cell>
          <cell r="H528">
            <v>0</v>
          </cell>
          <cell r="I528">
            <v>3</v>
          </cell>
          <cell r="J528">
            <v>78</v>
          </cell>
          <cell r="K528">
            <v>2400</v>
          </cell>
          <cell r="L528">
            <v>62400</v>
          </cell>
          <cell r="M528">
            <v>0</v>
          </cell>
          <cell r="N528">
            <v>0</v>
          </cell>
          <cell r="O528">
            <v>840</v>
          </cell>
          <cell r="P528">
            <v>21840</v>
          </cell>
        </row>
        <row r="529">
          <cell r="B529" t="str">
            <v>???</v>
          </cell>
          <cell r="C529">
            <v>0</v>
          </cell>
          <cell r="D529">
            <v>0</v>
          </cell>
          <cell r="E529">
            <v>0</v>
          </cell>
          <cell r="F529">
            <v>0</v>
          </cell>
          <cell r="G529">
            <v>0</v>
          </cell>
          <cell r="H529">
            <v>0</v>
          </cell>
          <cell r="I529">
            <v>0</v>
          </cell>
          <cell r="J529">
            <v>0</v>
          </cell>
          <cell r="K529">
            <v>0</v>
          </cell>
          <cell r="L529">
            <v>0</v>
          </cell>
          <cell r="M529">
            <v>0</v>
          </cell>
          <cell r="N529">
            <v>0</v>
          </cell>
          <cell r="O529">
            <v>0</v>
          </cell>
          <cell r="P529">
            <v>0</v>
          </cell>
        </row>
        <row r="530">
          <cell r="A530">
            <v>33</v>
          </cell>
          <cell r="B530" t="str">
            <v>DITTO, BUT STEEL CHANNEL ?3.6M?</v>
          </cell>
          <cell r="C530">
            <v>13</v>
          </cell>
          <cell r="D530" t="str">
            <v>SET</v>
          </cell>
          <cell r="E530">
            <v>3600</v>
          </cell>
          <cell r="F530">
            <v>46800</v>
          </cell>
          <cell r="G530">
            <v>0</v>
          </cell>
          <cell r="H530">
            <v>0</v>
          </cell>
          <cell r="I530">
            <v>4</v>
          </cell>
          <cell r="J530">
            <v>52</v>
          </cell>
          <cell r="K530">
            <v>3600</v>
          </cell>
          <cell r="L530">
            <v>46800</v>
          </cell>
          <cell r="M530">
            <v>0</v>
          </cell>
          <cell r="N530">
            <v>0</v>
          </cell>
          <cell r="O530">
            <v>1120</v>
          </cell>
          <cell r="P530">
            <v>14560</v>
          </cell>
        </row>
        <row r="531">
          <cell r="A531">
            <v>34</v>
          </cell>
          <cell r="B531" t="str">
            <v>DITTO, BUT STEEL CHANNEL ?1.95M?</v>
          </cell>
          <cell r="C531">
            <v>3</v>
          </cell>
          <cell r="D531" t="str">
            <v>SET</v>
          </cell>
          <cell r="E531">
            <v>2000</v>
          </cell>
          <cell r="F531">
            <v>6000</v>
          </cell>
          <cell r="G531">
            <v>0</v>
          </cell>
          <cell r="H531">
            <v>0</v>
          </cell>
          <cell r="I531">
            <v>3</v>
          </cell>
          <cell r="J531">
            <v>9</v>
          </cell>
          <cell r="K531">
            <v>2000</v>
          </cell>
          <cell r="L531">
            <v>6000</v>
          </cell>
          <cell r="M531">
            <v>0</v>
          </cell>
          <cell r="N531">
            <v>0</v>
          </cell>
          <cell r="O531">
            <v>840</v>
          </cell>
          <cell r="P531">
            <v>2520</v>
          </cell>
        </row>
        <row r="532">
          <cell r="A532">
            <v>35</v>
          </cell>
          <cell r="B532" t="str">
            <v xml:space="preserve">MISCELLANEOUS </v>
          </cell>
          <cell r="C532">
            <v>1</v>
          </cell>
          <cell r="D532" t="str">
            <v>LOT</v>
          </cell>
          <cell r="E532">
            <v>743902.5</v>
          </cell>
          <cell r="F532">
            <v>743903</v>
          </cell>
          <cell r="G532">
            <v>0</v>
          </cell>
          <cell r="H532">
            <v>0</v>
          </cell>
          <cell r="I532">
            <v>646.55000000000007</v>
          </cell>
          <cell r="J532">
            <v>647</v>
          </cell>
          <cell r="K532">
            <v>743903</v>
          </cell>
          <cell r="L532">
            <v>743903</v>
          </cell>
          <cell r="M532">
            <v>0</v>
          </cell>
          <cell r="N532">
            <v>0</v>
          </cell>
          <cell r="O532">
            <v>181034</v>
          </cell>
          <cell r="P532">
            <v>181034</v>
          </cell>
        </row>
        <row r="533">
          <cell r="B533" t="str">
            <v>SUB-TOTAL : (I)</v>
          </cell>
          <cell r="C533">
            <v>0</v>
          </cell>
          <cell r="D533">
            <v>0</v>
          </cell>
          <cell r="E533">
            <v>0</v>
          </cell>
          <cell r="F533">
            <v>15621953</v>
          </cell>
          <cell r="G533">
            <v>0</v>
          </cell>
          <cell r="H533">
            <v>0</v>
          </cell>
          <cell r="I533">
            <v>0</v>
          </cell>
          <cell r="J533">
            <v>13628</v>
          </cell>
          <cell r="K533">
            <v>0</v>
          </cell>
          <cell r="L533">
            <v>15621953</v>
          </cell>
          <cell r="M533">
            <v>0</v>
          </cell>
          <cell r="N533">
            <v>0</v>
          </cell>
          <cell r="O533">
            <v>0</v>
          </cell>
          <cell r="P533">
            <v>3816326</v>
          </cell>
        </row>
        <row r="536">
          <cell r="A536" t="str">
            <v>J.</v>
          </cell>
          <cell r="B536" t="str">
            <v>U/G CONDUIT BANK</v>
          </cell>
          <cell r="C536">
            <v>0</v>
          </cell>
          <cell r="D536">
            <v>0</v>
          </cell>
          <cell r="E536">
            <v>0</v>
          </cell>
          <cell r="F536">
            <v>0</v>
          </cell>
          <cell r="G536">
            <v>0</v>
          </cell>
          <cell r="H536">
            <v>0</v>
          </cell>
          <cell r="I536">
            <v>0</v>
          </cell>
          <cell r="J536">
            <v>0</v>
          </cell>
          <cell r="K536">
            <v>0</v>
          </cell>
          <cell r="L536">
            <v>0</v>
          </cell>
          <cell r="M536">
            <v>0</v>
          </cell>
          <cell r="N536">
            <v>0</v>
          </cell>
          <cell r="O536">
            <v>0</v>
          </cell>
          <cell r="P536">
            <v>0</v>
          </cell>
        </row>
        <row r="537">
          <cell r="A537" t="str">
            <v>J.1.3</v>
          </cell>
          <cell r="B537" t="str">
            <v>_x0000_PVC CONDUIT, THICK WALL, CNS1302 SCH._x0000_B , 4"</v>
          </cell>
          <cell r="C537">
            <v>16500</v>
          </cell>
          <cell r="D537" t="str">
            <v>M</v>
          </cell>
          <cell r="E537">
            <v>128</v>
          </cell>
          <cell r="F537">
            <v>2112000</v>
          </cell>
        </row>
        <row r="538">
          <cell r="A538" t="str">
            <v>J.1</v>
          </cell>
          <cell r="B538" t="str">
            <v>U/G CONDUIT BANK FOR TEL., P/P, CCTV, APS</v>
          </cell>
          <cell r="C538">
            <v>0</v>
          </cell>
          <cell r="D538">
            <v>0</v>
          </cell>
          <cell r="E538">
            <v>0</v>
          </cell>
          <cell r="F538">
            <v>0</v>
          </cell>
          <cell r="G538">
            <v>0</v>
          </cell>
          <cell r="H538">
            <v>0</v>
          </cell>
          <cell r="I538">
            <v>0</v>
          </cell>
          <cell r="J538">
            <v>0</v>
          </cell>
          <cell r="K538">
            <v>0</v>
          </cell>
          <cell r="L538">
            <v>0</v>
          </cell>
          <cell r="M538">
            <v>0</v>
          </cell>
          <cell r="N538">
            <v>0</v>
          </cell>
          <cell r="O538">
            <v>0</v>
          </cell>
          <cell r="P538">
            <v>0</v>
          </cell>
        </row>
        <row r="539">
          <cell r="A539" t="str">
            <v>J.1.1</v>
          </cell>
          <cell r="B539" t="str">
            <v xml:space="preserve"> PVC CONDUIT, THICK WALL, CNS1302 SCH. B , 1"</v>
          </cell>
          <cell r="C539">
            <v>800</v>
          </cell>
          <cell r="D539" t="str">
            <v>M</v>
          </cell>
          <cell r="E539">
            <v>16</v>
          </cell>
          <cell r="F539">
            <v>12800</v>
          </cell>
          <cell r="G539">
            <v>0</v>
          </cell>
          <cell r="H539">
            <v>0</v>
          </cell>
          <cell r="I539">
            <v>0.22</v>
          </cell>
          <cell r="J539">
            <v>176</v>
          </cell>
          <cell r="K539">
            <v>16</v>
          </cell>
          <cell r="L539">
            <v>12800</v>
          </cell>
          <cell r="M539">
            <v>0</v>
          </cell>
          <cell r="N539">
            <v>0</v>
          </cell>
          <cell r="O539">
            <v>62</v>
          </cell>
          <cell r="P539">
            <v>49600</v>
          </cell>
        </row>
        <row r="540">
          <cell r="A540" t="str">
            <v>J.1.2</v>
          </cell>
          <cell r="B540" t="str">
            <v xml:space="preserve"> PVC CONDUIT, THICK WALL, CNS1302 SCH. B , 2"</v>
          </cell>
          <cell r="C540">
            <v>22000</v>
          </cell>
          <cell r="D540" t="str">
            <v>M</v>
          </cell>
          <cell r="E540">
            <v>38</v>
          </cell>
          <cell r="F540">
            <v>836000</v>
          </cell>
          <cell r="G540">
            <v>0</v>
          </cell>
          <cell r="H540">
            <v>0</v>
          </cell>
          <cell r="I540">
            <v>0.3</v>
          </cell>
          <cell r="J540">
            <v>6600</v>
          </cell>
          <cell r="K540">
            <v>38</v>
          </cell>
          <cell r="L540">
            <v>836000</v>
          </cell>
          <cell r="M540">
            <v>0</v>
          </cell>
          <cell r="N540">
            <v>0</v>
          </cell>
          <cell r="O540">
            <v>84</v>
          </cell>
          <cell r="P540">
            <v>1848000</v>
          </cell>
        </row>
        <row r="541">
          <cell r="A541" t="str">
            <v>J.1.3</v>
          </cell>
          <cell r="B541" t="str">
            <v xml:space="preserve"> PVC CONDUIT, THICK WALL, CNS1302 SCH. B , 4"</v>
          </cell>
          <cell r="C541">
            <v>16500</v>
          </cell>
          <cell r="D541" t="str">
            <v>M</v>
          </cell>
          <cell r="E541">
            <v>128</v>
          </cell>
          <cell r="F541">
            <v>2112000</v>
          </cell>
          <cell r="G541">
            <v>0</v>
          </cell>
          <cell r="H541">
            <v>0</v>
          </cell>
          <cell r="I541">
            <v>0.43</v>
          </cell>
          <cell r="J541">
            <v>7095</v>
          </cell>
          <cell r="K541">
            <v>128</v>
          </cell>
          <cell r="L541">
            <v>2112000</v>
          </cell>
          <cell r="M541">
            <v>0</v>
          </cell>
          <cell r="N541">
            <v>0</v>
          </cell>
          <cell r="O541">
            <v>120</v>
          </cell>
          <cell r="P541">
            <v>1980000</v>
          </cell>
        </row>
        <row r="542">
          <cell r="A542" t="str">
            <v>J.1.4</v>
          </cell>
          <cell r="B542" t="str">
            <v xml:space="preserve"> PVC CONDUIT, THICK WALL, CNS1302 SCH. B , 6"</v>
          </cell>
          <cell r="C542">
            <v>8000</v>
          </cell>
          <cell r="D542" t="str">
            <v>M</v>
          </cell>
          <cell r="E542">
            <v>242</v>
          </cell>
          <cell r="F542">
            <v>1936000</v>
          </cell>
          <cell r="G542">
            <v>0</v>
          </cell>
          <cell r="H542">
            <v>0</v>
          </cell>
          <cell r="I542">
            <v>0.68</v>
          </cell>
          <cell r="J542">
            <v>5440</v>
          </cell>
          <cell r="K542">
            <v>242</v>
          </cell>
          <cell r="L542">
            <v>1936000</v>
          </cell>
          <cell r="M542">
            <v>0</v>
          </cell>
          <cell r="N542">
            <v>0</v>
          </cell>
          <cell r="O542">
            <v>190</v>
          </cell>
          <cell r="P542">
            <v>1520000</v>
          </cell>
        </row>
        <row r="543">
          <cell r="A543" t="str">
            <v>J.1.5</v>
          </cell>
          <cell r="B543" t="str">
            <v xml:space="preserve"> EXCAVATION</v>
          </cell>
          <cell r="C543">
            <v>7000</v>
          </cell>
          <cell r="D543" t="str">
            <v>M3</v>
          </cell>
          <cell r="E543" t="str">
            <v>M+L</v>
          </cell>
          <cell r="F543" t="str">
            <v>M+L</v>
          </cell>
          <cell r="G543">
            <v>0</v>
          </cell>
          <cell r="H543">
            <v>0</v>
          </cell>
          <cell r="I543">
            <v>0</v>
          </cell>
          <cell r="J543">
            <v>0</v>
          </cell>
          <cell r="K543" t="str">
            <v>M+L</v>
          </cell>
          <cell r="L543" t="str">
            <v>M+L</v>
          </cell>
          <cell r="M543">
            <v>0</v>
          </cell>
          <cell r="N543">
            <v>0</v>
          </cell>
          <cell r="O543">
            <v>60</v>
          </cell>
          <cell r="P543">
            <v>420000</v>
          </cell>
        </row>
        <row r="544">
          <cell r="A544" t="str">
            <v>J.1.6</v>
          </cell>
          <cell r="B544" t="str">
            <v xml:space="preserve"> BACKFILL</v>
          </cell>
          <cell r="C544">
            <v>5100</v>
          </cell>
          <cell r="D544" t="str">
            <v>M3</v>
          </cell>
          <cell r="E544" t="str">
            <v>M+L</v>
          </cell>
          <cell r="F544" t="str">
            <v>M+L</v>
          </cell>
          <cell r="G544">
            <v>0</v>
          </cell>
          <cell r="H544">
            <v>0</v>
          </cell>
          <cell r="I544">
            <v>0</v>
          </cell>
          <cell r="J544">
            <v>0</v>
          </cell>
          <cell r="K544" t="str">
            <v>M+L</v>
          </cell>
          <cell r="L544" t="str">
            <v>M+L</v>
          </cell>
          <cell r="M544">
            <v>0</v>
          </cell>
          <cell r="N544">
            <v>0</v>
          </cell>
          <cell r="O544">
            <v>100</v>
          </cell>
          <cell r="P544">
            <v>510000</v>
          </cell>
        </row>
        <row r="545">
          <cell r="A545" t="str">
            <v>J.1.7</v>
          </cell>
          <cell r="B545" t="str">
            <v xml:space="preserve"> CONCRETE FOR DUCT BANK 2000 PSI</v>
          </cell>
          <cell r="C545">
            <v>1900</v>
          </cell>
          <cell r="D545" t="str">
            <v>M3</v>
          </cell>
          <cell r="E545" t="str">
            <v>M+L</v>
          </cell>
          <cell r="F545" t="str">
            <v>M+L</v>
          </cell>
          <cell r="G545">
            <v>0</v>
          </cell>
          <cell r="H545">
            <v>0</v>
          </cell>
          <cell r="I545">
            <v>0</v>
          </cell>
          <cell r="J545">
            <v>0</v>
          </cell>
          <cell r="K545" t="str">
            <v>M+L</v>
          </cell>
          <cell r="L545" t="str">
            <v>M+L</v>
          </cell>
          <cell r="M545">
            <v>0</v>
          </cell>
          <cell r="N545">
            <v>0</v>
          </cell>
          <cell r="O545">
            <v>1700</v>
          </cell>
          <cell r="P545">
            <v>3230000</v>
          </cell>
        </row>
        <row r="546">
          <cell r="A546" t="str">
            <v>J.1.8</v>
          </cell>
          <cell r="B546" t="str">
            <v xml:space="preserve"> RED COLORED OXIDE</v>
          </cell>
          <cell r="C546">
            <v>17100</v>
          </cell>
          <cell r="D546" t="str">
            <v>KG</v>
          </cell>
          <cell r="E546" t="str">
            <v>M+L</v>
          </cell>
          <cell r="F546" t="str">
            <v>M+L</v>
          </cell>
          <cell r="G546">
            <v>0</v>
          </cell>
          <cell r="H546">
            <v>0</v>
          </cell>
          <cell r="I546">
            <v>0</v>
          </cell>
          <cell r="J546">
            <v>0</v>
          </cell>
          <cell r="K546" t="str">
            <v>M+L</v>
          </cell>
          <cell r="L546" t="str">
            <v>M+L</v>
          </cell>
          <cell r="M546">
            <v>0</v>
          </cell>
          <cell r="N546">
            <v>0</v>
          </cell>
          <cell r="O546">
            <v>60</v>
          </cell>
          <cell r="P546">
            <v>1026000</v>
          </cell>
          <cell r="Q546">
            <v>6089</v>
          </cell>
        </row>
        <row r="547">
          <cell r="A547" t="str">
            <v>J.1.9</v>
          </cell>
          <cell r="B547" t="str">
            <v xml:space="preserve"> DISPOSAL</v>
          </cell>
          <cell r="C547">
            <v>1900</v>
          </cell>
          <cell r="D547" t="str">
            <v>M3</v>
          </cell>
          <cell r="E547" t="str">
            <v>M+L</v>
          </cell>
          <cell r="F547" t="str">
            <v>M+L</v>
          </cell>
          <cell r="G547">
            <v>0</v>
          </cell>
          <cell r="H547">
            <v>0</v>
          </cell>
          <cell r="I547">
            <v>0</v>
          </cell>
          <cell r="J547">
            <v>0</v>
          </cell>
          <cell r="K547" t="str">
            <v>M+L</v>
          </cell>
          <cell r="L547" t="str">
            <v>M+L</v>
          </cell>
          <cell r="M547">
            <v>0</v>
          </cell>
          <cell r="N547">
            <v>0</v>
          </cell>
          <cell r="O547">
            <v>220</v>
          </cell>
          <cell r="P547">
            <v>418000</v>
          </cell>
        </row>
        <row r="548">
          <cell r="A548" t="str">
            <v>J.1.10</v>
          </cell>
          <cell r="B548" t="str">
            <v xml:space="preserve"> FORMWORK</v>
          </cell>
          <cell r="C548">
            <v>5200</v>
          </cell>
          <cell r="D548" t="str">
            <v>M2</v>
          </cell>
          <cell r="E548" t="str">
            <v>M+L</v>
          </cell>
          <cell r="F548" t="str">
            <v>M+L</v>
          </cell>
          <cell r="G548">
            <v>0</v>
          </cell>
          <cell r="H548">
            <v>0</v>
          </cell>
          <cell r="I548">
            <v>0</v>
          </cell>
          <cell r="J548">
            <v>0</v>
          </cell>
          <cell r="K548" t="str">
            <v>M+L</v>
          </cell>
          <cell r="L548" t="str">
            <v>M+L</v>
          </cell>
          <cell r="M548">
            <v>0</v>
          </cell>
          <cell r="N548">
            <v>0</v>
          </cell>
          <cell r="O548">
            <v>360</v>
          </cell>
          <cell r="P548">
            <v>1872000</v>
          </cell>
        </row>
        <row r="549">
          <cell r="A549" t="str">
            <v>J.1.11</v>
          </cell>
          <cell r="B549" t="str">
            <v xml:space="preserve"> RE-BAR</v>
          </cell>
          <cell r="C549">
            <v>36500</v>
          </cell>
          <cell r="D549" t="str">
            <v>KG</v>
          </cell>
          <cell r="E549" t="str">
            <v>M+L</v>
          </cell>
          <cell r="F549" t="str">
            <v>M+L</v>
          </cell>
          <cell r="G549">
            <v>0</v>
          </cell>
          <cell r="H549">
            <v>0</v>
          </cell>
          <cell r="I549">
            <v>0</v>
          </cell>
          <cell r="J549">
            <v>0</v>
          </cell>
          <cell r="K549" t="str">
            <v>M+L</v>
          </cell>
          <cell r="L549" t="str">
            <v>M+L</v>
          </cell>
          <cell r="M549">
            <v>0</v>
          </cell>
          <cell r="N549">
            <v>0</v>
          </cell>
          <cell r="O549">
            <v>16</v>
          </cell>
          <cell r="P549">
            <v>584000</v>
          </cell>
        </row>
        <row r="550">
          <cell r="A550" t="str">
            <v>J.1.12</v>
          </cell>
          <cell r="B550" t="str">
            <v xml:space="preserve"> MAN-HOLE, 2,000 L x 2,000 W x 2,000 D</v>
          </cell>
          <cell r="C550">
            <v>24</v>
          </cell>
          <cell r="D550" t="str">
            <v>SET</v>
          </cell>
          <cell r="E550" t="str">
            <v>M+L</v>
          </cell>
          <cell r="F550" t="str">
            <v>M+L</v>
          </cell>
          <cell r="G550">
            <v>0</v>
          </cell>
          <cell r="H550">
            <v>0</v>
          </cell>
          <cell r="I550">
            <v>0</v>
          </cell>
          <cell r="J550">
            <v>0</v>
          </cell>
          <cell r="K550" t="str">
            <v>M+L</v>
          </cell>
          <cell r="L550" t="str">
            <v>M+L</v>
          </cell>
          <cell r="M550">
            <v>0</v>
          </cell>
          <cell r="N550">
            <v>0</v>
          </cell>
          <cell r="O550">
            <v>65000</v>
          </cell>
          <cell r="P550">
            <v>1560000</v>
          </cell>
        </row>
        <row r="551">
          <cell r="A551" t="str">
            <v>J.1.13</v>
          </cell>
          <cell r="B551" t="str">
            <v xml:space="preserve"> MAN-HOLE, 1,500 L x 1,500 W x 2,000 D</v>
          </cell>
          <cell r="C551">
            <v>0</v>
          </cell>
          <cell r="D551" t="str">
            <v>SET</v>
          </cell>
          <cell r="E551" t="str">
            <v>M+L</v>
          </cell>
          <cell r="F551" t="str">
            <v>M+L</v>
          </cell>
          <cell r="G551">
            <v>0</v>
          </cell>
          <cell r="H551">
            <v>0</v>
          </cell>
          <cell r="I551">
            <v>0</v>
          </cell>
          <cell r="J551">
            <v>0</v>
          </cell>
          <cell r="K551" t="str">
            <v>M+L</v>
          </cell>
          <cell r="L551" t="str">
            <v>M+L</v>
          </cell>
          <cell r="M551">
            <v>0</v>
          </cell>
          <cell r="N551">
            <v>0</v>
          </cell>
          <cell r="O551">
            <v>52000</v>
          </cell>
          <cell r="P551">
            <v>0</v>
          </cell>
        </row>
        <row r="552">
          <cell r="A552" t="str">
            <v>J.1.14</v>
          </cell>
          <cell r="B552" t="str">
            <v xml:space="preserve"> COMPOND FOR WATER SEALING(IN MH.)</v>
          </cell>
          <cell r="C552">
            <v>2500</v>
          </cell>
          <cell r="D552" t="str">
            <v>KG</v>
          </cell>
          <cell r="E552" t="str">
            <v>M+L</v>
          </cell>
          <cell r="F552" t="str">
            <v>M+L</v>
          </cell>
          <cell r="G552">
            <v>0</v>
          </cell>
          <cell r="H552">
            <v>0</v>
          </cell>
          <cell r="I552">
            <v>0</v>
          </cell>
          <cell r="J552">
            <v>0</v>
          </cell>
          <cell r="K552" t="str">
            <v>M+L</v>
          </cell>
          <cell r="L552" t="str">
            <v>M+L</v>
          </cell>
          <cell r="M552">
            <v>0</v>
          </cell>
          <cell r="N552">
            <v>0</v>
          </cell>
          <cell r="O552">
            <v>200</v>
          </cell>
          <cell r="P552">
            <v>500000</v>
          </cell>
        </row>
        <row r="553">
          <cell r="B553" t="str">
            <v>SUB-TOTAL : (J.1)</v>
          </cell>
          <cell r="C553">
            <v>0</v>
          </cell>
          <cell r="D553">
            <v>0</v>
          </cell>
          <cell r="E553">
            <v>0</v>
          </cell>
          <cell r="F553">
            <v>4896800</v>
          </cell>
          <cell r="G553">
            <v>0</v>
          </cell>
          <cell r="H553">
            <v>0</v>
          </cell>
          <cell r="I553">
            <v>0</v>
          </cell>
          <cell r="J553">
            <v>19311</v>
          </cell>
          <cell r="K553">
            <v>0</v>
          </cell>
          <cell r="L553">
            <v>4896800</v>
          </cell>
          <cell r="M553">
            <v>0</v>
          </cell>
          <cell r="N553">
            <v>0</v>
          </cell>
          <cell r="O553">
            <v>0</v>
          </cell>
          <cell r="P553">
            <v>15517600</v>
          </cell>
        </row>
        <row r="555">
          <cell r="A555" t="str">
            <v>J.2</v>
          </cell>
          <cell r="B555" t="str">
            <v>U/G CONDUIT BANK FOR TEL., P/P, CCTV, APS</v>
          </cell>
          <cell r="C555">
            <v>0</v>
          </cell>
          <cell r="D555">
            <v>0</v>
          </cell>
          <cell r="E555">
            <v>0</v>
          </cell>
          <cell r="F555">
            <v>0</v>
          </cell>
          <cell r="G555">
            <v>0</v>
          </cell>
          <cell r="H555">
            <v>0</v>
          </cell>
          <cell r="I555">
            <v>0.22</v>
          </cell>
          <cell r="J555">
            <v>0</v>
          </cell>
          <cell r="K555">
            <v>0</v>
          </cell>
          <cell r="L555">
            <v>0</v>
          </cell>
          <cell r="M555">
            <v>0</v>
          </cell>
          <cell r="N555">
            <v>0</v>
          </cell>
          <cell r="O555">
            <v>0</v>
          </cell>
          <cell r="P555">
            <v>0</v>
          </cell>
        </row>
        <row r="556">
          <cell r="A556" t="str">
            <v>J.2.1</v>
          </cell>
          <cell r="B556" t="str">
            <v xml:space="preserve"> PVC CONDUIT, THICK WALL, CNS1302 SCH. B , 1"</v>
          </cell>
          <cell r="C556">
            <v>1000</v>
          </cell>
          <cell r="D556" t="str">
            <v>M</v>
          </cell>
          <cell r="E556">
            <v>16</v>
          </cell>
          <cell r="F556">
            <v>16000</v>
          </cell>
          <cell r="G556">
            <v>0</v>
          </cell>
          <cell r="H556">
            <v>0</v>
          </cell>
          <cell r="I556">
            <v>0.22</v>
          </cell>
          <cell r="J556">
            <v>220</v>
          </cell>
          <cell r="K556">
            <v>16</v>
          </cell>
          <cell r="L556">
            <v>16000</v>
          </cell>
          <cell r="M556">
            <v>0</v>
          </cell>
          <cell r="N556">
            <v>0</v>
          </cell>
          <cell r="O556">
            <v>62</v>
          </cell>
          <cell r="P556">
            <v>62000</v>
          </cell>
        </row>
        <row r="557">
          <cell r="A557" t="str">
            <v>J.2.2</v>
          </cell>
          <cell r="B557" t="str">
            <v xml:space="preserve"> PVC CONDUIT, THICK WALL, CNS1302 SCH. B , 2"</v>
          </cell>
          <cell r="C557">
            <v>26000</v>
          </cell>
          <cell r="D557" t="str">
            <v>M</v>
          </cell>
          <cell r="E557">
            <v>38</v>
          </cell>
          <cell r="F557">
            <v>988000</v>
          </cell>
          <cell r="G557">
            <v>0</v>
          </cell>
          <cell r="H557">
            <v>0</v>
          </cell>
          <cell r="I557">
            <v>0.3</v>
          </cell>
          <cell r="J557">
            <v>7800</v>
          </cell>
          <cell r="K557">
            <v>38</v>
          </cell>
          <cell r="L557">
            <v>988000</v>
          </cell>
          <cell r="M557">
            <v>0</v>
          </cell>
          <cell r="N557">
            <v>0</v>
          </cell>
          <cell r="O557">
            <v>84</v>
          </cell>
          <cell r="P557">
            <v>2184000</v>
          </cell>
        </row>
        <row r="558">
          <cell r="A558" t="str">
            <v>J.2.3</v>
          </cell>
          <cell r="B558" t="str">
            <v xml:space="preserve"> EXCAVATION</v>
          </cell>
          <cell r="C558">
            <v>3500</v>
          </cell>
          <cell r="D558" t="str">
            <v>M3</v>
          </cell>
          <cell r="E558" t="str">
            <v>M+L</v>
          </cell>
          <cell r="F558" t="str">
            <v>M+L</v>
          </cell>
          <cell r="G558">
            <v>0</v>
          </cell>
          <cell r="H558">
            <v>0</v>
          </cell>
          <cell r="I558">
            <v>0</v>
          </cell>
          <cell r="J558">
            <v>0</v>
          </cell>
          <cell r="K558" t="str">
            <v>M+L</v>
          </cell>
          <cell r="L558" t="str">
            <v>M+L</v>
          </cell>
          <cell r="M558">
            <v>0</v>
          </cell>
          <cell r="N558">
            <v>0</v>
          </cell>
          <cell r="O558">
            <v>60</v>
          </cell>
          <cell r="P558">
            <v>210000</v>
          </cell>
        </row>
        <row r="559">
          <cell r="A559" t="str">
            <v>J.2.4</v>
          </cell>
          <cell r="B559" t="str">
            <v xml:space="preserve"> BACKFILL</v>
          </cell>
          <cell r="C559">
            <v>2550</v>
          </cell>
          <cell r="D559" t="str">
            <v>M3</v>
          </cell>
          <cell r="E559" t="str">
            <v>M+L</v>
          </cell>
          <cell r="F559" t="str">
            <v>M+L</v>
          </cell>
          <cell r="G559">
            <v>0</v>
          </cell>
          <cell r="H559">
            <v>0</v>
          </cell>
          <cell r="I559">
            <v>0</v>
          </cell>
          <cell r="J559">
            <v>0</v>
          </cell>
          <cell r="K559" t="str">
            <v>M+L</v>
          </cell>
          <cell r="L559" t="str">
            <v>M+L</v>
          </cell>
          <cell r="M559">
            <v>0</v>
          </cell>
          <cell r="N559">
            <v>0</v>
          </cell>
          <cell r="O559">
            <v>100</v>
          </cell>
          <cell r="P559">
            <v>255000</v>
          </cell>
        </row>
        <row r="560">
          <cell r="A560" t="str">
            <v>J.2.5</v>
          </cell>
          <cell r="B560" t="str">
            <v xml:space="preserve"> CONCRETE FOR DUCT BANK 2000 PSI</v>
          </cell>
          <cell r="C560">
            <v>950</v>
          </cell>
          <cell r="D560" t="str">
            <v>M3</v>
          </cell>
          <cell r="E560" t="str">
            <v>M+L</v>
          </cell>
          <cell r="F560" t="str">
            <v>M+L</v>
          </cell>
          <cell r="G560">
            <v>0</v>
          </cell>
          <cell r="H560">
            <v>0</v>
          </cell>
          <cell r="I560">
            <v>0</v>
          </cell>
          <cell r="J560">
            <v>0</v>
          </cell>
          <cell r="K560" t="str">
            <v>M+L</v>
          </cell>
          <cell r="L560" t="str">
            <v>M+L</v>
          </cell>
          <cell r="M560">
            <v>0</v>
          </cell>
          <cell r="N560">
            <v>0</v>
          </cell>
          <cell r="O560">
            <v>1700</v>
          </cell>
          <cell r="P560">
            <v>1615000</v>
          </cell>
        </row>
        <row r="561">
          <cell r="A561" t="str">
            <v>J.2.6</v>
          </cell>
          <cell r="B561" t="str">
            <v xml:space="preserve"> RED COLORED OXIDE</v>
          </cell>
          <cell r="C561">
            <v>8550</v>
          </cell>
          <cell r="D561" t="str">
            <v>KG</v>
          </cell>
          <cell r="E561" t="str">
            <v>M+L</v>
          </cell>
          <cell r="F561" t="str">
            <v>M+L</v>
          </cell>
          <cell r="G561">
            <v>0</v>
          </cell>
          <cell r="H561">
            <v>0</v>
          </cell>
          <cell r="I561">
            <v>0</v>
          </cell>
          <cell r="J561">
            <v>0</v>
          </cell>
          <cell r="K561" t="str">
            <v>M+L</v>
          </cell>
          <cell r="L561" t="str">
            <v>M+L</v>
          </cell>
          <cell r="M561">
            <v>0</v>
          </cell>
          <cell r="N561">
            <v>0</v>
          </cell>
          <cell r="O561">
            <v>60</v>
          </cell>
          <cell r="P561">
            <v>513000</v>
          </cell>
        </row>
        <row r="562">
          <cell r="A562" t="str">
            <v>J.2.7</v>
          </cell>
          <cell r="B562" t="str">
            <v xml:space="preserve"> DISPOSAL</v>
          </cell>
          <cell r="C562">
            <v>950</v>
          </cell>
          <cell r="D562" t="str">
            <v>M3</v>
          </cell>
          <cell r="E562" t="str">
            <v>M+L</v>
          </cell>
          <cell r="F562" t="str">
            <v>M+L</v>
          </cell>
          <cell r="G562">
            <v>0</v>
          </cell>
          <cell r="H562">
            <v>0</v>
          </cell>
          <cell r="I562">
            <v>0</v>
          </cell>
          <cell r="J562">
            <v>0</v>
          </cell>
          <cell r="K562" t="str">
            <v>M+L</v>
          </cell>
          <cell r="L562" t="str">
            <v>M+L</v>
          </cell>
          <cell r="M562">
            <v>0</v>
          </cell>
          <cell r="N562">
            <v>0</v>
          </cell>
          <cell r="O562">
            <v>220</v>
          </cell>
          <cell r="P562">
            <v>209000</v>
          </cell>
        </row>
        <row r="563">
          <cell r="A563" t="str">
            <v>J.2.8</v>
          </cell>
          <cell r="B563" t="str">
            <v xml:space="preserve"> FORMWORK</v>
          </cell>
          <cell r="C563">
            <v>2000</v>
          </cell>
          <cell r="D563" t="str">
            <v>M2</v>
          </cell>
          <cell r="E563" t="str">
            <v>M+L</v>
          </cell>
          <cell r="F563" t="str">
            <v>M+L</v>
          </cell>
          <cell r="G563">
            <v>0</v>
          </cell>
          <cell r="H563">
            <v>0</v>
          </cell>
          <cell r="I563">
            <v>0</v>
          </cell>
          <cell r="J563">
            <v>0</v>
          </cell>
          <cell r="K563" t="str">
            <v>M+L</v>
          </cell>
          <cell r="L563" t="str">
            <v>M+L</v>
          </cell>
          <cell r="M563">
            <v>0</v>
          </cell>
          <cell r="N563">
            <v>0</v>
          </cell>
          <cell r="O563">
            <v>360</v>
          </cell>
          <cell r="P563">
            <v>720000</v>
          </cell>
        </row>
        <row r="564">
          <cell r="A564" t="str">
            <v>J.2.9</v>
          </cell>
          <cell r="B564" t="str">
            <v xml:space="preserve"> RE-BAR</v>
          </cell>
          <cell r="C564">
            <v>18250</v>
          </cell>
          <cell r="D564" t="str">
            <v>KG</v>
          </cell>
          <cell r="E564" t="str">
            <v>M+L</v>
          </cell>
          <cell r="F564" t="str">
            <v>M+L</v>
          </cell>
          <cell r="G564">
            <v>0</v>
          </cell>
          <cell r="H564">
            <v>0</v>
          </cell>
          <cell r="I564">
            <v>0</v>
          </cell>
          <cell r="J564">
            <v>0</v>
          </cell>
          <cell r="K564" t="str">
            <v>M+L</v>
          </cell>
          <cell r="L564" t="str">
            <v>M+L</v>
          </cell>
          <cell r="M564">
            <v>0</v>
          </cell>
          <cell r="N564">
            <v>0</v>
          </cell>
          <cell r="O564">
            <v>16</v>
          </cell>
          <cell r="P564">
            <v>292000</v>
          </cell>
        </row>
        <row r="565">
          <cell r="A565" t="str">
            <v>J.2.10</v>
          </cell>
          <cell r="B565" t="str">
            <v xml:space="preserve"> MAN-HOLE, (?????)</v>
          </cell>
          <cell r="C565">
            <v>0</v>
          </cell>
          <cell r="D565" t="str">
            <v>SET</v>
          </cell>
          <cell r="E565">
            <v>0</v>
          </cell>
          <cell r="F565">
            <v>0</v>
          </cell>
          <cell r="G565">
            <v>0</v>
          </cell>
          <cell r="H565">
            <v>0</v>
          </cell>
          <cell r="I565">
            <v>0</v>
          </cell>
          <cell r="J565">
            <v>0</v>
          </cell>
          <cell r="K565">
            <v>0</v>
          </cell>
          <cell r="L565">
            <v>0</v>
          </cell>
          <cell r="M565">
            <v>0</v>
          </cell>
          <cell r="N565">
            <v>0</v>
          </cell>
          <cell r="O565">
            <v>0</v>
          </cell>
          <cell r="P565">
            <v>0</v>
          </cell>
        </row>
        <row r="566">
          <cell r="A566" t="str">
            <v>J.2.11</v>
          </cell>
          <cell r="B566" t="str">
            <v xml:space="preserve"> HAND HOLE, 1200Lx1000Wx1200D</v>
          </cell>
          <cell r="C566">
            <v>7</v>
          </cell>
          <cell r="D566" t="str">
            <v>SET</v>
          </cell>
          <cell r="E566" t="str">
            <v>M+L</v>
          </cell>
          <cell r="F566" t="str">
            <v>M+L</v>
          </cell>
          <cell r="G566">
            <v>0</v>
          </cell>
          <cell r="H566">
            <v>0</v>
          </cell>
          <cell r="I566">
            <v>0</v>
          </cell>
          <cell r="J566">
            <v>0</v>
          </cell>
          <cell r="K566" t="str">
            <v>M+L</v>
          </cell>
          <cell r="L566" t="str">
            <v>M+L</v>
          </cell>
          <cell r="M566">
            <v>0</v>
          </cell>
          <cell r="N566">
            <v>0</v>
          </cell>
          <cell r="O566">
            <v>18000</v>
          </cell>
          <cell r="P566">
            <v>126000</v>
          </cell>
        </row>
        <row r="567">
          <cell r="A567" t="str">
            <v>J.2.12</v>
          </cell>
          <cell r="B567" t="str">
            <v xml:space="preserve"> COMPOND FOR WATER SEALING(IN MH.)</v>
          </cell>
          <cell r="C567">
            <v>1250</v>
          </cell>
          <cell r="D567" t="str">
            <v>KG</v>
          </cell>
          <cell r="E567" t="str">
            <v>M+L</v>
          </cell>
          <cell r="F567" t="str">
            <v>M+L</v>
          </cell>
          <cell r="G567">
            <v>0</v>
          </cell>
          <cell r="H567">
            <v>0</v>
          </cell>
          <cell r="I567">
            <v>0</v>
          </cell>
          <cell r="J567">
            <v>0</v>
          </cell>
          <cell r="K567" t="str">
            <v>M+L</v>
          </cell>
          <cell r="L567" t="str">
            <v>M+L</v>
          </cell>
          <cell r="M567">
            <v>0</v>
          </cell>
          <cell r="N567">
            <v>0</v>
          </cell>
          <cell r="O567">
            <v>200</v>
          </cell>
          <cell r="P567">
            <v>250000</v>
          </cell>
        </row>
        <row r="568">
          <cell r="A568" t="str">
            <v>ALT-3</v>
          </cell>
          <cell r="B568" t="str">
            <v>SUB-TOTAL : (J.2)</v>
          </cell>
          <cell r="C568">
            <v>0</v>
          </cell>
          <cell r="D568">
            <v>0</v>
          </cell>
          <cell r="E568">
            <v>0</v>
          </cell>
          <cell r="F568">
            <v>1004000</v>
          </cell>
          <cell r="G568">
            <v>0</v>
          </cell>
          <cell r="H568">
            <v>0</v>
          </cell>
          <cell r="I568">
            <v>0</v>
          </cell>
          <cell r="J568">
            <v>8020</v>
          </cell>
          <cell r="K568">
            <v>0</v>
          </cell>
          <cell r="L568">
            <v>1004000</v>
          </cell>
          <cell r="M568">
            <v>0</v>
          </cell>
          <cell r="N568">
            <v>0</v>
          </cell>
          <cell r="O568">
            <v>0</v>
          </cell>
          <cell r="P568">
            <v>6436000</v>
          </cell>
        </row>
        <row r="569">
          <cell r="F569">
            <v>0</v>
          </cell>
          <cell r="G569">
            <v>0</v>
          </cell>
          <cell r="H569">
            <v>0</v>
          </cell>
          <cell r="I569">
            <v>0</v>
          </cell>
          <cell r="J569">
            <v>0</v>
          </cell>
          <cell r="K569">
            <v>0</v>
          </cell>
          <cell r="L569">
            <v>0</v>
          </cell>
          <cell r="M569">
            <v>0</v>
          </cell>
          <cell r="N569">
            <v>0</v>
          </cell>
          <cell r="O569">
            <v>0</v>
          </cell>
          <cell r="P569">
            <v>0</v>
          </cell>
        </row>
        <row r="570">
          <cell r="B570" t="str">
            <v>SUB-TOTAL : (J)</v>
          </cell>
          <cell r="C570">
            <v>0</v>
          </cell>
          <cell r="D570">
            <v>0</v>
          </cell>
          <cell r="E570">
            <v>0</v>
          </cell>
          <cell r="F570">
            <v>5900800</v>
          </cell>
          <cell r="G570">
            <v>0</v>
          </cell>
          <cell r="H570">
            <v>0</v>
          </cell>
          <cell r="I570">
            <v>0</v>
          </cell>
          <cell r="J570">
            <v>27331</v>
          </cell>
          <cell r="K570">
            <v>0</v>
          </cell>
          <cell r="L570">
            <v>5900800</v>
          </cell>
          <cell r="M570">
            <v>0</v>
          </cell>
          <cell r="N570">
            <v>0</v>
          </cell>
          <cell r="O570">
            <v>0</v>
          </cell>
          <cell r="P570">
            <v>21953600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sheetData sheetId="266"/>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refreshError="1"/>
      <sheetData sheetId="377"/>
      <sheetData sheetId="378"/>
      <sheetData sheetId="379"/>
      <sheetData sheetId="380"/>
      <sheetData sheetId="381"/>
      <sheetData sheetId="382"/>
      <sheetData sheetId="383"/>
      <sheetData sheetId="384"/>
      <sheetData sheetId="385"/>
      <sheetData sheetId="386"/>
      <sheetData sheetId="387"/>
      <sheetData sheetId="388" refreshError="1"/>
      <sheetData sheetId="389" refreshError="1"/>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refreshError="1"/>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refreshError="1"/>
      <sheetData sheetId="449" refreshError="1"/>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refreshError="1"/>
      <sheetData sheetId="571"/>
      <sheetData sheetId="572"/>
      <sheetData sheetId="573"/>
      <sheetData sheetId="574"/>
      <sheetData sheetId="575"/>
      <sheetData sheetId="576"/>
      <sheetData sheetId="577" refreshError="1"/>
      <sheetData sheetId="578"/>
      <sheetData sheetId="579"/>
      <sheetData sheetId="580"/>
      <sheetData sheetId="581"/>
      <sheetData sheetId="582"/>
      <sheetData sheetId="583"/>
      <sheetData sheetId="584"/>
      <sheetData sheetId="585"/>
      <sheetData sheetId="586"/>
      <sheetData sheetId="587" refreshError="1"/>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refreshError="1"/>
      <sheetData sheetId="607" refreshError="1"/>
      <sheetData sheetId="608"/>
      <sheetData sheetId="609"/>
      <sheetData sheetId="610" refreshError="1"/>
      <sheetData sheetId="611" refreshError="1"/>
      <sheetData sheetId="612" refreshError="1"/>
      <sheetData sheetId="613" refreshError="1"/>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refreshError="1"/>
      <sheetData sheetId="757"/>
      <sheetData sheetId="758"/>
      <sheetData sheetId="759"/>
      <sheetData sheetId="760"/>
      <sheetData sheetId="761" refreshError="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refreshError="1"/>
      <sheetData sheetId="779" refreshError="1"/>
      <sheetData sheetId="780" refreshError="1"/>
      <sheetData sheetId="781" refreshError="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refreshError="1"/>
      <sheetData sheetId="811"/>
      <sheetData sheetId="812" refreshError="1"/>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refreshError="1"/>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refreshError="1"/>
      <sheetData sheetId="868"/>
      <sheetData sheetId="869"/>
      <sheetData sheetId="870" refreshError="1"/>
      <sheetData sheetId="871"/>
      <sheetData sheetId="872"/>
      <sheetData sheetId="873"/>
      <sheetData sheetId="874"/>
      <sheetData sheetId="875"/>
      <sheetData sheetId="876"/>
      <sheetData sheetId="877" refreshError="1"/>
      <sheetData sheetId="878" refreshError="1"/>
      <sheetData sheetId="879"/>
      <sheetData sheetId="880"/>
      <sheetData sheetId="881"/>
      <sheetData sheetId="882" refreshError="1"/>
      <sheetData sheetId="883" refreshError="1"/>
      <sheetData sheetId="884" refreshError="1"/>
      <sheetData sheetId="885" refreshError="1"/>
      <sheetData sheetId="886"/>
      <sheetData sheetId="887" refreshError="1"/>
      <sheetData sheetId="888" refreshError="1"/>
      <sheetData sheetId="889" refreshError="1"/>
      <sheetData sheetId="890" refreshError="1"/>
      <sheetData sheetId="891" refreshError="1"/>
      <sheetData sheetId="892" refreshError="1"/>
      <sheetData sheetId="893" refreshError="1"/>
      <sheetData sheetId="894"/>
      <sheetData sheetId="895"/>
      <sheetData sheetId="896"/>
      <sheetData sheetId="897"/>
      <sheetData sheetId="898" refreshError="1"/>
      <sheetData sheetId="899" refreshError="1"/>
      <sheetData sheetId="90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atgt"/>
      <sheetName val="cong"/>
      <sheetName val="vua"/>
      <sheetName val="gVL"/>
      <sheetName val="dtoan"/>
      <sheetName val="dtct"/>
      <sheetName val="t-dtoan"/>
      <sheetName val="cpkhac"/>
      <sheetName val="gpmb"/>
      <sheetName val="Sheet1"/>
      <sheetName val="XL4Poppy"/>
      <sheetName val="IBASE"/>
      <sheetName val="MTO REV.0"/>
    </sheetNames>
    <sheetDataSet>
      <sheetData sheetId="0" refreshError="1"/>
      <sheetData sheetId="1" refreshError="1"/>
      <sheetData sheetId="2" refreshError="1"/>
      <sheetData sheetId="3" refreshError="1"/>
      <sheetData sheetId="4" refreshError="1"/>
      <sheetData sheetId="5" refreshError="1">
        <row r="64">
          <cell r="Q64">
            <v>5000</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u_lieu"/>
      <sheetName val="Define Responsibility"/>
      <sheetName val="gVL"/>
      <sheetName val="Tra_bang"/>
      <sheetName val="NEW-PANEL"/>
      <sheetName val="Compensation Detail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heet2"/>
      <sheetName val="Bank Account"/>
      <sheetName val="Form Styles"/>
      <sheetName val="DEG Styles"/>
      <sheetName val="LOV"/>
      <sheetName val="Sheet1"/>
      <sheetName val="tra-vat-lieu"/>
      <sheetName val="GVL"/>
      <sheetName val="Du_lieu"/>
      <sheetName val="Tra_bang"/>
    </sheetNames>
    <sheetDataSet>
      <sheetData sheetId="0" refreshError="1"/>
      <sheetData sheetId="1" refreshError="1"/>
      <sheetData sheetId="2" refreshError="1"/>
      <sheetData sheetId="3" refreshError="1"/>
      <sheetData sheetId="4" refreshError="1"/>
      <sheetData sheetId="5" refreshError="1">
        <row r="2">
          <cell r="A2" t="str">
            <v>Afghanistan</v>
          </cell>
          <cell r="E2" t="str">
            <v>Yes</v>
          </cell>
          <cell r="I2" t="str">
            <v>ADP</v>
          </cell>
        </row>
        <row r="3">
          <cell r="A3" t="str">
            <v>Aland Islands</v>
          </cell>
          <cell r="E3" t="str">
            <v>No</v>
          </cell>
          <cell r="I3" t="str">
            <v>AED</v>
          </cell>
        </row>
        <row r="4">
          <cell r="A4" t="str">
            <v>Albania</v>
          </cell>
          <cell r="I4" t="str">
            <v>AFN</v>
          </cell>
        </row>
        <row r="5">
          <cell r="A5" t="str">
            <v>Algeria</v>
          </cell>
          <cell r="I5" t="str">
            <v>ALL</v>
          </cell>
        </row>
        <row r="6">
          <cell r="A6" t="str">
            <v>American Samoa</v>
          </cell>
          <cell r="I6" t="str">
            <v>AMD</v>
          </cell>
        </row>
        <row r="7">
          <cell r="A7" t="str">
            <v>Andorra</v>
          </cell>
          <cell r="I7" t="str">
            <v>ANG</v>
          </cell>
        </row>
        <row r="8">
          <cell r="A8" t="str">
            <v>Angola</v>
          </cell>
          <cell r="I8" t="str">
            <v>AOA</v>
          </cell>
        </row>
        <row r="9">
          <cell r="A9" t="str">
            <v>Anguilla</v>
          </cell>
          <cell r="I9" t="str">
            <v>AON</v>
          </cell>
        </row>
        <row r="10">
          <cell r="A10" t="str">
            <v>Antarctica</v>
          </cell>
          <cell r="I10" t="str">
            <v>ARS</v>
          </cell>
        </row>
        <row r="11">
          <cell r="A11" t="str">
            <v>Antigua and Barbuda</v>
          </cell>
          <cell r="I11" t="str">
            <v>ATS</v>
          </cell>
        </row>
        <row r="12">
          <cell r="A12" t="str">
            <v>Argentina</v>
          </cell>
          <cell r="I12" t="str">
            <v>AUD</v>
          </cell>
        </row>
        <row r="13">
          <cell r="A13" t="str">
            <v>Armenia</v>
          </cell>
          <cell r="I13" t="str">
            <v>AWG</v>
          </cell>
        </row>
        <row r="14">
          <cell r="A14" t="str">
            <v>Aruba</v>
          </cell>
          <cell r="I14" t="str">
            <v>AZN</v>
          </cell>
        </row>
        <row r="15">
          <cell r="A15" t="str">
            <v>Australia</v>
          </cell>
          <cell r="I15" t="str">
            <v>BAM</v>
          </cell>
        </row>
        <row r="16">
          <cell r="A16" t="str">
            <v>Austria</v>
          </cell>
          <cell r="I16" t="str">
            <v>BBD</v>
          </cell>
        </row>
        <row r="17">
          <cell r="A17" t="str">
            <v>Azerbaijan</v>
          </cell>
          <cell r="I17" t="str">
            <v>BDT</v>
          </cell>
        </row>
        <row r="18">
          <cell r="A18" t="str">
            <v>Bahamas</v>
          </cell>
          <cell r="I18" t="str">
            <v>BEF</v>
          </cell>
        </row>
        <row r="19">
          <cell r="A19" t="str">
            <v>Bahrain</v>
          </cell>
          <cell r="I19" t="str">
            <v>BGL</v>
          </cell>
        </row>
        <row r="20">
          <cell r="A20" t="str">
            <v>Bangladesh</v>
          </cell>
          <cell r="I20" t="str">
            <v>BGN</v>
          </cell>
        </row>
        <row r="21">
          <cell r="A21" t="str">
            <v>Barbados</v>
          </cell>
          <cell r="I21" t="str">
            <v>BHD</v>
          </cell>
        </row>
        <row r="22">
          <cell r="A22" t="str">
            <v>Belarus</v>
          </cell>
          <cell r="I22" t="str">
            <v>BIF</v>
          </cell>
        </row>
        <row r="23">
          <cell r="A23" t="str">
            <v>Belgium</v>
          </cell>
          <cell r="I23" t="str">
            <v>BMD</v>
          </cell>
        </row>
        <row r="24">
          <cell r="A24" t="str">
            <v>Belize</v>
          </cell>
          <cell r="I24" t="str">
            <v>BND</v>
          </cell>
        </row>
        <row r="25">
          <cell r="A25" t="str">
            <v>Benin</v>
          </cell>
          <cell r="I25" t="str">
            <v>BOB</v>
          </cell>
        </row>
        <row r="26">
          <cell r="A26" t="str">
            <v>Bermuda</v>
          </cell>
          <cell r="I26" t="str">
            <v>BOV</v>
          </cell>
        </row>
        <row r="27">
          <cell r="A27" t="str">
            <v>Bhutan</v>
          </cell>
          <cell r="I27" t="str">
            <v>BRL</v>
          </cell>
        </row>
        <row r="28">
          <cell r="A28" t="str">
            <v>Bolivia</v>
          </cell>
          <cell r="I28" t="str">
            <v>BSD</v>
          </cell>
        </row>
        <row r="29">
          <cell r="A29" t="str">
            <v>Bosnia and Herzegovina</v>
          </cell>
          <cell r="I29" t="str">
            <v>BTN</v>
          </cell>
        </row>
        <row r="30">
          <cell r="A30" t="str">
            <v>Botswana</v>
          </cell>
          <cell r="I30" t="str">
            <v>BWP</v>
          </cell>
        </row>
        <row r="31">
          <cell r="A31" t="str">
            <v>Bouvet Island</v>
          </cell>
          <cell r="I31" t="str">
            <v>BYB</v>
          </cell>
        </row>
        <row r="32">
          <cell r="A32" t="str">
            <v>Brazil</v>
          </cell>
          <cell r="I32" t="str">
            <v>BYR</v>
          </cell>
        </row>
        <row r="33">
          <cell r="A33" t="str">
            <v>British Indian Ocean Territory</v>
          </cell>
          <cell r="I33" t="str">
            <v>BZD</v>
          </cell>
        </row>
        <row r="34">
          <cell r="A34" t="str">
            <v>Brunei Darussalam</v>
          </cell>
          <cell r="I34" t="str">
            <v>CAD</v>
          </cell>
        </row>
        <row r="35">
          <cell r="A35" t="str">
            <v>Bulgaria</v>
          </cell>
          <cell r="I35" t="str">
            <v>CD</v>
          </cell>
        </row>
        <row r="36">
          <cell r="A36" t="str">
            <v>Burkina Faso</v>
          </cell>
          <cell r="I36" t="str">
            <v>CDF</v>
          </cell>
        </row>
        <row r="37">
          <cell r="A37" t="str">
            <v>Burundi</v>
          </cell>
          <cell r="I37" t="str">
            <v>CHE</v>
          </cell>
        </row>
        <row r="38">
          <cell r="A38" t="str">
            <v>Cambodia</v>
          </cell>
          <cell r="I38" t="str">
            <v>CHF</v>
          </cell>
        </row>
        <row r="39">
          <cell r="A39" t="str">
            <v>Cameroon</v>
          </cell>
          <cell r="I39" t="str">
            <v>CHW</v>
          </cell>
        </row>
        <row r="40">
          <cell r="A40" t="str">
            <v>Canada</v>
          </cell>
          <cell r="I40" t="str">
            <v>CLF</v>
          </cell>
        </row>
        <row r="41">
          <cell r="A41" t="str">
            <v>Cape Verde</v>
          </cell>
          <cell r="I41" t="str">
            <v>CLP</v>
          </cell>
        </row>
        <row r="42">
          <cell r="A42" t="str">
            <v>Cayman Islands</v>
          </cell>
          <cell r="I42" t="str">
            <v>CNY</v>
          </cell>
        </row>
        <row r="43">
          <cell r="A43" t="str">
            <v>Central African Republic</v>
          </cell>
          <cell r="I43" t="str">
            <v>COP</v>
          </cell>
        </row>
        <row r="44">
          <cell r="A44" t="str">
            <v>Chad</v>
          </cell>
          <cell r="I44" t="str">
            <v>COU</v>
          </cell>
        </row>
        <row r="45">
          <cell r="A45" t="str">
            <v>Chile</v>
          </cell>
          <cell r="I45" t="str">
            <v>CRC</v>
          </cell>
        </row>
        <row r="46">
          <cell r="A46" t="str">
            <v>China</v>
          </cell>
          <cell r="I46" t="str">
            <v>CSD</v>
          </cell>
        </row>
        <row r="47">
          <cell r="A47" t="str">
            <v>Christmas Island</v>
          </cell>
          <cell r="I47" t="str">
            <v>CUP</v>
          </cell>
        </row>
        <row r="48">
          <cell r="A48" t="str">
            <v>Cocos (Keeling) Islands</v>
          </cell>
          <cell r="I48" t="str">
            <v>CVE</v>
          </cell>
        </row>
        <row r="49">
          <cell r="A49" t="str">
            <v>Colombia</v>
          </cell>
          <cell r="I49" t="str">
            <v>CYP</v>
          </cell>
        </row>
        <row r="50">
          <cell r="A50" t="str">
            <v>Comoros</v>
          </cell>
          <cell r="I50" t="str">
            <v>CZK</v>
          </cell>
        </row>
        <row r="51">
          <cell r="A51" t="str">
            <v>Congo</v>
          </cell>
          <cell r="I51" t="str">
            <v>DEM</v>
          </cell>
        </row>
        <row r="52">
          <cell r="A52" t="str">
            <v>Congo, The Democratic Republic of the</v>
          </cell>
          <cell r="I52" t="str">
            <v>DJF</v>
          </cell>
        </row>
        <row r="53">
          <cell r="A53" t="str">
            <v>Cook Islands</v>
          </cell>
          <cell r="I53" t="str">
            <v>DKK</v>
          </cell>
        </row>
        <row r="54">
          <cell r="A54" t="str">
            <v>Costa Rica</v>
          </cell>
          <cell r="I54" t="str">
            <v>DOP</v>
          </cell>
        </row>
        <row r="55">
          <cell r="A55" t="str">
            <v>Cote d'Ivoire</v>
          </cell>
          <cell r="I55" t="str">
            <v>DZD</v>
          </cell>
        </row>
        <row r="56">
          <cell r="A56" t="str">
            <v>Croatia</v>
          </cell>
          <cell r="I56" t="str">
            <v>ECS</v>
          </cell>
        </row>
        <row r="57">
          <cell r="A57" t="str">
            <v>Cuba</v>
          </cell>
          <cell r="I57" t="str">
            <v>ECV</v>
          </cell>
        </row>
        <row r="58">
          <cell r="A58" t="str">
            <v>Cyprus</v>
          </cell>
          <cell r="I58" t="str">
            <v>EEK</v>
          </cell>
        </row>
        <row r="59">
          <cell r="A59" t="str">
            <v>Czech Republic</v>
          </cell>
          <cell r="I59" t="str">
            <v>EGP</v>
          </cell>
        </row>
        <row r="60">
          <cell r="A60" t="str">
            <v>Denmark</v>
          </cell>
          <cell r="I60" t="str">
            <v>ERN</v>
          </cell>
        </row>
        <row r="61">
          <cell r="A61" t="str">
            <v>Djibouti</v>
          </cell>
          <cell r="I61" t="str">
            <v>ESP</v>
          </cell>
        </row>
        <row r="62">
          <cell r="A62" t="str">
            <v>Dominica</v>
          </cell>
          <cell r="I62" t="str">
            <v>ETB</v>
          </cell>
        </row>
        <row r="63">
          <cell r="A63" t="str">
            <v>Dominican Republic</v>
          </cell>
          <cell r="I63" t="str">
            <v>EUR</v>
          </cell>
        </row>
        <row r="64">
          <cell r="A64" t="str">
            <v>Ecuador</v>
          </cell>
          <cell r="I64" t="str">
            <v>FIM</v>
          </cell>
        </row>
        <row r="65">
          <cell r="A65" t="str">
            <v>Egypt</v>
          </cell>
          <cell r="I65" t="str">
            <v>FJD</v>
          </cell>
        </row>
        <row r="66">
          <cell r="A66" t="str">
            <v>El Salvador</v>
          </cell>
          <cell r="I66" t="str">
            <v>FKP</v>
          </cell>
        </row>
        <row r="67">
          <cell r="A67" t="str">
            <v>Equatorial Guinea</v>
          </cell>
          <cell r="I67" t="str">
            <v>FRF</v>
          </cell>
        </row>
        <row r="68">
          <cell r="A68" t="str">
            <v>Eritrea</v>
          </cell>
          <cell r="I68" t="str">
            <v>GBP</v>
          </cell>
        </row>
        <row r="69">
          <cell r="A69" t="str">
            <v>Estonia</v>
          </cell>
          <cell r="I69" t="str">
            <v>GEK</v>
          </cell>
        </row>
        <row r="70">
          <cell r="A70" t="str">
            <v>Ethiopia</v>
          </cell>
          <cell r="I70" t="str">
            <v>GEL</v>
          </cell>
        </row>
        <row r="71">
          <cell r="A71" t="str">
            <v>Falkland Islands (Malvinas)</v>
          </cell>
          <cell r="I71" t="str">
            <v>GHC</v>
          </cell>
        </row>
        <row r="72">
          <cell r="A72" t="str">
            <v>Faroe Islands</v>
          </cell>
          <cell r="I72" t="str">
            <v>GHS</v>
          </cell>
        </row>
        <row r="73">
          <cell r="A73" t="str">
            <v>Fiji</v>
          </cell>
          <cell r="I73" t="str">
            <v>GIP</v>
          </cell>
        </row>
        <row r="74">
          <cell r="A74" t="str">
            <v>Finland</v>
          </cell>
          <cell r="I74" t="str">
            <v>GMD</v>
          </cell>
        </row>
        <row r="75">
          <cell r="A75" t="str">
            <v>France</v>
          </cell>
          <cell r="I75" t="str">
            <v>GNF</v>
          </cell>
        </row>
        <row r="76">
          <cell r="A76" t="str">
            <v>French Guiana</v>
          </cell>
          <cell r="I76" t="str">
            <v>GRD</v>
          </cell>
        </row>
        <row r="77">
          <cell r="A77" t="str">
            <v>French Polynesia</v>
          </cell>
          <cell r="I77" t="str">
            <v>GTQ</v>
          </cell>
        </row>
        <row r="78">
          <cell r="A78" t="str">
            <v>French Southern Territories</v>
          </cell>
          <cell r="I78" t="str">
            <v>GWP</v>
          </cell>
        </row>
        <row r="79">
          <cell r="A79" t="str">
            <v>Gabon</v>
          </cell>
          <cell r="I79" t="str">
            <v>GYD</v>
          </cell>
        </row>
        <row r="80">
          <cell r="A80" t="str">
            <v>Gambia</v>
          </cell>
          <cell r="I80" t="str">
            <v>HKD</v>
          </cell>
        </row>
        <row r="81">
          <cell r="A81" t="str">
            <v>Georgia</v>
          </cell>
          <cell r="I81" t="str">
            <v>HNL</v>
          </cell>
        </row>
        <row r="82">
          <cell r="A82" t="str">
            <v>Germany</v>
          </cell>
          <cell r="I82" t="str">
            <v>HRD</v>
          </cell>
        </row>
        <row r="83">
          <cell r="A83" t="str">
            <v>Ghana</v>
          </cell>
          <cell r="I83" t="str">
            <v>HRK</v>
          </cell>
        </row>
        <row r="84">
          <cell r="A84" t="str">
            <v>Gibraltar</v>
          </cell>
          <cell r="I84" t="str">
            <v>HTG</v>
          </cell>
        </row>
        <row r="85">
          <cell r="A85" t="str">
            <v>Greece</v>
          </cell>
          <cell r="I85" t="str">
            <v>HUF</v>
          </cell>
        </row>
        <row r="86">
          <cell r="A86" t="str">
            <v>Greenland</v>
          </cell>
          <cell r="I86" t="str">
            <v>IDR</v>
          </cell>
        </row>
        <row r="87">
          <cell r="A87" t="str">
            <v>Grenada</v>
          </cell>
          <cell r="I87" t="str">
            <v>IEP</v>
          </cell>
        </row>
        <row r="88">
          <cell r="A88" t="str">
            <v>Guadeloupe</v>
          </cell>
          <cell r="I88" t="str">
            <v>ILS</v>
          </cell>
        </row>
        <row r="89">
          <cell r="A89" t="str">
            <v>Guam</v>
          </cell>
          <cell r="I89" t="str">
            <v>INR</v>
          </cell>
        </row>
        <row r="90">
          <cell r="A90" t="str">
            <v>Guatemala</v>
          </cell>
          <cell r="I90" t="str">
            <v>IQD</v>
          </cell>
        </row>
        <row r="91">
          <cell r="A91" t="str">
            <v>Guernsey</v>
          </cell>
          <cell r="I91" t="str">
            <v>IRR</v>
          </cell>
        </row>
        <row r="92">
          <cell r="A92" t="str">
            <v>Guinea</v>
          </cell>
          <cell r="I92" t="str">
            <v>ISK</v>
          </cell>
        </row>
        <row r="93">
          <cell r="A93" t="str">
            <v>Guinea-Bissau</v>
          </cell>
          <cell r="I93" t="str">
            <v>ITL</v>
          </cell>
        </row>
        <row r="94">
          <cell r="A94" t="str">
            <v>Guyana</v>
          </cell>
          <cell r="I94" t="str">
            <v>JMD</v>
          </cell>
        </row>
        <row r="95">
          <cell r="A95" t="str">
            <v>Haiti</v>
          </cell>
          <cell r="I95" t="str">
            <v>JOD</v>
          </cell>
        </row>
        <row r="96">
          <cell r="A96" t="str">
            <v>Heard Island and McDonald Islands</v>
          </cell>
          <cell r="I96" t="str">
            <v>JPY</v>
          </cell>
        </row>
        <row r="97">
          <cell r="A97" t="str">
            <v>Holy See (Vatican City State)</v>
          </cell>
          <cell r="I97" t="str">
            <v>KES</v>
          </cell>
        </row>
        <row r="98">
          <cell r="A98" t="str">
            <v>Honduras</v>
          </cell>
          <cell r="I98" t="str">
            <v>KGS</v>
          </cell>
        </row>
        <row r="99">
          <cell r="A99" t="str">
            <v>Hong Kong</v>
          </cell>
          <cell r="I99" t="str">
            <v>KHR</v>
          </cell>
        </row>
        <row r="100">
          <cell r="A100" t="str">
            <v>Hungary</v>
          </cell>
          <cell r="I100" t="str">
            <v>KMF</v>
          </cell>
        </row>
        <row r="101">
          <cell r="A101" t="str">
            <v>Iceland</v>
          </cell>
          <cell r="I101" t="str">
            <v>KPW</v>
          </cell>
        </row>
        <row r="102">
          <cell r="A102" t="str">
            <v>India</v>
          </cell>
          <cell r="I102" t="str">
            <v>KRW</v>
          </cell>
        </row>
        <row r="103">
          <cell r="A103" t="str">
            <v>Indonesia</v>
          </cell>
          <cell r="I103" t="str">
            <v>KWD</v>
          </cell>
        </row>
        <row r="104">
          <cell r="A104" t="str">
            <v>Iran, Islamic Republic of</v>
          </cell>
          <cell r="I104" t="str">
            <v>KYD</v>
          </cell>
        </row>
        <row r="105">
          <cell r="A105" t="str">
            <v>Iraq</v>
          </cell>
          <cell r="I105" t="str">
            <v>KZT</v>
          </cell>
        </row>
        <row r="106">
          <cell r="A106" t="str">
            <v>Ireland</v>
          </cell>
          <cell r="I106" t="str">
            <v>LAK</v>
          </cell>
        </row>
        <row r="107">
          <cell r="A107" t="str">
            <v>Isle of Man</v>
          </cell>
          <cell r="I107" t="str">
            <v>LBP</v>
          </cell>
        </row>
        <row r="108">
          <cell r="A108" t="str">
            <v>Israel</v>
          </cell>
          <cell r="I108" t="str">
            <v>LKR</v>
          </cell>
        </row>
        <row r="109">
          <cell r="A109" t="str">
            <v>Italy</v>
          </cell>
          <cell r="I109" t="str">
            <v>LRD</v>
          </cell>
        </row>
        <row r="110">
          <cell r="A110" t="str">
            <v>Jamaica</v>
          </cell>
          <cell r="I110" t="str">
            <v>LSL</v>
          </cell>
        </row>
        <row r="111">
          <cell r="A111" t="str">
            <v>Japan</v>
          </cell>
          <cell r="I111" t="str">
            <v>LTL</v>
          </cell>
        </row>
        <row r="112">
          <cell r="A112" t="str">
            <v>Jersey</v>
          </cell>
          <cell r="I112" t="str">
            <v>LUF</v>
          </cell>
        </row>
        <row r="113">
          <cell r="A113" t="str">
            <v>Jordan</v>
          </cell>
          <cell r="I113" t="str">
            <v>LVL</v>
          </cell>
        </row>
        <row r="114">
          <cell r="A114" t="str">
            <v>Kazakhstan</v>
          </cell>
          <cell r="I114" t="str">
            <v>LVR</v>
          </cell>
        </row>
        <row r="115">
          <cell r="A115" t="str">
            <v>Kenya</v>
          </cell>
          <cell r="I115" t="str">
            <v>LYD</v>
          </cell>
        </row>
        <row r="116">
          <cell r="A116" t="str">
            <v>Kiribati</v>
          </cell>
          <cell r="I116" t="str">
            <v>MAD</v>
          </cell>
        </row>
        <row r="117">
          <cell r="A117" t="str">
            <v>Korea, Democratic People's Republic of</v>
          </cell>
          <cell r="I117" t="str">
            <v>MDL</v>
          </cell>
        </row>
        <row r="118">
          <cell r="A118" t="str">
            <v>Korea, Republic of</v>
          </cell>
          <cell r="I118" t="str">
            <v>MGA</v>
          </cell>
        </row>
        <row r="119">
          <cell r="A119" t="str">
            <v>Kuwait</v>
          </cell>
          <cell r="I119" t="str">
            <v>MKD</v>
          </cell>
        </row>
        <row r="120">
          <cell r="A120" t="str">
            <v>Kyrgyzstan</v>
          </cell>
          <cell r="I120" t="str">
            <v>MMK</v>
          </cell>
        </row>
        <row r="121">
          <cell r="A121" t="str">
            <v>Lao People's Democratic Republic</v>
          </cell>
          <cell r="I121" t="str">
            <v>MNT</v>
          </cell>
        </row>
        <row r="122">
          <cell r="A122" t="str">
            <v>Latvia</v>
          </cell>
          <cell r="I122" t="str">
            <v>MOP</v>
          </cell>
        </row>
        <row r="123">
          <cell r="A123" t="str">
            <v>Lebanon</v>
          </cell>
          <cell r="I123" t="str">
            <v>MRO</v>
          </cell>
        </row>
        <row r="124">
          <cell r="A124" t="str">
            <v>Lesotho</v>
          </cell>
          <cell r="I124" t="str">
            <v>MTL</v>
          </cell>
        </row>
        <row r="125">
          <cell r="A125" t="str">
            <v>Liberia</v>
          </cell>
          <cell r="I125" t="str">
            <v>MUR</v>
          </cell>
        </row>
        <row r="126">
          <cell r="A126" t="str">
            <v>Libyan Arab Jamahiriya</v>
          </cell>
          <cell r="I126" t="str">
            <v>MVR</v>
          </cell>
        </row>
        <row r="127">
          <cell r="A127" t="str">
            <v>Liechtenstein</v>
          </cell>
          <cell r="I127" t="str">
            <v>MWK</v>
          </cell>
        </row>
        <row r="128">
          <cell r="A128" t="str">
            <v>Lithuania</v>
          </cell>
          <cell r="I128" t="str">
            <v>MXN</v>
          </cell>
        </row>
        <row r="129">
          <cell r="A129" t="str">
            <v>Luxembourg</v>
          </cell>
          <cell r="I129" t="str">
            <v>MXV</v>
          </cell>
        </row>
        <row r="130">
          <cell r="A130" t="str">
            <v>Macao</v>
          </cell>
          <cell r="I130" t="str">
            <v>MYR</v>
          </cell>
        </row>
        <row r="131">
          <cell r="A131" t="str">
            <v>Macedonia, The Former Yugoslav Republic of</v>
          </cell>
          <cell r="I131" t="str">
            <v>MZN</v>
          </cell>
        </row>
        <row r="132">
          <cell r="A132" t="str">
            <v>Madagascar</v>
          </cell>
          <cell r="I132" t="str">
            <v>NAD</v>
          </cell>
        </row>
        <row r="133">
          <cell r="A133" t="str">
            <v>Malawi</v>
          </cell>
          <cell r="I133" t="str">
            <v>NGN</v>
          </cell>
        </row>
        <row r="134">
          <cell r="A134" t="str">
            <v>Malaysia</v>
          </cell>
          <cell r="I134" t="str">
            <v>NIO</v>
          </cell>
        </row>
        <row r="135">
          <cell r="A135" t="str">
            <v>Maldives</v>
          </cell>
          <cell r="I135" t="str">
            <v>NLG</v>
          </cell>
        </row>
        <row r="136">
          <cell r="A136" t="str">
            <v>Mali</v>
          </cell>
          <cell r="I136" t="str">
            <v>NOK</v>
          </cell>
        </row>
        <row r="137">
          <cell r="A137" t="str">
            <v>Malta</v>
          </cell>
          <cell r="I137" t="str">
            <v>NPR</v>
          </cell>
        </row>
        <row r="138">
          <cell r="A138" t="str">
            <v>Marshall Islands</v>
          </cell>
          <cell r="I138" t="str">
            <v>NZD</v>
          </cell>
        </row>
        <row r="139">
          <cell r="A139" t="str">
            <v>Martinique</v>
          </cell>
          <cell r="I139" t="str">
            <v>OMR</v>
          </cell>
        </row>
        <row r="140">
          <cell r="A140" t="str">
            <v>Mauritania</v>
          </cell>
          <cell r="I140" t="str">
            <v>PAB</v>
          </cell>
        </row>
        <row r="141">
          <cell r="A141" t="str">
            <v>Mauritius</v>
          </cell>
          <cell r="I141" t="str">
            <v>PEN</v>
          </cell>
        </row>
        <row r="142">
          <cell r="A142" t="str">
            <v>Mayotte</v>
          </cell>
          <cell r="I142" t="str">
            <v>PGK</v>
          </cell>
        </row>
        <row r="143">
          <cell r="A143" t="str">
            <v>Mexico</v>
          </cell>
          <cell r="I143" t="str">
            <v>PHP</v>
          </cell>
        </row>
        <row r="144">
          <cell r="A144" t="str">
            <v>Micronesia, Federated States of</v>
          </cell>
          <cell r="I144" t="str">
            <v>PKR</v>
          </cell>
        </row>
        <row r="145">
          <cell r="A145" t="str">
            <v>Moldova</v>
          </cell>
          <cell r="I145" t="str">
            <v>PLN</v>
          </cell>
        </row>
        <row r="146">
          <cell r="A146" t="str">
            <v>Monaco</v>
          </cell>
          <cell r="I146" t="str">
            <v>PLZ</v>
          </cell>
        </row>
        <row r="147">
          <cell r="A147" t="str">
            <v>Mongolia</v>
          </cell>
          <cell r="I147" t="str">
            <v>PTA</v>
          </cell>
        </row>
        <row r="148">
          <cell r="A148" t="str">
            <v>Montenegro</v>
          </cell>
          <cell r="I148" t="str">
            <v>PTE</v>
          </cell>
        </row>
        <row r="149">
          <cell r="A149" t="str">
            <v>Montserrat</v>
          </cell>
          <cell r="I149" t="str">
            <v>PYG</v>
          </cell>
        </row>
        <row r="150">
          <cell r="A150" t="str">
            <v>Morocco</v>
          </cell>
          <cell r="I150" t="str">
            <v>QAR</v>
          </cell>
        </row>
        <row r="151">
          <cell r="A151" t="str">
            <v>Mozambique</v>
          </cell>
          <cell r="I151" t="str">
            <v>RMB</v>
          </cell>
        </row>
        <row r="152">
          <cell r="A152" t="str">
            <v>Myanmar</v>
          </cell>
          <cell r="I152" t="str">
            <v>RON</v>
          </cell>
        </row>
        <row r="153">
          <cell r="A153" t="str">
            <v>Namibia</v>
          </cell>
          <cell r="I153" t="str">
            <v>RSD</v>
          </cell>
        </row>
        <row r="154">
          <cell r="A154" t="str">
            <v>Nauru</v>
          </cell>
          <cell r="I154" t="str">
            <v>RUB</v>
          </cell>
        </row>
        <row r="155">
          <cell r="A155" t="str">
            <v>Nepal</v>
          </cell>
          <cell r="I155" t="str">
            <v>RUR</v>
          </cell>
        </row>
        <row r="156">
          <cell r="A156" t="str">
            <v>Netherlands</v>
          </cell>
          <cell r="I156" t="str">
            <v>RWF</v>
          </cell>
        </row>
        <row r="157">
          <cell r="A157" t="str">
            <v>Netherlands Antilles</v>
          </cell>
          <cell r="I157" t="str">
            <v>SAR</v>
          </cell>
        </row>
        <row r="158">
          <cell r="A158" t="str">
            <v>New Caledonia</v>
          </cell>
          <cell r="I158" t="str">
            <v>SBD</v>
          </cell>
        </row>
        <row r="159">
          <cell r="A159" t="str">
            <v>New Zealand</v>
          </cell>
          <cell r="I159" t="str">
            <v>SCR</v>
          </cell>
        </row>
        <row r="160">
          <cell r="A160" t="str">
            <v>Nicaragua</v>
          </cell>
          <cell r="I160" t="str">
            <v>SDG</v>
          </cell>
        </row>
        <row r="161">
          <cell r="A161" t="str">
            <v>Niger</v>
          </cell>
          <cell r="I161" t="str">
            <v>SDP</v>
          </cell>
        </row>
        <row r="162">
          <cell r="A162" t="str">
            <v>Nigeria</v>
          </cell>
          <cell r="I162" t="str">
            <v>SEK</v>
          </cell>
        </row>
        <row r="163">
          <cell r="A163" t="str">
            <v>Niue</v>
          </cell>
          <cell r="I163" t="str">
            <v>SGD</v>
          </cell>
        </row>
        <row r="164">
          <cell r="A164" t="str">
            <v>Norfolk Island</v>
          </cell>
          <cell r="I164" t="str">
            <v>SHP</v>
          </cell>
        </row>
        <row r="165">
          <cell r="A165" t="str">
            <v>Northern Mariana Islands</v>
          </cell>
          <cell r="I165" t="str">
            <v>SIT</v>
          </cell>
        </row>
        <row r="166">
          <cell r="A166" t="str">
            <v>Norway</v>
          </cell>
          <cell r="I166" t="str">
            <v>SKK</v>
          </cell>
        </row>
        <row r="167">
          <cell r="A167" t="str">
            <v>Obsolete see CD territory</v>
          </cell>
          <cell r="I167" t="str">
            <v>SLL</v>
          </cell>
        </row>
        <row r="168">
          <cell r="A168" t="str">
            <v>Obsolete see CS territory</v>
          </cell>
          <cell r="I168" t="str">
            <v>SOS</v>
          </cell>
        </row>
        <row r="169">
          <cell r="A169" t="str">
            <v>Obsolete see FR territory</v>
          </cell>
          <cell r="I169" t="str">
            <v>SRD</v>
          </cell>
        </row>
        <row r="170">
          <cell r="A170" t="str">
            <v>Obsolete see LT territory</v>
          </cell>
          <cell r="I170" t="str">
            <v>STAT</v>
          </cell>
        </row>
        <row r="171">
          <cell r="A171" t="str">
            <v>Obsolete see TL territory</v>
          </cell>
          <cell r="I171" t="str">
            <v>STD</v>
          </cell>
        </row>
        <row r="172">
          <cell r="A172" t="str">
            <v>Oman</v>
          </cell>
          <cell r="I172" t="str">
            <v>SVC</v>
          </cell>
        </row>
        <row r="173">
          <cell r="A173" t="str">
            <v>Pakistan</v>
          </cell>
          <cell r="I173" t="str">
            <v>SYP</v>
          </cell>
        </row>
        <row r="174">
          <cell r="A174" t="str">
            <v>Palau</v>
          </cell>
          <cell r="I174" t="str">
            <v>SZL</v>
          </cell>
        </row>
        <row r="175">
          <cell r="A175" t="str">
            <v>Palestinian Territory,Occupied</v>
          </cell>
          <cell r="I175" t="str">
            <v>THB</v>
          </cell>
        </row>
        <row r="176">
          <cell r="A176" t="str">
            <v>Panama</v>
          </cell>
          <cell r="I176" t="str">
            <v>TJR</v>
          </cell>
        </row>
        <row r="177">
          <cell r="A177" t="str">
            <v>Papua New Guinea</v>
          </cell>
          <cell r="I177" t="str">
            <v>TJS</v>
          </cell>
        </row>
        <row r="178">
          <cell r="A178" t="str">
            <v>Paraguay</v>
          </cell>
          <cell r="I178" t="str">
            <v>TMM</v>
          </cell>
        </row>
        <row r="179">
          <cell r="A179" t="str">
            <v>Peru</v>
          </cell>
          <cell r="I179" t="str">
            <v>TND</v>
          </cell>
        </row>
        <row r="180">
          <cell r="A180" t="str">
            <v>Philippines</v>
          </cell>
          <cell r="I180" t="str">
            <v>TOP</v>
          </cell>
        </row>
        <row r="181">
          <cell r="A181" t="str">
            <v>Pitcairn</v>
          </cell>
          <cell r="I181" t="str">
            <v>TPE</v>
          </cell>
        </row>
        <row r="182">
          <cell r="A182" t="str">
            <v>Poland</v>
          </cell>
          <cell r="I182" t="str">
            <v>TRY</v>
          </cell>
        </row>
        <row r="183">
          <cell r="A183" t="str">
            <v>Portugal</v>
          </cell>
          <cell r="I183" t="str">
            <v>TTD</v>
          </cell>
        </row>
        <row r="184">
          <cell r="A184" t="str">
            <v>Puerto Rico</v>
          </cell>
          <cell r="I184" t="str">
            <v>TWD</v>
          </cell>
        </row>
        <row r="185">
          <cell r="A185" t="str">
            <v>Qatar</v>
          </cell>
          <cell r="I185" t="str">
            <v>TZS</v>
          </cell>
        </row>
        <row r="186">
          <cell r="A186" t="str">
            <v>Reunion</v>
          </cell>
          <cell r="I186" t="str">
            <v>UAH</v>
          </cell>
        </row>
        <row r="187">
          <cell r="A187" t="str">
            <v>Romania</v>
          </cell>
          <cell r="I187" t="str">
            <v>UAK</v>
          </cell>
        </row>
        <row r="188">
          <cell r="A188" t="str">
            <v>Russian Federation</v>
          </cell>
          <cell r="I188" t="str">
            <v>UF</v>
          </cell>
        </row>
        <row r="189">
          <cell r="A189" t="str">
            <v>Rwanda</v>
          </cell>
          <cell r="I189" t="str">
            <v>UGX</v>
          </cell>
        </row>
        <row r="190">
          <cell r="A190" t="str">
            <v>Saint Barthelemy</v>
          </cell>
          <cell r="I190" t="str">
            <v>UKS</v>
          </cell>
        </row>
        <row r="191">
          <cell r="A191" t="str">
            <v>Saint Helena</v>
          </cell>
          <cell r="I191" t="str">
            <v>USD</v>
          </cell>
        </row>
        <row r="192">
          <cell r="A192" t="str">
            <v>Saint Kitts and Nevis</v>
          </cell>
          <cell r="I192" t="str">
            <v>USN</v>
          </cell>
        </row>
        <row r="193">
          <cell r="A193" t="str">
            <v>Saint Lucia</v>
          </cell>
          <cell r="I193" t="str">
            <v>USS</v>
          </cell>
        </row>
        <row r="194">
          <cell r="A194" t="str">
            <v>Saint Martin (French part)</v>
          </cell>
          <cell r="I194" t="str">
            <v>UYI</v>
          </cell>
        </row>
        <row r="195">
          <cell r="A195" t="str">
            <v>Saint Pierre and Miquelon</v>
          </cell>
          <cell r="I195" t="str">
            <v>UYU</v>
          </cell>
        </row>
        <row r="196">
          <cell r="A196" t="str">
            <v>Saint Vincent and the Grenadines</v>
          </cell>
          <cell r="I196" t="str">
            <v>UZS</v>
          </cell>
        </row>
        <row r="197">
          <cell r="A197" t="str">
            <v>Samoa</v>
          </cell>
          <cell r="I197" t="str">
            <v>VEF</v>
          </cell>
        </row>
        <row r="198">
          <cell r="A198" t="str">
            <v>San Marino</v>
          </cell>
          <cell r="I198" t="str">
            <v>VND</v>
          </cell>
        </row>
        <row r="199">
          <cell r="A199" t="str">
            <v>Sao Tome and Principe</v>
          </cell>
          <cell r="I199" t="str">
            <v>VUV</v>
          </cell>
        </row>
        <row r="200">
          <cell r="A200" t="str">
            <v>Saudi Arabia</v>
          </cell>
          <cell r="I200" t="str">
            <v>WST</v>
          </cell>
        </row>
        <row r="201">
          <cell r="A201" t="str">
            <v>Senegal</v>
          </cell>
          <cell r="I201" t="str">
            <v>XAF</v>
          </cell>
        </row>
        <row r="202">
          <cell r="A202" t="str">
            <v>Serbia</v>
          </cell>
          <cell r="I202" t="str">
            <v>XAG</v>
          </cell>
        </row>
        <row r="203">
          <cell r="A203" t="str">
            <v>Serbia and Montenegro</v>
          </cell>
          <cell r="I203" t="str">
            <v>XAU</v>
          </cell>
        </row>
        <row r="204">
          <cell r="A204" t="str">
            <v>Seychelles</v>
          </cell>
          <cell r="I204" t="str">
            <v>XB5</v>
          </cell>
        </row>
        <row r="205">
          <cell r="A205" t="str">
            <v>Sierra Leone</v>
          </cell>
          <cell r="I205" t="str">
            <v>XBA</v>
          </cell>
        </row>
        <row r="206">
          <cell r="A206" t="str">
            <v>Singapore</v>
          </cell>
          <cell r="I206" t="str">
            <v>XBB</v>
          </cell>
        </row>
        <row r="207">
          <cell r="A207" t="str">
            <v>Slovakia</v>
          </cell>
          <cell r="I207" t="str">
            <v>XBC</v>
          </cell>
        </row>
        <row r="208">
          <cell r="A208" t="str">
            <v>Slovenia</v>
          </cell>
          <cell r="I208" t="str">
            <v>XBD</v>
          </cell>
        </row>
        <row r="209">
          <cell r="A209" t="str">
            <v>Solomon Islands</v>
          </cell>
          <cell r="I209" t="str">
            <v>XCD</v>
          </cell>
        </row>
        <row r="210">
          <cell r="A210" t="str">
            <v>Somalia</v>
          </cell>
          <cell r="I210" t="str">
            <v>XDR</v>
          </cell>
        </row>
        <row r="211">
          <cell r="A211" t="str">
            <v>South Africa</v>
          </cell>
          <cell r="I211" t="str">
            <v>XEU</v>
          </cell>
        </row>
        <row r="212">
          <cell r="A212" t="str">
            <v>South Georgia and the South Sandwich Islands</v>
          </cell>
          <cell r="I212" t="str">
            <v>XFO</v>
          </cell>
        </row>
        <row r="213">
          <cell r="A213" t="str">
            <v>Spain</v>
          </cell>
          <cell r="I213" t="str">
            <v>XFU</v>
          </cell>
        </row>
        <row r="214">
          <cell r="A214" t="str">
            <v>Sri Lanka</v>
          </cell>
          <cell r="I214" t="str">
            <v>XOF</v>
          </cell>
        </row>
        <row r="215">
          <cell r="A215" t="str">
            <v>Sudan</v>
          </cell>
          <cell r="I215" t="str">
            <v>XPD</v>
          </cell>
        </row>
        <row r="216">
          <cell r="A216" t="str">
            <v>Suriname</v>
          </cell>
          <cell r="I216" t="str">
            <v>XPF</v>
          </cell>
        </row>
        <row r="217">
          <cell r="A217" t="str">
            <v>Svalbard and Jan Mayen</v>
          </cell>
          <cell r="I217" t="str">
            <v>XPT</v>
          </cell>
        </row>
        <row r="218">
          <cell r="A218" t="str">
            <v>Swaziland</v>
          </cell>
          <cell r="I218" t="str">
            <v>XTS</v>
          </cell>
        </row>
        <row r="219">
          <cell r="A219" t="str">
            <v>Sweden</v>
          </cell>
          <cell r="I219" t="str">
            <v>XXX</v>
          </cell>
        </row>
        <row r="220">
          <cell r="A220" t="str">
            <v>Switzerland</v>
          </cell>
          <cell r="I220" t="str">
            <v>YER</v>
          </cell>
        </row>
        <row r="221">
          <cell r="A221" t="str">
            <v>Syrian Arab Republic</v>
          </cell>
          <cell r="I221" t="str">
            <v>YUM</v>
          </cell>
        </row>
        <row r="222">
          <cell r="A222" t="str">
            <v>Taiwan</v>
          </cell>
          <cell r="I222" t="str">
            <v>YUN</v>
          </cell>
        </row>
        <row r="223">
          <cell r="A223" t="str">
            <v>Tajikistan</v>
          </cell>
          <cell r="I223" t="str">
            <v>ZAL</v>
          </cell>
        </row>
        <row r="224">
          <cell r="A224" t="str">
            <v>Tanzania, United Republic of</v>
          </cell>
          <cell r="I224" t="str">
            <v>ZAR</v>
          </cell>
        </row>
        <row r="225">
          <cell r="A225" t="str">
            <v>Thailand</v>
          </cell>
          <cell r="I225" t="str">
            <v>ZMK</v>
          </cell>
        </row>
        <row r="226">
          <cell r="A226" t="str">
            <v>Timor-Leste</v>
          </cell>
          <cell r="I226" t="str">
            <v>ZRN</v>
          </cell>
        </row>
        <row r="227">
          <cell r="A227" t="str">
            <v>Togo</v>
          </cell>
          <cell r="I227" t="str">
            <v>ZWD</v>
          </cell>
        </row>
        <row r="228">
          <cell r="A228" t="str">
            <v>Tokelau</v>
          </cell>
        </row>
        <row r="229">
          <cell r="A229" t="str">
            <v>Tonga</v>
          </cell>
        </row>
        <row r="230">
          <cell r="A230" t="str">
            <v>Trinidad and Tobago</v>
          </cell>
        </row>
        <row r="231">
          <cell r="A231" t="str">
            <v>Tunisia</v>
          </cell>
        </row>
        <row r="232">
          <cell r="A232" t="str">
            <v>Turkey</v>
          </cell>
        </row>
        <row r="233">
          <cell r="A233" t="str">
            <v>Turkmenistan</v>
          </cell>
        </row>
        <row r="234">
          <cell r="A234" t="str">
            <v>Turks and Caicos Islands</v>
          </cell>
        </row>
        <row r="235">
          <cell r="A235" t="str">
            <v>Tuvalu</v>
          </cell>
        </row>
        <row r="236">
          <cell r="A236" t="str">
            <v>Uganda</v>
          </cell>
        </row>
        <row r="237">
          <cell r="A237" t="str">
            <v>Ukraine</v>
          </cell>
        </row>
        <row r="238">
          <cell r="A238" t="str">
            <v>United Arab Emirates</v>
          </cell>
        </row>
        <row r="239">
          <cell r="A239" t="str">
            <v>United Kingdom</v>
          </cell>
        </row>
        <row r="240">
          <cell r="A240" t="str">
            <v>United States</v>
          </cell>
        </row>
        <row r="241">
          <cell r="A241" t="str">
            <v>United States Minor Outlying Islands</v>
          </cell>
        </row>
        <row r="242">
          <cell r="A242" t="str">
            <v>Uruguay</v>
          </cell>
        </row>
        <row r="243">
          <cell r="A243" t="str">
            <v>Uzbekistan</v>
          </cell>
        </row>
        <row r="244">
          <cell r="A244" t="str">
            <v>Vanuatu</v>
          </cell>
        </row>
        <row r="245">
          <cell r="A245" t="str">
            <v>Venezuela</v>
          </cell>
        </row>
        <row r="246">
          <cell r="A246" t="str">
            <v>Viet Nam</v>
          </cell>
        </row>
        <row r="247">
          <cell r="A247" t="str">
            <v>Virgin Islands, British</v>
          </cell>
        </row>
        <row r="248">
          <cell r="A248" t="str">
            <v>Virgin Islands, U.S.</v>
          </cell>
        </row>
        <row r="249">
          <cell r="A249" t="str">
            <v>Wallis and Futuna</v>
          </cell>
        </row>
        <row r="250">
          <cell r="A250" t="str">
            <v>Western Sahara</v>
          </cell>
        </row>
        <row r="251">
          <cell r="A251" t="str">
            <v>Yemen</v>
          </cell>
        </row>
        <row r="252">
          <cell r="A252" t="str">
            <v>Zambia</v>
          </cell>
        </row>
        <row r="253">
          <cell r="A253" t="str">
            <v>Zimbabwe</v>
          </cell>
        </row>
      </sheetData>
      <sheetData sheetId="6" refreshError="1"/>
      <sheetData sheetId="7" refreshError="1"/>
      <sheetData sheetId="8" refreshError="1"/>
      <sheetData sheetId="9" refreshError="1"/>
      <sheetData sheetId="1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heet2"/>
      <sheetName val="Bank Account"/>
      <sheetName val="Form Styles"/>
      <sheetName val="DEG Styles"/>
      <sheetName val="LOV"/>
      <sheetName val="Sheet1"/>
      <sheetName val="tra-vat-lieu"/>
      <sheetName val="GVL"/>
      <sheetName val="Du_lieu"/>
      <sheetName val="Tra_bang"/>
    </sheetNames>
    <sheetDataSet>
      <sheetData sheetId="0" refreshError="1"/>
      <sheetData sheetId="1" refreshError="1"/>
      <sheetData sheetId="2" refreshError="1"/>
      <sheetData sheetId="3" refreshError="1"/>
      <sheetData sheetId="4" refreshError="1"/>
      <sheetData sheetId="5" refreshError="1">
        <row r="2">
          <cell r="A2" t="str">
            <v>Afghanistan</v>
          </cell>
          <cell r="E2" t="str">
            <v>Yes</v>
          </cell>
          <cell r="I2" t="str">
            <v>ADP</v>
          </cell>
        </row>
        <row r="3">
          <cell r="A3" t="str">
            <v>Aland Islands</v>
          </cell>
          <cell r="E3" t="str">
            <v>No</v>
          </cell>
          <cell r="I3" t="str">
            <v>AED</v>
          </cell>
        </row>
        <row r="4">
          <cell r="A4" t="str">
            <v>Albania</v>
          </cell>
          <cell r="I4" t="str">
            <v>AFN</v>
          </cell>
        </row>
        <row r="5">
          <cell r="A5" t="str">
            <v>Algeria</v>
          </cell>
          <cell r="I5" t="str">
            <v>ALL</v>
          </cell>
        </row>
        <row r="6">
          <cell r="A6" t="str">
            <v>American Samoa</v>
          </cell>
          <cell r="I6" t="str">
            <v>AMD</v>
          </cell>
        </row>
        <row r="7">
          <cell r="A7" t="str">
            <v>Andorra</v>
          </cell>
          <cell r="I7" t="str">
            <v>ANG</v>
          </cell>
        </row>
        <row r="8">
          <cell r="A8" t="str">
            <v>Angola</v>
          </cell>
          <cell r="I8" t="str">
            <v>AOA</v>
          </cell>
        </row>
        <row r="9">
          <cell r="A9" t="str">
            <v>Anguilla</v>
          </cell>
          <cell r="I9" t="str">
            <v>AON</v>
          </cell>
        </row>
        <row r="10">
          <cell r="A10" t="str">
            <v>Antarctica</v>
          </cell>
          <cell r="I10" t="str">
            <v>ARS</v>
          </cell>
        </row>
        <row r="11">
          <cell r="A11" t="str">
            <v>Antigua and Barbuda</v>
          </cell>
          <cell r="I11" t="str">
            <v>ATS</v>
          </cell>
        </row>
        <row r="12">
          <cell r="A12" t="str">
            <v>Argentina</v>
          </cell>
          <cell r="I12" t="str">
            <v>AUD</v>
          </cell>
        </row>
        <row r="13">
          <cell r="A13" t="str">
            <v>Armenia</v>
          </cell>
          <cell r="I13" t="str">
            <v>AWG</v>
          </cell>
        </row>
        <row r="14">
          <cell r="A14" t="str">
            <v>Aruba</v>
          </cell>
          <cell r="I14" t="str">
            <v>AZN</v>
          </cell>
        </row>
        <row r="15">
          <cell r="A15" t="str">
            <v>Australia</v>
          </cell>
          <cell r="I15" t="str">
            <v>BAM</v>
          </cell>
        </row>
        <row r="16">
          <cell r="A16" t="str">
            <v>Austria</v>
          </cell>
          <cell r="I16" t="str">
            <v>BBD</v>
          </cell>
        </row>
        <row r="17">
          <cell r="A17" t="str">
            <v>Azerbaijan</v>
          </cell>
          <cell r="I17" t="str">
            <v>BDT</v>
          </cell>
        </row>
        <row r="18">
          <cell r="A18" t="str">
            <v>Bahamas</v>
          </cell>
          <cell r="I18" t="str">
            <v>BEF</v>
          </cell>
        </row>
        <row r="19">
          <cell r="A19" t="str">
            <v>Bahrain</v>
          </cell>
          <cell r="I19" t="str">
            <v>BGL</v>
          </cell>
        </row>
        <row r="20">
          <cell r="A20" t="str">
            <v>Bangladesh</v>
          </cell>
          <cell r="I20" t="str">
            <v>BGN</v>
          </cell>
        </row>
        <row r="21">
          <cell r="A21" t="str">
            <v>Barbados</v>
          </cell>
          <cell r="I21" t="str">
            <v>BHD</v>
          </cell>
        </row>
        <row r="22">
          <cell r="A22" t="str">
            <v>Belarus</v>
          </cell>
          <cell r="I22" t="str">
            <v>BIF</v>
          </cell>
        </row>
        <row r="23">
          <cell r="A23" t="str">
            <v>Belgium</v>
          </cell>
          <cell r="I23" t="str">
            <v>BMD</v>
          </cell>
        </row>
        <row r="24">
          <cell r="A24" t="str">
            <v>Belize</v>
          </cell>
          <cell r="I24" t="str">
            <v>BND</v>
          </cell>
        </row>
        <row r="25">
          <cell r="A25" t="str">
            <v>Benin</v>
          </cell>
          <cell r="I25" t="str">
            <v>BOB</v>
          </cell>
        </row>
        <row r="26">
          <cell r="A26" t="str">
            <v>Bermuda</v>
          </cell>
          <cell r="I26" t="str">
            <v>BOV</v>
          </cell>
        </row>
        <row r="27">
          <cell r="A27" t="str">
            <v>Bhutan</v>
          </cell>
          <cell r="I27" t="str">
            <v>BRL</v>
          </cell>
        </row>
        <row r="28">
          <cell r="A28" t="str">
            <v>Bolivia</v>
          </cell>
          <cell r="I28" t="str">
            <v>BSD</v>
          </cell>
        </row>
        <row r="29">
          <cell r="A29" t="str">
            <v>Bosnia and Herzegovina</v>
          </cell>
          <cell r="I29" t="str">
            <v>BTN</v>
          </cell>
        </row>
        <row r="30">
          <cell r="A30" t="str">
            <v>Botswana</v>
          </cell>
          <cell r="I30" t="str">
            <v>BWP</v>
          </cell>
        </row>
        <row r="31">
          <cell r="A31" t="str">
            <v>Bouvet Island</v>
          </cell>
          <cell r="I31" t="str">
            <v>BYB</v>
          </cell>
        </row>
        <row r="32">
          <cell r="A32" t="str">
            <v>Brazil</v>
          </cell>
          <cell r="I32" t="str">
            <v>BYR</v>
          </cell>
        </row>
        <row r="33">
          <cell r="A33" t="str">
            <v>British Indian Ocean Territory</v>
          </cell>
          <cell r="I33" t="str">
            <v>BZD</v>
          </cell>
        </row>
        <row r="34">
          <cell r="A34" t="str">
            <v>Brunei Darussalam</v>
          </cell>
          <cell r="I34" t="str">
            <v>CAD</v>
          </cell>
        </row>
        <row r="35">
          <cell r="A35" t="str">
            <v>Bulgaria</v>
          </cell>
          <cell r="I35" t="str">
            <v>CD</v>
          </cell>
        </row>
        <row r="36">
          <cell r="A36" t="str">
            <v>Burkina Faso</v>
          </cell>
          <cell r="I36" t="str">
            <v>CDF</v>
          </cell>
        </row>
        <row r="37">
          <cell r="A37" t="str">
            <v>Burundi</v>
          </cell>
          <cell r="I37" t="str">
            <v>CHE</v>
          </cell>
        </row>
        <row r="38">
          <cell r="A38" t="str">
            <v>Cambodia</v>
          </cell>
          <cell r="I38" t="str">
            <v>CHF</v>
          </cell>
        </row>
        <row r="39">
          <cell r="A39" t="str">
            <v>Cameroon</v>
          </cell>
          <cell r="I39" t="str">
            <v>CHW</v>
          </cell>
        </row>
        <row r="40">
          <cell r="A40" t="str">
            <v>Canada</v>
          </cell>
          <cell r="I40" t="str">
            <v>CLF</v>
          </cell>
        </row>
        <row r="41">
          <cell r="A41" t="str">
            <v>Cape Verde</v>
          </cell>
          <cell r="I41" t="str">
            <v>CLP</v>
          </cell>
        </row>
        <row r="42">
          <cell r="A42" t="str">
            <v>Cayman Islands</v>
          </cell>
          <cell r="I42" t="str">
            <v>CNY</v>
          </cell>
        </row>
        <row r="43">
          <cell r="A43" t="str">
            <v>Central African Republic</v>
          </cell>
          <cell r="I43" t="str">
            <v>COP</v>
          </cell>
        </row>
        <row r="44">
          <cell r="A44" t="str">
            <v>Chad</v>
          </cell>
          <cell r="I44" t="str">
            <v>COU</v>
          </cell>
        </row>
        <row r="45">
          <cell r="A45" t="str">
            <v>Chile</v>
          </cell>
          <cell r="I45" t="str">
            <v>CRC</v>
          </cell>
        </row>
        <row r="46">
          <cell r="A46" t="str">
            <v>China</v>
          </cell>
          <cell r="I46" t="str">
            <v>CSD</v>
          </cell>
        </row>
        <row r="47">
          <cell r="A47" t="str">
            <v>Christmas Island</v>
          </cell>
          <cell r="I47" t="str">
            <v>CUP</v>
          </cell>
        </row>
        <row r="48">
          <cell r="A48" t="str">
            <v>Cocos (Keeling) Islands</v>
          </cell>
          <cell r="I48" t="str">
            <v>CVE</v>
          </cell>
        </row>
        <row r="49">
          <cell r="A49" t="str">
            <v>Colombia</v>
          </cell>
          <cell r="I49" t="str">
            <v>CYP</v>
          </cell>
        </row>
        <row r="50">
          <cell r="A50" t="str">
            <v>Comoros</v>
          </cell>
          <cell r="I50" t="str">
            <v>CZK</v>
          </cell>
        </row>
        <row r="51">
          <cell r="A51" t="str">
            <v>Congo</v>
          </cell>
          <cell r="I51" t="str">
            <v>DEM</v>
          </cell>
        </row>
        <row r="52">
          <cell r="A52" t="str">
            <v>Congo, The Democratic Republic of the</v>
          </cell>
          <cell r="I52" t="str">
            <v>DJF</v>
          </cell>
        </row>
        <row r="53">
          <cell r="A53" t="str">
            <v>Cook Islands</v>
          </cell>
          <cell r="I53" t="str">
            <v>DKK</v>
          </cell>
        </row>
        <row r="54">
          <cell r="A54" t="str">
            <v>Costa Rica</v>
          </cell>
          <cell r="I54" t="str">
            <v>DOP</v>
          </cell>
        </row>
        <row r="55">
          <cell r="A55" t="str">
            <v>Cote d'Ivoire</v>
          </cell>
          <cell r="I55" t="str">
            <v>DZD</v>
          </cell>
        </row>
        <row r="56">
          <cell r="A56" t="str">
            <v>Croatia</v>
          </cell>
          <cell r="I56" t="str">
            <v>ECS</v>
          </cell>
        </row>
        <row r="57">
          <cell r="A57" t="str">
            <v>Cuba</v>
          </cell>
          <cell r="I57" t="str">
            <v>ECV</v>
          </cell>
        </row>
        <row r="58">
          <cell r="A58" t="str">
            <v>Cyprus</v>
          </cell>
          <cell r="I58" t="str">
            <v>EEK</v>
          </cell>
        </row>
        <row r="59">
          <cell r="A59" t="str">
            <v>Czech Republic</v>
          </cell>
          <cell r="I59" t="str">
            <v>EGP</v>
          </cell>
        </row>
        <row r="60">
          <cell r="A60" t="str">
            <v>Denmark</v>
          </cell>
          <cell r="I60" t="str">
            <v>ERN</v>
          </cell>
        </row>
        <row r="61">
          <cell r="A61" t="str">
            <v>Djibouti</v>
          </cell>
          <cell r="I61" t="str">
            <v>ESP</v>
          </cell>
        </row>
        <row r="62">
          <cell r="A62" t="str">
            <v>Dominica</v>
          </cell>
          <cell r="I62" t="str">
            <v>ETB</v>
          </cell>
        </row>
        <row r="63">
          <cell r="A63" t="str">
            <v>Dominican Republic</v>
          </cell>
          <cell r="I63" t="str">
            <v>EUR</v>
          </cell>
        </row>
        <row r="64">
          <cell r="A64" t="str">
            <v>Ecuador</v>
          </cell>
          <cell r="I64" t="str">
            <v>FIM</v>
          </cell>
        </row>
        <row r="65">
          <cell r="A65" t="str">
            <v>Egypt</v>
          </cell>
          <cell r="I65" t="str">
            <v>FJD</v>
          </cell>
        </row>
        <row r="66">
          <cell r="A66" t="str">
            <v>El Salvador</v>
          </cell>
          <cell r="I66" t="str">
            <v>FKP</v>
          </cell>
        </row>
        <row r="67">
          <cell r="A67" t="str">
            <v>Equatorial Guinea</v>
          </cell>
          <cell r="I67" t="str">
            <v>FRF</v>
          </cell>
        </row>
        <row r="68">
          <cell r="A68" t="str">
            <v>Eritrea</v>
          </cell>
          <cell r="I68" t="str">
            <v>GBP</v>
          </cell>
        </row>
        <row r="69">
          <cell r="A69" t="str">
            <v>Estonia</v>
          </cell>
          <cell r="I69" t="str">
            <v>GEK</v>
          </cell>
        </row>
        <row r="70">
          <cell r="A70" t="str">
            <v>Ethiopia</v>
          </cell>
          <cell r="I70" t="str">
            <v>GEL</v>
          </cell>
        </row>
        <row r="71">
          <cell r="A71" t="str">
            <v>Falkland Islands (Malvinas)</v>
          </cell>
          <cell r="I71" t="str">
            <v>GHC</v>
          </cell>
        </row>
        <row r="72">
          <cell r="A72" t="str">
            <v>Faroe Islands</v>
          </cell>
          <cell r="I72" t="str">
            <v>GHS</v>
          </cell>
        </row>
        <row r="73">
          <cell r="A73" t="str">
            <v>Fiji</v>
          </cell>
          <cell r="I73" t="str">
            <v>GIP</v>
          </cell>
        </row>
        <row r="74">
          <cell r="A74" t="str">
            <v>Finland</v>
          </cell>
          <cell r="I74" t="str">
            <v>GMD</v>
          </cell>
        </row>
        <row r="75">
          <cell r="A75" t="str">
            <v>France</v>
          </cell>
          <cell r="I75" t="str">
            <v>GNF</v>
          </cell>
        </row>
        <row r="76">
          <cell r="A76" t="str">
            <v>French Guiana</v>
          </cell>
          <cell r="I76" t="str">
            <v>GRD</v>
          </cell>
        </row>
        <row r="77">
          <cell r="A77" t="str">
            <v>French Polynesia</v>
          </cell>
          <cell r="I77" t="str">
            <v>GTQ</v>
          </cell>
        </row>
        <row r="78">
          <cell r="A78" t="str">
            <v>French Southern Territories</v>
          </cell>
          <cell r="I78" t="str">
            <v>GWP</v>
          </cell>
        </row>
        <row r="79">
          <cell r="A79" t="str">
            <v>Gabon</v>
          </cell>
          <cell r="I79" t="str">
            <v>GYD</v>
          </cell>
        </row>
        <row r="80">
          <cell r="A80" t="str">
            <v>Gambia</v>
          </cell>
          <cell r="I80" t="str">
            <v>HKD</v>
          </cell>
        </row>
        <row r="81">
          <cell r="A81" t="str">
            <v>Georgia</v>
          </cell>
          <cell r="I81" t="str">
            <v>HNL</v>
          </cell>
        </row>
        <row r="82">
          <cell r="A82" t="str">
            <v>Germany</v>
          </cell>
          <cell r="I82" t="str">
            <v>HRD</v>
          </cell>
        </row>
        <row r="83">
          <cell r="A83" t="str">
            <v>Ghana</v>
          </cell>
          <cell r="I83" t="str">
            <v>HRK</v>
          </cell>
        </row>
        <row r="84">
          <cell r="A84" t="str">
            <v>Gibraltar</v>
          </cell>
          <cell r="I84" t="str">
            <v>HTG</v>
          </cell>
        </row>
        <row r="85">
          <cell r="A85" t="str">
            <v>Greece</v>
          </cell>
          <cell r="I85" t="str">
            <v>HUF</v>
          </cell>
        </row>
        <row r="86">
          <cell r="A86" t="str">
            <v>Greenland</v>
          </cell>
          <cell r="I86" t="str">
            <v>IDR</v>
          </cell>
        </row>
        <row r="87">
          <cell r="A87" t="str">
            <v>Grenada</v>
          </cell>
          <cell r="I87" t="str">
            <v>IEP</v>
          </cell>
        </row>
        <row r="88">
          <cell r="A88" t="str">
            <v>Guadeloupe</v>
          </cell>
          <cell r="I88" t="str">
            <v>ILS</v>
          </cell>
        </row>
        <row r="89">
          <cell r="A89" t="str">
            <v>Guam</v>
          </cell>
          <cell r="I89" t="str">
            <v>INR</v>
          </cell>
        </row>
        <row r="90">
          <cell r="A90" t="str">
            <v>Guatemala</v>
          </cell>
          <cell r="I90" t="str">
            <v>IQD</v>
          </cell>
        </row>
        <row r="91">
          <cell r="A91" t="str">
            <v>Guernsey</v>
          </cell>
          <cell r="I91" t="str">
            <v>IRR</v>
          </cell>
        </row>
        <row r="92">
          <cell r="A92" t="str">
            <v>Guinea</v>
          </cell>
          <cell r="I92" t="str">
            <v>ISK</v>
          </cell>
        </row>
        <row r="93">
          <cell r="A93" t="str">
            <v>Guinea-Bissau</v>
          </cell>
          <cell r="I93" t="str">
            <v>ITL</v>
          </cell>
        </row>
        <row r="94">
          <cell r="A94" t="str">
            <v>Guyana</v>
          </cell>
          <cell r="I94" t="str">
            <v>JMD</v>
          </cell>
        </row>
        <row r="95">
          <cell r="A95" t="str">
            <v>Haiti</v>
          </cell>
          <cell r="I95" t="str">
            <v>JOD</v>
          </cell>
        </row>
        <row r="96">
          <cell r="A96" t="str">
            <v>Heard Island and McDonald Islands</v>
          </cell>
          <cell r="I96" t="str">
            <v>JPY</v>
          </cell>
        </row>
        <row r="97">
          <cell r="A97" t="str">
            <v>Holy See (Vatican City State)</v>
          </cell>
          <cell r="I97" t="str">
            <v>KES</v>
          </cell>
        </row>
        <row r="98">
          <cell r="A98" t="str">
            <v>Honduras</v>
          </cell>
          <cell r="I98" t="str">
            <v>KGS</v>
          </cell>
        </row>
        <row r="99">
          <cell r="A99" t="str">
            <v>Hong Kong</v>
          </cell>
          <cell r="I99" t="str">
            <v>KHR</v>
          </cell>
        </row>
        <row r="100">
          <cell r="A100" t="str">
            <v>Hungary</v>
          </cell>
          <cell r="I100" t="str">
            <v>KMF</v>
          </cell>
        </row>
        <row r="101">
          <cell r="A101" t="str">
            <v>Iceland</v>
          </cell>
          <cell r="I101" t="str">
            <v>KPW</v>
          </cell>
        </row>
        <row r="102">
          <cell r="A102" t="str">
            <v>India</v>
          </cell>
          <cell r="I102" t="str">
            <v>KRW</v>
          </cell>
        </row>
        <row r="103">
          <cell r="A103" t="str">
            <v>Indonesia</v>
          </cell>
          <cell r="I103" t="str">
            <v>KWD</v>
          </cell>
        </row>
        <row r="104">
          <cell r="A104" t="str">
            <v>Iran, Islamic Republic of</v>
          </cell>
          <cell r="I104" t="str">
            <v>KYD</v>
          </cell>
        </row>
        <row r="105">
          <cell r="A105" t="str">
            <v>Iraq</v>
          </cell>
          <cell r="I105" t="str">
            <v>KZT</v>
          </cell>
        </row>
        <row r="106">
          <cell r="A106" t="str">
            <v>Ireland</v>
          </cell>
          <cell r="I106" t="str">
            <v>LAK</v>
          </cell>
        </row>
        <row r="107">
          <cell r="A107" t="str">
            <v>Isle of Man</v>
          </cell>
          <cell r="I107" t="str">
            <v>LBP</v>
          </cell>
        </row>
        <row r="108">
          <cell r="A108" t="str">
            <v>Israel</v>
          </cell>
          <cell r="I108" t="str">
            <v>LKR</v>
          </cell>
        </row>
        <row r="109">
          <cell r="A109" t="str">
            <v>Italy</v>
          </cell>
          <cell r="I109" t="str">
            <v>LRD</v>
          </cell>
        </row>
        <row r="110">
          <cell r="A110" t="str">
            <v>Jamaica</v>
          </cell>
          <cell r="I110" t="str">
            <v>LSL</v>
          </cell>
        </row>
        <row r="111">
          <cell r="A111" t="str">
            <v>Japan</v>
          </cell>
          <cell r="I111" t="str">
            <v>LTL</v>
          </cell>
        </row>
        <row r="112">
          <cell r="A112" t="str">
            <v>Jersey</v>
          </cell>
          <cell r="I112" t="str">
            <v>LUF</v>
          </cell>
        </row>
        <row r="113">
          <cell r="A113" t="str">
            <v>Jordan</v>
          </cell>
          <cell r="I113" t="str">
            <v>LVL</v>
          </cell>
        </row>
        <row r="114">
          <cell r="A114" t="str">
            <v>Kazakhstan</v>
          </cell>
          <cell r="I114" t="str">
            <v>LVR</v>
          </cell>
        </row>
        <row r="115">
          <cell r="A115" t="str">
            <v>Kenya</v>
          </cell>
          <cell r="I115" t="str">
            <v>LYD</v>
          </cell>
        </row>
        <row r="116">
          <cell r="A116" t="str">
            <v>Kiribati</v>
          </cell>
          <cell r="I116" t="str">
            <v>MAD</v>
          </cell>
        </row>
        <row r="117">
          <cell r="A117" t="str">
            <v>Korea, Democratic People's Republic of</v>
          </cell>
          <cell r="I117" t="str">
            <v>MDL</v>
          </cell>
        </row>
        <row r="118">
          <cell r="A118" t="str">
            <v>Korea, Republic of</v>
          </cell>
          <cell r="I118" t="str">
            <v>MGA</v>
          </cell>
        </row>
        <row r="119">
          <cell r="A119" t="str">
            <v>Kuwait</v>
          </cell>
          <cell r="I119" t="str">
            <v>MKD</v>
          </cell>
        </row>
        <row r="120">
          <cell r="A120" t="str">
            <v>Kyrgyzstan</v>
          </cell>
          <cell r="I120" t="str">
            <v>MMK</v>
          </cell>
        </row>
        <row r="121">
          <cell r="A121" t="str">
            <v>Lao People's Democratic Republic</v>
          </cell>
          <cell r="I121" t="str">
            <v>MNT</v>
          </cell>
        </row>
        <row r="122">
          <cell r="A122" t="str">
            <v>Latvia</v>
          </cell>
          <cell r="I122" t="str">
            <v>MOP</v>
          </cell>
        </row>
        <row r="123">
          <cell r="A123" t="str">
            <v>Lebanon</v>
          </cell>
          <cell r="I123" t="str">
            <v>MRO</v>
          </cell>
        </row>
        <row r="124">
          <cell r="A124" t="str">
            <v>Lesotho</v>
          </cell>
          <cell r="I124" t="str">
            <v>MTL</v>
          </cell>
        </row>
        <row r="125">
          <cell r="A125" t="str">
            <v>Liberia</v>
          </cell>
          <cell r="I125" t="str">
            <v>MUR</v>
          </cell>
        </row>
        <row r="126">
          <cell r="A126" t="str">
            <v>Libyan Arab Jamahiriya</v>
          </cell>
          <cell r="I126" t="str">
            <v>MVR</v>
          </cell>
        </row>
        <row r="127">
          <cell r="A127" t="str">
            <v>Liechtenstein</v>
          </cell>
          <cell r="I127" t="str">
            <v>MWK</v>
          </cell>
        </row>
        <row r="128">
          <cell r="A128" t="str">
            <v>Lithuania</v>
          </cell>
          <cell r="I128" t="str">
            <v>MXN</v>
          </cell>
        </row>
        <row r="129">
          <cell r="A129" t="str">
            <v>Luxembourg</v>
          </cell>
          <cell r="I129" t="str">
            <v>MXV</v>
          </cell>
        </row>
        <row r="130">
          <cell r="A130" t="str">
            <v>Macao</v>
          </cell>
          <cell r="I130" t="str">
            <v>MYR</v>
          </cell>
        </row>
        <row r="131">
          <cell r="A131" t="str">
            <v>Macedonia, The Former Yugoslav Republic of</v>
          </cell>
          <cell r="I131" t="str">
            <v>MZN</v>
          </cell>
        </row>
        <row r="132">
          <cell r="A132" t="str">
            <v>Madagascar</v>
          </cell>
          <cell r="I132" t="str">
            <v>NAD</v>
          </cell>
        </row>
        <row r="133">
          <cell r="A133" t="str">
            <v>Malawi</v>
          </cell>
          <cell r="I133" t="str">
            <v>NGN</v>
          </cell>
        </row>
        <row r="134">
          <cell r="A134" t="str">
            <v>Malaysia</v>
          </cell>
          <cell r="I134" t="str">
            <v>NIO</v>
          </cell>
        </row>
        <row r="135">
          <cell r="A135" t="str">
            <v>Maldives</v>
          </cell>
          <cell r="I135" t="str">
            <v>NLG</v>
          </cell>
        </row>
        <row r="136">
          <cell r="A136" t="str">
            <v>Mali</v>
          </cell>
          <cell r="I136" t="str">
            <v>NOK</v>
          </cell>
        </row>
        <row r="137">
          <cell r="A137" t="str">
            <v>Malta</v>
          </cell>
          <cell r="I137" t="str">
            <v>NPR</v>
          </cell>
        </row>
        <row r="138">
          <cell r="A138" t="str">
            <v>Marshall Islands</v>
          </cell>
          <cell r="I138" t="str">
            <v>NZD</v>
          </cell>
        </row>
        <row r="139">
          <cell r="A139" t="str">
            <v>Martinique</v>
          </cell>
          <cell r="I139" t="str">
            <v>OMR</v>
          </cell>
        </row>
        <row r="140">
          <cell r="A140" t="str">
            <v>Mauritania</v>
          </cell>
          <cell r="I140" t="str">
            <v>PAB</v>
          </cell>
        </row>
        <row r="141">
          <cell r="A141" t="str">
            <v>Mauritius</v>
          </cell>
          <cell r="I141" t="str">
            <v>PEN</v>
          </cell>
        </row>
        <row r="142">
          <cell r="A142" t="str">
            <v>Mayotte</v>
          </cell>
          <cell r="I142" t="str">
            <v>PGK</v>
          </cell>
        </row>
        <row r="143">
          <cell r="A143" t="str">
            <v>Mexico</v>
          </cell>
          <cell r="I143" t="str">
            <v>PHP</v>
          </cell>
        </row>
        <row r="144">
          <cell r="A144" t="str">
            <v>Micronesia, Federated States of</v>
          </cell>
          <cell r="I144" t="str">
            <v>PKR</v>
          </cell>
        </row>
        <row r="145">
          <cell r="A145" t="str">
            <v>Moldova</v>
          </cell>
          <cell r="I145" t="str">
            <v>PLN</v>
          </cell>
        </row>
        <row r="146">
          <cell r="A146" t="str">
            <v>Monaco</v>
          </cell>
          <cell r="I146" t="str">
            <v>PLZ</v>
          </cell>
        </row>
        <row r="147">
          <cell r="A147" t="str">
            <v>Mongolia</v>
          </cell>
          <cell r="I147" t="str">
            <v>PTA</v>
          </cell>
        </row>
        <row r="148">
          <cell r="A148" t="str">
            <v>Montenegro</v>
          </cell>
          <cell r="I148" t="str">
            <v>PTE</v>
          </cell>
        </row>
        <row r="149">
          <cell r="A149" t="str">
            <v>Montserrat</v>
          </cell>
          <cell r="I149" t="str">
            <v>PYG</v>
          </cell>
        </row>
        <row r="150">
          <cell r="A150" t="str">
            <v>Morocco</v>
          </cell>
          <cell r="I150" t="str">
            <v>QAR</v>
          </cell>
        </row>
        <row r="151">
          <cell r="A151" t="str">
            <v>Mozambique</v>
          </cell>
          <cell r="I151" t="str">
            <v>RMB</v>
          </cell>
        </row>
        <row r="152">
          <cell r="A152" t="str">
            <v>Myanmar</v>
          </cell>
          <cell r="I152" t="str">
            <v>RON</v>
          </cell>
        </row>
        <row r="153">
          <cell r="A153" t="str">
            <v>Namibia</v>
          </cell>
          <cell r="I153" t="str">
            <v>RSD</v>
          </cell>
        </row>
        <row r="154">
          <cell r="A154" t="str">
            <v>Nauru</v>
          </cell>
          <cell r="I154" t="str">
            <v>RUB</v>
          </cell>
        </row>
        <row r="155">
          <cell r="A155" t="str">
            <v>Nepal</v>
          </cell>
          <cell r="I155" t="str">
            <v>RUR</v>
          </cell>
        </row>
        <row r="156">
          <cell r="A156" t="str">
            <v>Netherlands</v>
          </cell>
          <cell r="I156" t="str">
            <v>RWF</v>
          </cell>
        </row>
        <row r="157">
          <cell r="A157" t="str">
            <v>Netherlands Antilles</v>
          </cell>
          <cell r="I157" t="str">
            <v>SAR</v>
          </cell>
        </row>
        <row r="158">
          <cell r="A158" t="str">
            <v>New Caledonia</v>
          </cell>
          <cell r="I158" t="str">
            <v>SBD</v>
          </cell>
        </row>
        <row r="159">
          <cell r="A159" t="str">
            <v>New Zealand</v>
          </cell>
          <cell r="I159" t="str">
            <v>SCR</v>
          </cell>
        </row>
        <row r="160">
          <cell r="A160" t="str">
            <v>Nicaragua</v>
          </cell>
          <cell r="I160" t="str">
            <v>SDG</v>
          </cell>
        </row>
        <row r="161">
          <cell r="A161" t="str">
            <v>Niger</v>
          </cell>
          <cell r="I161" t="str">
            <v>SDP</v>
          </cell>
        </row>
        <row r="162">
          <cell r="A162" t="str">
            <v>Nigeria</v>
          </cell>
          <cell r="I162" t="str">
            <v>SEK</v>
          </cell>
        </row>
        <row r="163">
          <cell r="A163" t="str">
            <v>Niue</v>
          </cell>
          <cell r="I163" t="str">
            <v>SGD</v>
          </cell>
        </row>
        <row r="164">
          <cell r="A164" t="str">
            <v>Norfolk Island</v>
          </cell>
          <cell r="I164" t="str">
            <v>SHP</v>
          </cell>
        </row>
        <row r="165">
          <cell r="A165" t="str">
            <v>Northern Mariana Islands</v>
          </cell>
          <cell r="I165" t="str">
            <v>SIT</v>
          </cell>
        </row>
        <row r="166">
          <cell r="A166" t="str">
            <v>Norway</v>
          </cell>
          <cell r="I166" t="str">
            <v>SKK</v>
          </cell>
        </row>
        <row r="167">
          <cell r="A167" t="str">
            <v>Obsolete see CD territory</v>
          </cell>
          <cell r="I167" t="str">
            <v>SLL</v>
          </cell>
        </row>
        <row r="168">
          <cell r="A168" t="str">
            <v>Obsolete see CS territory</v>
          </cell>
          <cell r="I168" t="str">
            <v>SOS</v>
          </cell>
        </row>
        <row r="169">
          <cell r="A169" t="str">
            <v>Obsolete see FR territory</v>
          </cell>
          <cell r="I169" t="str">
            <v>SRD</v>
          </cell>
        </row>
        <row r="170">
          <cell r="A170" t="str">
            <v>Obsolete see LT territory</v>
          </cell>
          <cell r="I170" t="str">
            <v>STAT</v>
          </cell>
        </row>
        <row r="171">
          <cell r="A171" t="str">
            <v>Obsolete see TL territory</v>
          </cell>
          <cell r="I171" t="str">
            <v>STD</v>
          </cell>
        </row>
        <row r="172">
          <cell r="A172" t="str">
            <v>Oman</v>
          </cell>
          <cell r="I172" t="str">
            <v>SVC</v>
          </cell>
        </row>
        <row r="173">
          <cell r="A173" t="str">
            <v>Pakistan</v>
          </cell>
          <cell r="I173" t="str">
            <v>SYP</v>
          </cell>
        </row>
        <row r="174">
          <cell r="A174" t="str">
            <v>Palau</v>
          </cell>
          <cell r="I174" t="str">
            <v>SZL</v>
          </cell>
        </row>
        <row r="175">
          <cell r="A175" t="str">
            <v>Palestinian Territory,Occupied</v>
          </cell>
          <cell r="I175" t="str">
            <v>THB</v>
          </cell>
        </row>
        <row r="176">
          <cell r="A176" t="str">
            <v>Panama</v>
          </cell>
          <cell r="I176" t="str">
            <v>TJR</v>
          </cell>
        </row>
        <row r="177">
          <cell r="A177" t="str">
            <v>Papua New Guinea</v>
          </cell>
          <cell r="I177" t="str">
            <v>TJS</v>
          </cell>
        </row>
        <row r="178">
          <cell r="A178" t="str">
            <v>Paraguay</v>
          </cell>
          <cell r="I178" t="str">
            <v>TMM</v>
          </cell>
        </row>
        <row r="179">
          <cell r="A179" t="str">
            <v>Peru</v>
          </cell>
          <cell r="I179" t="str">
            <v>TND</v>
          </cell>
        </row>
        <row r="180">
          <cell r="A180" t="str">
            <v>Philippines</v>
          </cell>
          <cell r="I180" t="str">
            <v>TOP</v>
          </cell>
        </row>
        <row r="181">
          <cell r="A181" t="str">
            <v>Pitcairn</v>
          </cell>
          <cell r="I181" t="str">
            <v>TPE</v>
          </cell>
        </row>
        <row r="182">
          <cell r="A182" t="str">
            <v>Poland</v>
          </cell>
          <cell r="I182" t="str">
            <v>TRY</v>
          </cell>
        </row>
        <row r="183">
          <cell r="A183" t="str">
            <v>Portugal</v>
          </cell>
          <cell r="I183" t="str">
            <v>TTD</v>
          </cell>
        </row>
        <row r="184">
          <cell r="A184" t="str">
            <v>Puerto Rico</v>
          </cell>
          <cell r="I184" t="str">
            <v>TWD</v>
          </cell>
        </row>
        <row r="185">
          <cell r="A185" t="str">
            <v>Qatar</v>
          </cell>
          <cell r="I185" t="str">
            <v>TZS</v>
          </cell>
        </row>
        <row r="186">
          <cell r="A186" t="str">
            <v>Reunion</v>
          </cell>
          <cell r="I186" t="str">
            <v>UAH</v>
          </cell>
        </row>
        <row r="187">
          <cell r="A187" t="str">
            <v>Romania</v>
          </cell>
          <cell r="I187" t="str">
            <v>UAK</v>
          </cell>
        </row>
        <row r="188">
          <cell r="A188" t="str">
            <v>Russian Federation</v>
          </cell>
          <cell r="I188" t="str">
            <v>UF</v>
          </cell>
        </row>
        <row r="189">
          <cell r="A189" t="str">
            <v>Rwanda</v>
          </cell>
          <cell r="I189" t="str">
            <v>UGX</v>
          </cell>
        </row>
        <row r="190">
          <cell r="A190" t="str">
            <v>Saint Barthelemy</v>
          </cell>
          <cell r="I190" t="str">
            <v>UKS</v>
          </cell>
        </row>
        <row r="191">
          <cell r="A191" t="str">
            <v>Saint Helena</v>
          </cell>
          <cell r="I191" t="str">
            <v>USD</v>
          </cell>
        </row>
        <row r="192">
          <cell r="A192" t="str">
            <v>Saint Kitts and Nevis</v>
          </cell>
          <cell r="I192" t="str">
            <v>USN</v>
          </cell>
        </row>
        <row r="193">
          <cell r="A193" t="str">
            <v>Saint Lucia</v>
          </cell>
          <cell r="I193" t="str">
            <v>USS</v>
          </cell>
        </row>
        <row r="194">
          <cell r="A194" t="str">
            <v>Saint Martin (French part)</v>
          </cell>
          <cell r="I194" t="str">
            <v>UYI</v>
          </cell>
        </row>
        <row r="195">
          <cell r="A195" t="str">
            <v>Saint Pierre and Miquelon</v>
          </cell>
          <cell r="I195" t="str">
            <v>UYU</v>
          </cell>
        </row>
        <row r="196">
          <cell r="A196" t="str">
            <v>Saint Vincent and the Grenadines</v>
          </cell>
          <cell r="I196" t="str">
            <v>UZS</v>
          </cell>
        </row>
        <row r="197">
          <cell r="A197" t="str">
            <v>Samoa</v>
          </cell>
          <cell r="I197" t="str">
            <v>VEF</v>
          </cell>
        </row>
        <row r="198">
          <cell r="A198" t="str">
            <v>San Marino</v>
          </cell>
          <cell r="I198" t="str">
            <v>VND</v>
          </cell>
        </row>
        <row r="199">
          <cell r="A199" t="str">
            <v>Sao Tome and Principe</v>
          </cell>
          <cell r="I199" t="str">
            <v>VUV</v>
          </cell>
        </row>
        <row r="200">
          <cell r="A200" t="str">
            <v>Saudi Arabia</v>
          </cell>
          <cell r="I200" t="str">
            <v>WST</v>
          </cell>
        </row>
        <row r="201">
          <cell r="A201" t="str">
            <v>Senegal</v>
          </cell>
          <cell r="I201" t="str">
            <v>XAF</v>
          </cell>
        </row>
        <row r="202">
          <cell r="A202" t="str">
            <v>Serbia</v>
          </cell>
          <cell r="I202" t="str">
            <v>XAG</v>
          </cell>
        </row>
        <row r="203">
          <cell r="A203" t="str">
            <v>Serbia and Montenegro</v>
          </cell>
          <cell r="I203" t="str">
            <v>XAU</v>
          </cell>
        </row>
        <row r="204">
          <cell r="A204" t="str">
            <v>Seychelles</v>
          </cell>
          <cell r="I204" t="str">
            <v>XB5</v>
          </cell>
        </row>
        <row r="205">
          <cell r="A205" t="str">
            <v>Sierra Leone</v>
          </cell>
          <cell r="I205" t="str">
            <v>XBA</v>
          </cell>
        </row>
        <row r="206">
          <cell r="A206" t="str">
            <v>Singapore</v>
          </cell>
          <cell r="I206" t="str">
            <v>XBB</v>
          </cell>
        </row>
        <row r="207">
          <cell r="A207" t="str">
            <v>Slovakia</v>
          </cell>
          <cell r="I207" t="str">
            <v>XBC</v>
          </cell>
        </row>
        <row r="208">
          <cell r="A208" t="str">
            <v>Slovenia</v>
          </cell>
          <cell r="I208" t="str">
            <v>XBD</v>
          </cell>
        </row>
        <row r="209">
          <cell r="A209" t="str">
            <v>Solomon Islands</v>
          </cell>
          <cell r="I209" t="str">
            <v>XCD</v>
          </cell>
        </row>
        <row r="210">
          <cell r="A210" t="str">
            <v>Somalia</v>
          </cell>
          <cell r="I210" t="str">
            <v>XDR</v>
          </cell>
        </row>
        <row r="211">
          <cell r="A211" t="str">
            <v>South Africa</v>
          </cell>
          <cell r="I211" t="str">
            <v>XEU</v>
          </cell>
        </row>
        <row r="212">
          <cell r="A212" t="str">
            <v>South Georgia and the South Sandwich Islands</v>
          </cell>
          <cell r="I212" t="str">
            <v>XFO</v>
          </cell>
        </row>
        <row r="213">
          <cell r="A213" t="str">
            <v>Spain</v>
          </cell>
          <cell r="I213" t="str">
            <v>XFU</v>
          </cell>
        </row>
        <row r="214">
          <cell r="A214" t="str">
            <v>Sri Lanka</v>
          </cell>
          <cell r="I214" t="str">
            <v>XOF</v>
          </cell>
        </row>
        <row r="215">
          <cell r="A215" t="str">
            <v>Sudan</v>
          </cell>
          <cell r="I215" t="str">
            <v>XPD</v>
          </cell>
        </row>
        <row r="216">
          <cell r="A216" t="str">
            <v>Suriname</v>
          </cell>
          <cell r="I216" t="str">
            <v>XPF</v>
          </cell>
        </row>
        <row r="217">
          <cell r="A217" t="str">
            <v>Svalbard and Jan Mayen</v>
          </cell>
          <cell r="I217" t="str">
            <v>XPT</v>
          </cell>
        </row>
        <row r="218">
          <cell r="A218" t="str">
            <v>Swaziland</v>
          </cell>
          <cell r="I218" t="str">
            <v>XTS</v>
          </cell>
        </row>
        <row r="219">
          <cell r="A219" t="str">
            <v>Sweden</v>
          </cell>
          <cell r="I219" t="str">
            <v>XXX</v>
          </cell>
        </row>
        <row r="220">
          <cell r="A220" t="str">
            <v>Switzerland</v>
          </cell>
          <cell r="I220" t="str">
            <v>YER</v>
          </cell>
        </row>
        <row r="221">
          <cell r="A221" t="str">
            <v>Syrian Arab Republic</v>
          </cell>
          <cell r="I221" t="str">
            <v>YUM</v>
          </cell>
        </row>
        <row r="222">
          <cell r="A222" t="str">
            <v>Taiwan</v>
          </cell>
          <cell r="I222" t="str">
            <v>YUN</v>
          </cell>
        </row>
        <row r="223">
          <cell r="A223" t="str">
            <v>Tajikistan</v>
          </cell>
          <cell r="I223" t="str">
            <v>ZAL</v>
          </cell>
        </row>
        <row r="224">
          <cell r="A224" t="str">
            <v>Tanzania, United Republic of</v>
          </cell>
          <cell r="I224" t="str">
            <v>ZAR</v>
          </cell>
        </row>
        <row r="225">
          <cell r="A225" t="str">
            <v>Thailand</v>
          </cell>
          <cell r="I225" t="str">
            <v>ZMK</v>
          </cell>
        </row>
        <row r="226">
          <cell r="A226" t="str">
            <v>Timor-Leste</v>
          </cell>
          <cell r="I226" t="str">
            <v>ZRN</v>
          </cell>
        </row>
        <row r="227">
          <cell r="A227" t="str">
            <v>Togo</v>
          </cell>
          <cell r="I227" t="str">
            <v>ZWD</v>
          </cell>
        </row>
        <row r="228">
          <cell r="A228" t="str">
            <v>Tokelau</v>
          </cell>
        </row>
        <row r="229">
          <cell r="A229" t="str">
            <v>Tonga</v>
          </cell>
        </row>
        <row r="230">
          <cell r="A230" t="str">
            <v>Trinidad and Tobago</v>
          </cell>
        </row>
        <row r="231">
          <cell r="A231" t="str">
            <v>Tunisia</v>
          </cell>
        </row>
        <row r="232">
          <cell r="A232" t="str">
            <v>Turkey</v>
          </cell>
        </row>
        <row r="233">
          <cell r="A233" t="str">
            <v>Turkmenistan</v>
          </cell>
        </row>
        <row r="234">
          <cell r="A234" t="str">
            <v>Turks and Caicos Islands</v>
          </cell>
        </row>
        <row r="235">
          <cell r="A235" t="str">
            <v>Tuvalu</v>
          </cell>
        </row>
        <row r="236">
          <cell r="A236" t="str">
            <v>Uganda</v>
          </cell>
        </row>
        <row r="237">
          <cell r="A237" t="str">
            <v>Ukraine</v>
          </cell>
        </row>
        <row r="238">
          <cell r="A238" t="str">
            <v>United Arab Emirates</v>
          </cell>
        </row>
        <row r="239">
          <cell r="A239" t="str">
            <v>United Kingdom</v>
          </cell>
        </row>
        <row r="240">
          <cell r="A240" t="str">
            <v>United States</v>
          </cell>
        </row>
        <row r="241">
          <cell r="A241" t="str">
            <v>United States Minor Outlying Islands</v>
          </cell>
        </row>
        <row r="242">
          <cell r="A242" t="str">
            <v>Uruguay</v>
          </cell>
        </row>
        <row r="243">
          <cell r="A243" t="str">
            <v>Uzbekistan</v>
          </cell>
        </row>
        <row r="244">
          <cell r="A244" t="str">
            <v>Vanuatu</v>
          </cell>
        </row>
        <row r="245">
          <cell r="A245" t="str">
            <v>Venezuela</v>
          </cell>
        </row>
        <row r="246">
          <cell r="A246" t="str">
            <v>Viet Nam</v>
          </cell>
        </row>
        <row r="247">
          <cell r="A247" t="str">
            <v>Virgin Islands, British</v>
          </cell>
        </row>
        <row r="248">
          <cell r="A248" t="str">
            <v>Virgin Islands, U.S.</v>
          </cell>
        </row>
        <row r="249">
          <cell r="A249" t="str">
            <v>Wallis and Futuna</v>
          </cell>
        </row>
        <row r="250">
          <cell r="A250" t="str">
            <v>Western Sahara</v>
          </cell>
        </row>
        <row r="251">
          <cell r="A251" t="str">
            <v>Yemen</v>
          </cell>
        </row>
        <row r="252">
          <cell r="A252" t="str">
            <v>Zambia</v>
          </cell>
        </row>
        <row r="253">
          <cell r="A253" t="str">
            <v>Zimbabwe</v>
          </cell>
        </row>
      </sheetData>
      <sheetData sheetId="6" refreshError="1"/>
      <sheetData sheetId="7" refreshError="1"/>
      <sheetData sheetId="8" refreshError="1"/>
      <sheetData sheetId="9" refreshError="1"/>
      <sheetData sheetId="1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heet2"/>
      <sheetName val="Bank Account"/>
      <sheetName val="Form Styles"/>
      <sheetName val="DEG Styles"/>
      <sheetName val="LOV"/>
      <sheetName val="Sheet1"/>
      <sheetName val="tra-vat-lieu"/>
      <sheetName val="GVL"/>
    </sheetNames>
    <sheetDataSet>
      <sheetData sheetId="0" refreshError="1"/>
      <sheetData sheetId="1" refreshError="1"/>
      <sheetData sheetId="2" refreshError="1"/>
      <sheetData sheetId="3" refreshError="1"/>
      <sheetData sheetId="4" refreshError="1"/>
      <sheetData sheetId="5" refreshError="1">
        <row r="2">
          <cell r="A2" t="str">
            <v>Afghanistan</v>
          </cell>
          <cell r="E2" t="str">
            <v>Yes</v>
          </cell>
          <cell r="I2" t="str">
            <v>ADP</v>
          </cell>
        </row>
        <row r="3">
          <cell r="A3" t="str">
            <v>Aland Islands</v>
          </cell>
          <cell r="E3" t="str">
            <v>No</v>
          </cell>
          <cell r="I3" t="str">
            <v>AED</v>
          </cell>
        </row>
        <row r="4">
          <cell r="A4" t="str">
            <v>Albania</v>
          </cell>
          <cell r="I4" t="str">
            <v>AFN</v>
          </cell>
        </row>
        <row r="5">
          <cell r="A5" t="str">
            <v>Algeria</v>
          </cell>
          <cell r="I5" t="str">
            <v>ALL</v>
          </cell>
        </row>
        <row r="6">
          <cell r="A6" t="str">
            <v>American Samoa</v>
          </cell>
          <cell r="I6" t="str">
            <v>AMD</v>
          </cell>
        </row>
        <row r="7">
          <cell r="A7" t="str">
            <v>Andorra</v>
          </cell>
          <cell r="I7" t="str">
            <v>ANG</v>
          </cell>
        </row>
        <row r="8">
          <cell r="A8" t="str">
            <v>Angola</v>
          </cell>
          <cell r="I8" t="str">
            <v>AOA</v>
          </cell>
        </row>
        <row r="9">
          <cell r="A9" t="str">
            <v>Anguilla</v>
          </cell>
          <cell r="I9" t="str">
            <v>AON</v>
          </cell>
        </row>
        <row r="10">
          <cell r="A10" t="str">
            <v>Antarctica</v>
          </cell>
          <cell r="I10" t="str">
            <v>ARS</v>
          </cell>
        </row>
        <row r="11">
          <cell r="A11" t="str">
            <v>Antigua and Barbuda</v>
          </cell>
          <cell r="I11" t="str">
            <v>ATS</v>
          </cell>
        </row>
        <row r="12">
          <cell r="A12" t="str">
            <v>Argentina</v>
          </cell>
          <cell r="I12" t="str">
            <v>AUD</v>
          </cell>
        </row>
        <row r="13">
          <cell r="A13" t="str">
            <v>Armenia</v>
          </cell>
          <cell r="I13" t="str">
            <v>AWG</v>
          </cell>
        </row>
        <row r="14">
          <cell r="A14" t="str">
            <v>Aruba</v>
          </cell>
          <cell r="I14" t="str">
            <v>AZN</v>
          </cell>
        </row>
        <row r="15">
          <cell r="A15" t="str">
            <v>Australia</v>
          </cell>
          <cell r="I15" t="str">
            <v>BAM</v>
          </cell>
        </row>
        <row r="16">
          <cell r="A16" t="str">
            <v>Austria</v>
          </cell>
          <cell r="I16" t="str">
            <v>BBD</v>
          </cell>
        </row>
        <row r="17">
          <cell r="A17" t="str">
            <v>Azerbaijan</v>
          </cell>
          <cell r="I17" t="str">
            <v>BDT</v>
          </cell>
        </row>
        <row r="18">
          <cell r="A18" t="str">
            <v>Bahamas</v>
          </cell>
          <cell r="I18" t="str">
            <v>BEF</v>
          </cell>
        </row>
        <row r="19">
          <cell r="A19" t="str">
            <v>Bahrain</v>
          </cell>
          <cell r="I19" t="str">
            <v>BGL</v>
          </cell>
        </row>
        <row r="20">
          <cell r="A20" t="str">
            <v>Bangladesh</v>
          </cell>
          <cell r="I20" t="str">
            <v>BGN</v>
          </cell>
        </row>
        <row r="21">
          <cell r="A21" t="str">
            <v>Barbados</v>
          </cell>
          <cell r="I21" t="str">
            <v>BHD</v>
          </cell>
        </row>
        <row r="22">
          <cell r="A22" t="str">
            <v>Belarus</v>
          </cell>
          <cell r="I22" t="str">
            <v>BIF</v>
          </cell>
        </row>
        <row r="23">
          <cell r="A23" t="str">
            <v>Belgium</v>
          </cell>
          <cell r="I23" t="str">
            <v>BMD</v>
          </cell>
        </row>
        <row r="24">
          <cell r="A24" t="str">
            <v>Belize</v>
          </cell>
          <cell r="I24" t="str">
            <v>BND</v>
          </cell>
        </row>
        <row r="25">
          <cell r="A25" t="str">
            <v>Benin</v>
          </cell>
          <cell r="I25" t="str">
            <v>BOB</v>
          </cell>
        </row>
        <row r="26">
          <cell r="A26" t="str">
            <v>Bermuda</v>
          </cell>
          <cell r="I26" t="str">
            <v>BOV</v>
          </cell>
        </row>
        <row r="27">
          <cell r="A27" t="str">
            <v>Bhutan</v>
          </cell>
          <cell r="I27" t="str">
            <v>BRL</v>
          </cell>
        </row>
        <row r="28">
          <cell r="A28" t="str">
            <v>Bolivia</v>
          </cell>
          <cell r="I28" t="str">
            <v>BSD</v>
          </cell>
        </row>
        <row r="29">
          <cell r="A29" t="str">
            <v>Bosnia and Herzegovina</v>
          </cell>
          <cell r="I29" t="str">
            <v>BTN</v>
          </cell>
        </row>
        <row r="30">
          <cell r="A30" t="str">
            <v>Botswana</v>
          </cell>
          <cell r="I30" t="str">
            <v>BWP</v>
          </cell>
        </row>
        <row r="31">
          <cell r="A31" t="str">
            <v>Bouvet Island</v>
          </cell>
          <cell r="I31" t="str">
            <v>BYB</v>
          </cell>
        </row>
        <row r="32">
          <cell r="A32" t="str">
            <v>Brazil</v>
          </cell>
          <cell r="I32" t="str">
            <v>BYR</v>
          </cell>
        </row>
        <row r="33">
          <cell r="A33" t="str">
            <v>British Indian Ocean Territory</v>
          </cell>
          <cell r="I33" t="str">
            <v>BZD</v>
          </cell>
        </row>
        <row r="34">
          <cell r="A34" t="str">
            <v>Brunei Darussalam</v>
          </cell>
          <cell r="I34" t="str">
            <v>CAD</v>
          </cell>
        </row>
        <row r="35">
          <cell r="A35" t="str">
            <v>Bulgaria</v>
          </cell>
          <cell r="I35" t="str">
            <v>CD</v>
          </cell>
        </row>
        <row r="36">
          <cell r="A36" t="str">
            <v>Burkina Faso</v>
          </cell>
          <cell r="I36" t="str">
            <v>CDF</v>
          </cell>
        </row>
        <row r="37">
          <cell r="A37" t="str">
            <v>Burundi</v>
          </cell>
          <cell r="I37" t="str">
            <v>CHE</v>
          </cell>
        </row>
        <row r="38">
          <cell r="A38" t="str">
            <v>Cambodia</v>
          </cell>
          <cell r="I38" t="str">
            <v>CHF</v>
          </cell>
        </row>
        <row r="39">
          <cell r="A39" t="str">
            <v>Cameroon</v>
          </cell>
          <cell r="I39" t="str">
            <v>CHW</v>
          </cell>
        </row>
        <row r="40">
          <cell r="A40" t="str">
            <v>Canada</v>
          </cell>
          <cell r="I40" t="str">
            <v>CLF</v>
          </cell>
        </row>
        <row r="41">
          <cell r="A41" t="str">
            <v>Cape Verde</v>
          </cell>
          <cell r="I41" t="str">
            <v>CLP</v>
          </cell>
        </row>
        <row r="42">
          <cell r="A42" t="str">
            <v>Cayman Islands</v>
          </cell>
          <cell r="I42" t="str">
            <v>CNY</v>
          </cell>
        </row>
        <row r="43">
          <cell r="A43" t="str">
            <v>Central African Republic</v>
          </cell>
          <cell r="I43" t="str">
            <v>COP</v>
          </cell>
        </row>
        <row r="44">
          <cell r="A44" t="str">
            <v>Chad</v>
          </cell>
          <cell r="I44" t="str">
            <v>COU</v>
          </cell>
        </row>
        <row r="45">
          <cell r="A45" t="str">
            <v>Chile</v>
          </cell>
          <cell r="I45" t="str">
            <v>CRC</v>
          </cell>
        </row>
        <row r="46">
          <cell r="A46" t="str">
            <v>China</v>
          </cell>
          <cell r="I46" t="str">
            <v>CSD</v>
          </cell>
        </row>
        <row r="47">
          <cell r="A47" t="str">
            <v>Christmas Island</v>
          </cell>
          <cell r="I47" t="str">
            <v>CUP</v>
          </cell>
        </row>
        <row r="48">
          <cell r="A48" t="str">
            <v>Cocos (Keeling) Islands</v>
          </cell>
          <cell r="I48" t="str">
            <v>CVE</v>
          </cell>
        </row>
        <row r="49">
          <cell r="A49" t="str">
            <v>Colombia</v>
          </cell>
          <cell r="I49" t="str">
            <v>CYP</v>
          </cell>
        </row>
        <row r="50">
          <cell r="A50" t="str">
            <v>Comoros</v>
          </cell>
          <cell r="I50" t="str">
            <v>CZK</v>
          </cell>
        </row>
        <row r="51">
          <cell r="A51" t="str">
            <v>Congo</v>
          </cell>
          <cell r="I51" t="str">
            <v>DEM</v>
          </cell>
        </row>
        <row r="52">
          <cell r="A52" t="str">
            <v>Congo, The Democratic Republic of the</v>
          </cell>
          <cell r="I52" t="str">
            <v>DJF</v>
          </cell>
        </row>
        <row r="53">
          <cell r="A53" t="str">
            <v>Cook Islands</v>
          </cell>
          <cell r="I53" t="str">
            <v>DKK</v>
          </cell>
        </row>
        <row r="54">
          <cell r="A54" t="str">
            <v>Costa Rica</v>
          </cell>
          <cell r="I54" t="str">
            <v>DOP</v>
          </cell>
        </row>
        <row r="55">
          <cell r="A55" t="str">
            <v>Cote d'Ivoire</v>
          </cell>
          <cell r="I55" t="str">
            <v>DZD</v>
          </cell>
        </row>
        <row r="56">
          <cell r="A56" t="str">
            <v>Croatia</v>
          </cell>
          <cell r="I56" t="str">
            <v>ECS</v>
          </cell>
        </row>
        <row r="57">
          <cell r="A57" t="str">
            <v>Cuba</v>
          </cell>
          <cell r="I57" t="str">
            <v>ECV</v>
          </cell>
        </row>
        <row r="58">
          <cell r="A58" t="str">
            <v>Cyprus</v>
          </cell>
          <cell r="I58" t="str">
            <v>EEK</v>
          </cell>
        </row>
        <row r="59">
          <cell r="A59" t="str">
            <v>Czech Republic</v>
          </cell>
          <cell r="I59" t="str">
            <v>EGP</v>
          </cell>
        </row>
        <row r="60">
          <cell r="A60" t="str">
            <v>Denmark</v>
          </cell>
          <cell r="I60" t="str">
            <v>ERN</v>
          </cell>
        </row>
        <row r="61">
          <cell r="A61" t="str">
            <v>Djibouti</v>
          </cell>
          <cell r="I61" t="str">
            <v>ESP</v>
          </cell>
        </row>
        <row r="62">
          <cell r="A62" t="str">
            <v>Dominica</v>
          </cell>
          <cell r="I62" t="str">
            <v>ETB</v>
          </cell>
        </row>
        <row r="63">
          <cell r="A63" t="str">
            <v>Dominican Republic</v>
          </cell>
          <cell r="I63" t="str">
            <v>EUR</v>
          </cell>
        </row>
        <row r="64">
          <cell r="A64" t="str">
            <v>Ecuador</v>
          </cell>
          <cell r="I64" t="str">
            <v>FIM</v>
          </cell>
        </row>
        <row r="65">
          <cell r="A65" t="str">
            <v>Egypt</v>
          </cell>
          <cell r="I65" t="str">
            <v>FJD</v>
          </cell>
        </row>
        <row r="66">
          <cell r="A66" t="str">
            <v>El Salvador</v>
          </cell>
          <cell r="I66" t="str">
            <v>FKP</v>
          </cell>
        </row>
        <row r="67">
          <cell r="A67" t="str">
            <v>Equatorial Guinea</v>
          </cell>
          <cell r="I67" t="str">
            <v>FRF</v>
          </cell>
        </row>
        <row r="68">
          <cell r="A68" t="str">
            <v>Eritrea</v>
          </cell>
          <cell r="I68" t="str">
            <v>GBP</v>
          </cell>
        </row>
        <row r="69">
          <cell r="A69" t="str">
            <v>Estonia</v>
          </cell>
          <cell r="I69" t="str">
            <v>GEK</v>
          </cell>
        </row>
        <row r="70">
          <cell r="A70" t="str">
            <v>Ethiopia</v>
          </cell>
          <cell r="I70" t="str">
            <v>GEL</v>
          </cell>
        </row>
        <row r="71">
          <cell r="A71" t="str">
            <v>Falkland Islands (Malvinas)</v>
          </cell>
          <cell r="I71" t="str">
            <v>GHC</v>
          </cell>
        </row>
        <row r="72">
          <cell r="A72" t="str">
            <v>Faroe Islands</v>
          </cell>
          <cell r="I72" t="str">
            <v>GHS</v>
          </cell>
        </row>
        <row r="73">
          <cell r="A73" t="str">
            <v>Fiji</v>
          </cell>
          <cell r="I73" t="str">
            <v>GIP</v>
          </cell>
        </row>
        <row r="74">
          <cell r="A74" t="str">
            <v>Finland</v>
          </cell>
          <cell r="I74" t="str">
            <v>GMD</v>
          </cell>
        </row>
        <row r="75">
          <cell r="A75" t="str">
            <v>France</v>
          </cell>
          <cell r="I75" t="str">
            <v>GNF</v>
          </cell>
        </row>
        <row r="76">
          <cell r="A76" t="str">
            <v>French Guiana</v>
          </cell>
          <cell r="I76" t="str">
            <v>GRD</v>
          </cell>
        </row>
        <row r="77">
          <cell r="A77" t="str">
            <v>French Polynesia</v>
          </cell>
          <cell r="I77" t="str">
            <v>GTQ</v>
          </cell>
        </row>
        <row r="78">
          <cell r="A78" t="str">
            <v>French Southern Territories</v>
          </cell>
          <cell r="I78" t="str">
            <v>GWP</v>
          </cell>
        </row>
        <row r="79">
          <cell r="A79" t="str">
            <v>Gabon</v>
          </cell>
          <cell r="I79" t="str">
            <v>GYD</v>
          </cell>
        </row>
        <row r="80">
          <cell r="A80" t="str">
            <v>Gambia</v>
          </cell>
          <cell r="I80" t="str">
            <v>HKD</v>
          </cell>
        </row>
        <row r="81">
          <cell r="A81" t="str">
            <v>Georgia</v>
          </cell>
          <cell r="I81" t="str">
            <v>HNL</v>
          </cell>
        </row>
        <row r="82">
          <cell r="A82" t="str">
            <v>Germany</v>
          </cell>
          <cell r="I82" t="str">
            <v>HRD</v>
          </cell>
        </row>
        <row r="83">
          <cell r="A83" t="str">
            <v>Ghana</v>
          </cell>
          <cell r="I83" t="str">
            <v>HRK</v>
          </cell>
        </row>
        <row r="84">
          <cell r="A84" t="str">
            <v>Gibraltar</v>
          </cell>
          <cell r="I84" t="str">
            <v>HTG</v>
          </cell>
        </row>
        <row r="85">
          <cell r="A85" t="str">
            <v>Greece</v>
          </cell>
          <cell r="I85" t="str">
            <v>HUF</v>
          </cell>
        </row>
        <row r="86">
          <cell r="A86" t="str">
            <v>Greenland</v>
          </cell>
          <cell r="I86" t="str">
            <v>IDR</v>
          </cell>
        </row>
        <row r="87">
          <cell r="A87" t="str">
            <v>Grenada</v>
          </cell>
          <cell r="I87" t="str">
            <v>IEP</v>
          </cell>
        </row>
        <row r="88">
          <cell r="A88" t="str">
            <v>Guadeloupe</v>
          </cell>
          <cell r="I88" t="str">
            <v>ILS</v>
          </cell>
        </row>
        <row r="89">
          <cell r="A89" t="str">
            <v>Guam</v>
          </cell>
          <cell r="I89" t="str">
            <v>INR</v>
          </cell>
        </row>
        <row r="90">
          <cell r="A90" t="str">
            <v>Guatemala</v>
          </cell>
          <cell r="I90" t="str">
            <v>IQD</v>
          </cell>
        </row>
        <row r="91">
          <cell r="A91" t="str">
            <v>Guernsey</v>
          </cell>
          <cell r="I91" t="str">
            <v>IRR</v>
          </cell>
        </row>
        <row r="92">
          <cell r="A92" t="str">
            <v>Guinea</v>
          </cell>
          <cell r="I92" t="str">
            <v>ISK</v>
          </cell>
        </row>
        <row r="93">
          <cell r="A93" t="str">
            <v>Guinea-Bissau</v>
          </cell>
          <cell r="I93" t="str">
            <v>ITL</v>
          </cell>
        </row>
        <row r="94">
          <cell r="A94" t="str">
            <v>Guyana</v>
          </cell>
          <cell r="I94" t="str">
            <v>JMD</v>
          </cell>
        </row>
        <row r="95">
          <cell r="A95" t="str">
            <v>Haiti</v>
          </cell>
          <cell r="I95" t="str">
            <v>JOD</v>
          </cell>
        </row>
        <row r="96">
          <cell r="A96" t="str">
            <v>Heard Island and McDonald Islands</v>
          </cell>
          <cell r="I96" t="str">
            <v>JPY</v>
          </cell>
        </row>
        <row r="97">
          <cell r="A97" t="str">
            <v>Holy See (Vatican City State)</v>
          </cell>
          <cell r="I97" t="str">
            <v>KES</v>
          </cell>
        </row>
        <row r="98">
          <cell r="A98" t="str">
            <v>Honduras</v>
          </cell>
          <cell r="I98" t="str">
            <v>KGS</v>
          </cell>
        </row>
        <row r="99">
          <cell r="A99" t="str">
            <v>Hong Kong</v>
          </cell>
          <cell r="I99" t="str">
            <v>KHR</v>
          </cell>
        </row>
        <row r="100">
          <cell r="A100" t="str">
            <v>Hungary</v>
          </cell>
          <cell r="I100" t="str">
            <v>KMF</v>
          </cell>
        </row>
        <row r="101">
          <cell r="A101" t="str">
            <v>Iceland</v>
          </cell>
          <cell r="I101" t="str">
            <v>KPW</v>
          </cell>
        </row>
        <row r="102">
          <cell r="A102" t="str">
            <v>India</v>
          </cell>
          <cell r="I102" t="str">
            <v>KRW</v>
          </cell>
        </row>
        <row r="103">
          <cell r="A103" t="str">
            <v>Indonesia</v>
          </cell>
          <cell r="I103" t="str">
            <v>KWD</v>
          </cell>
        </row>
        <row r="104">
          <cell r="A104" t="str">
            <v>Iran, Islamic Republic of</v>
          </cell>
          <cell r="I104" t="str">
            <v>KYD</v>
          </cell>
        </row>
        <row r="105">
          <cell r="A105" t="str">
            <v>Iraq</v>
          </cell>
          <cell r="I105" t="str">
            <v>KZT</v>
          </cell>
        </row>
        <row r="106">
          <cell r="A106" t="str">
            <v>Ireland</v>
          </cell>
          <cell r="I106" t="str">
            <v>LAK</v>
          </cell>
        </row>
        <row r="107">
          <cell r="A107" t="str">
            <v>Isle of Man</v>
          </cell>
          <cell r="I107" t="str">
            <v>LBP</v>
          </cell>
        </row>
        <row r="108">
          <cell r="A108" t="str">
            <v>Israel</v>
          </cell>
          <cell r="I108" t="str">
            <v>LKR</v>
          </cell>
        </row>
        <row r="109">
          <cell r="A109" t="str">
            <v>Italy</v>
          </cell>
          <cell r="I109" t="str">
            <v>LRD</v>
          </cell>
        </row>
        <row r="110">
          <cell r="A110" t="str">
            <v>Jamaica</v>
          </cell>
          <cell r="I110" t="str">
            <v>LSL</v>
          </cell>
        </row>
        <row r="111">
          <cell r="A111" t="str">
            <v>Japan</v>
          </cell>
          <cell r="I111" t="str">
            <v>LTL</v>
          </cell>
        </row>
        <row r="112">
          <cell r="A112" t="str">
            <v>Jersey</v>
          </cell>
          <cell r="I112" t="str">
            <v>LUF</v>
          </cell>
        </row>
        <row r="113">
          <cell r="A113" t="str">
            <v>Jordan</v>
          </cell>
          <cell r="I113" t="str">
            <v>LVL</v>
          </cell>
        </row>
        <row r="114">
          <cell r="A114" t="str">
            <v>Kazakhstan</v>
          </cell>
          <cell r="I114" t="str">
            <v>LVR</v>
          </cell>
        </row>
        <row r="115">
          <cell r="A115" t="str">
            <v>Kenya</v>
          </cell>
          <cell r="I115" t="str">
            <v>LYD</v>
          </cell>
        </row>
        <row r="116">
          <cell r="A116" t="str">
            <v>Kiribati</v>
          </cell>
          <cell r="I116" t="str">
            <v>MAD</v>
          </cell>
        </row>
        <row r="117">
          <cell r="A117" t="str">
            <v>Korea, Democratic People's Republic of</v>
          </cell>
          <cell r="I117" t="str">
            <v>MDL</v>
          </cell>
        </row>
        <row r="118">
          <cell r="A118" t="str">
            <v>Korea, Republic of</v>
          </cell>
          <cell r="I118" t="str">
            <v>MGA</v>
          </cell>
        </row>
        <row r="119">
          <cell r="A119" t="str">
            <v>Kuwait</v>
          </cell>
          <cell r="I119" t="str">
            <v>MKD</v>
          </cell>
        </row>
        <row r="120">
          <cell r="A120" t="str">
            <v>Kyrgyzstan</v>
          </cell>
          <cell r="I120" t="str">
            <v>MMK</v>
          </cell>
        </row>
        <row r="121">
          <cell r="A121" t="str">
            <v>Lao People's Democratic Republic</v>
          </cell>
          <cell r="I121" t="str">
            <v>MNT</v>
          </cell>
        </row>
        <row r="122">
          <cell r="A122" t="str">
            <v>Latvia</v>
          </cell>
          <cell r="I122" t="str">
            <v>MOP</v>
          </cell>
        </row>
        <row r="123">
          <cell r="A123" t="str">
            <v>Lebanon</v>
          </cell>
          <cell r="I123" t="str">
            <v>MRO</v>
          </cell>
        </row>
        <row r="124">
          <cell r="A124" t="str">
            <v>Lesotho</v>
          </cell>
          <cell r="I124" t="str">
            <v>MTL</v>
          </cell>
        </row>
        <row r="125">
          <cell r="A125" t="str">
            <v>Liberia</v>
          </cell>
          <cell r="I125" t="str">
            <v>MUR</v>
          </cell>
        </row>
        <row r="126">
          <cell r="A126" t="str">
            <v>Libyan Arab Jamahiriya</v>
          </cell>
          <cell r="I126" t="str">
            <v>MVR</v>
          </cell>
        </row>
        <row r="127">
          <cell r="A127" t="str">
            <v>Liechtenstein</v>
          </cell>
          <cell r="I127" t="str">
            <v>MWK</v>
          </cell>
        </row>
        <row r="128">
          <cell r="A128" t="str">
            <v>Lithuania</v>
          </cell>
          <cell r="I128" t="str">
            <v>MXN</v>
          </cell>
        </row>
        <row r="129">
          <cell r="A129" t="str">
            <v>Luxembourg</v>
          </cell>
          <cell r="I129" t="str">
            <v>MXV</v>
          </cell>
        </row>
        <row r="130">
          <cell r="A130" t="str">
            <v>Macao</v>
          </cell>
          <cell r="I130" t="str">
            <v>MYR</v>
          </cell>
        </row>
        <row r="131">
          <cell r="A131" t="str">
            <v>Macedonia, The Former Yugoslav Republic of</v>
          </cell>
          <cell r="I131" t="str">
            <v>MZN</v>
          </cell>
        </row>
        <row r="132">
          <cell r="A132" t="str">
            <v>Madagascar</v>
          </cell>
          <cell r="I132" t="str">
            <v>NAD</v>
          </cell>
        </row>
        <row r="133">
          <cell r="A133" t="str">
            <v>Malawi</v>
          </cell>
          <cell r="I133" t="str">
            <v>NGN</v>
          </cell>
        </row>
        <row r="134">
          <cell r="A134" t="str">
            <v>Malaysia</v>
          </cell>
          <cell r="I134" t="str">
            <v>NIO</v>
          </cell>
        </row>
        <row r="135">
          <cell r="A135" t="str">
            <v>Maldives</v>
          </cell>
          <cell r="I135" t="str">
            <v>NLG</v>
          </cell>
        </row>
        <row r="136">
          <cell r="A136" t="str">
            <v>Mali</v>
          </cell>
          <cell r="I136" t="str">
            <v>NOK</v>
          </cell>
        </row>
        <row r="137">
          <cell r="A137" t="str">
            <v>Malta</v>
          </cell>
          <cell r="I137" t="str">
            <v>NPR</v>
          </cell>
        </row>
        <row r="138">
          <cell r="A138" t="str">
            <v>Marshall Islands</v>
          </cell>
          <cell r="I138" t="str">
            <v>NZD</v>
          </cell>
        </row>
        <row r="139">
          <cell r="A139" t="str">
            <v>Martinique</v>
          </cell>
          <cell r="I139" t="str">
            <v>OMR</v>
          </cell>
        </row>
        <row r="140">
          <cell r="A140" t="str">
            <v>Mauritania</v>
          </cell>
          <cell r="I140" t="str">
            <v>PAB</v>
          </cell>
        </row>
        <row r="141">
          <cell r="A141" t="str">
            <v>Mauritius</v>
          </cell>
          <cell r="I141" t="str">
            <v>PEN</v>
          </cell>
        </row>
        <row r="142">
          <cell r="A142" t="str">
            <v>Mayotte</v>
          </cell>
          <cell r="I142" t="str">
            <v>PGK</v>
          </cell>
        </row>
        <row r="143">
          <cell r="A143" t="str">
            <v>Mexico</v>
          </cell>
          <cell r="I143" t="str">
            <v>PHP</v>
          </cell>
        </row>
        <row r="144">
          <cell r="A144" t="str">
            <v>Micronesia, Federated States of</v>
          </cell>
          <cell r="I144" t="str">
            <v>PKR</v>
          </cell>
        </row>
        <row r="145">
          <cell r="A145" t="str">
            <v>Moldova</v>
          </cell>
          <cell r="I145" t="str">
            <v>PLN</v>
          </cell>
        </row>
        <row r="146">
          <cell r="A146" t="str">
            <v>Monaco</v>
          </cell>
          <cell r="I146" t="str">
            <v>PLZ</v>
          </cell>
        </row>
        <row r="147">
          <cell r="A147" t="str">
            <v>Mongolia</v>
          </cell>
          <cell r="I147" t="str">
            <v>PTA</v>
          </cell>
        </row>
        <row r="148">
          <cell r="A148" t="str">
            <v>Montenegro</v>
          </cell>
          <cell r="I148" t="str">
            <v>PTE</v>
          </cell>
        </row>
        <row r="149">
          <cell r="A149" t="str">
            <v>Montserrat</v>
          </cell>
          <cell r="I149" t="str">
            <v>PYG</v>
          </cell>
        </row>
        <row r="150">
          <cell r="A150" t="str">
            <v>Morocco</v>
          </cell>
          <cell r="I150" t="str">
            <v>QAR</v>
          </cell>
        </row>
        <row r="151">
          <cell r="A151" t="str">
            <v>Mozambique</v>
          </cell>
          <cell r="I151" t="str">
            <v>RMB</v>
          </cell>
        </row>
        <row r="152">
          <cell r="A152" t="str">
            <v>Myanmar</v>
          </cell>
          <cell r="I152" t="str">
            <v>RON</v>
          </cell>
        </row>
        <row r="153">
          <cell r="A153" t="str">
            <v>Namibia</v>
          </cell>
          <cell r="I153" t="str">
            <v>RSD</v>
          </cell>
        </row>
        <row r="154">
          <cell r="A154" t="str">
            <v>Nauru</v>
          </cell>
          <cell r="I154" t="str">
            <v>RUB</v>
          </cell>
        </row>
        <row r="155">
          <cell r="A155" t="str">
            <v>Nepal</v>
          </cell>
          <cell r="I155" t="str">
            <v>RUR</v>
          </cell>
        </row>
        <row r="156">
          <cell r="A156" t="str">
            <v>Netherlands</v>
          </cell>
          <cell r="I156" t="str">
            <v>RWF</v>
          </cell>
        </row>
        <row r="157">
          <cell r="A157" t="str">
            <v>Netherlands Antilles</v>
          </cell>
          <cell r="I157" t="str">
            <v>SAR</v>
          </cell>
        </row>
        <row r="158">
          <cell r="A158" t="str">
            <v>New Caledonia</v>
          </cell>
          <cell r="I158" t="str">
            <v>SBD</v>
          </cell>
        </row>
        <row r="159">
          <cell r="A159" t="str">
            <v>New Zealand</v>
          </cell>
          <cell r="I159" t="str">
            <v>SCR</v>
          </cell>
        </row>
        <row r="160">
          <cell r="A160" t="str">
            <v>Nicaragua</v>
          </cell>
          <cell r="I160" t="str">
            <v>SDG</v>
          </cell>
        </row>
        <row r="161">
          <cell r="A161" t="str">
            <v>Niger</v>
          </cell>
          <cell r="I161" t="str">
            <v>SDP</v>
          </cell>
        </row>
        <row r="162">
          <cell r="A162" t="str">
            <v>Nigeria</v>
          </cell>
          <cell r="I162" t="str">
            <v>SEK</v>
          </cell>
        </row>
        <row r="163">
          <cell r="A163" t="str">
            <v>Niue</v>
          </cell>
          <cell r="I163" t="str">
            <v>SGD</v>
          </cell>
        </row>
        <row r="164">
          <cell r="A164" t="str">
            <v>Norfolk Island</v>
          </cell>
          <cell r="I164" t="str">
            <v>SHP</v>
          </cell>
        </row>
        <row r="165">
          <cell r="A165" t="str">
            <v>Northern Mariana Islands</v>
          </cell>
          <cell r="I165" t="str">
            <v>SIT</v>
          </cell>
        </row>
        <row r="166">
          <cell r="A166" t="str">
            <v>Norway</v>
          </cell>
          <cell r="I166" t="str">
            <v>SKK</v>
          </cell>
        </row>
        <row r="167">
          <cell r="A167" t="str">
            <v>Obsolete see CD territory</v>
          </cell>
          <cell r="I167" t="str">
            <v>SLL</v>
          </cell>
        </row>
        <row r="168">
          <cell r="A168" t="str">
            <v>Obsolete see CS territory</v>
          </cell>
          <cell r="I168" t="str">
            <v>SOS</v>
          </cell>
        </row>
        <row r="169">
          <cell r="A169" t="str">
            <v>Obsolete see FR territory</v>
          </cell>
          <cell r="I169" t="str">
            <v>SRD</v>
          </cell>
        </row>
        <row r="170">
          <cell r="A170" t="str">
            <v>Obsolete see LT territory</v>
          </cell>
          <cell r="I170" t="str">
            <v>STAT</v>
          </cell>
        </row>
        <row r="171">
          <cell r="A171" t="str">
            <v>Obsolete see TL territory</v>
          </cell>
          <cell r="I171" t="str">
            <v>STD</v>
          </cell>
        </row>
        <row r="172">
          <cell r="A172" t="str">
            <v>Oman</v>
          </cell>
          <cell r="I172" t="str">
            <v>SVC</v>
          </cell>
        </row>
        <row r="173">
          <cell r="A173" t="str">
            <v>Pakistan</v>
          </cell>
          <cell r="I173" t="str">
            <v>SYP</v>
          </cell>
        </row>
        <row r="174">
          <cell r="A174" t="str">
            <v>Palau</v>
          </cell>
          <cell r="I174" t="str">
            <v>SZL</v>
          </cell>
        </row>
        <row r="175">
          <cell r="A175" t="str">
            <v>Palestinian Territory,Occupied</v>
          </cell>
          <cell r="I175" t="str">
            <v>THB</v>
          </cell>
        </row>
        <row r="176">
          <cell r="A176" t="str">
            <v>Panama</v>
          </cell>
          <cell r="I176" t="str">
            <v>TJR</v>
          </cell>
        </row>
        <row r="177">
          <cell r="A177" t="str">
            <v>Papua New Guinea</v>
          </cell>
          <cell r="I177" t="str">
            <v>TJS</v>
          </cell>
        </row>
        <row r="178">
          <cell r="A178" t="str">
            <v>Paraguay</v>
          </cell>
          <cell r="I178" t="str">
            <v>TMM</v>
          </cell>
        </row>
        <row r="179">
          <cell r="A179" t="str">
            <v>Peru</v>
          </cell>
          <cell r="I179" t="str">
            <v>TND</v>
          </cell>
        </row>
        <row r="180">
          <cell r="A180" t="str">
            <v>Philippines</v>
          </cell>
          <cell r="I180" t="str">
            <v>TOP</v>
          </cell>
        </row>
        <row r="181">
          <cell r="A181" t="str">
            <v>Pitcairn</v>
          </cell>
          <cell r="I181" t="str">
            <v>TPE</v>
          </cell>
        </row>
        <row r="182">
          <cell r="A182" t="str">
            <v>Poland</v>
          </cell>
          <cell r="I182" t="str">
            <v>TRY</v>
          </cell>
        </row>
        <row r="183">
          <cell r="A183" t="str">
            <v>Portugal</v>
          </cell>
          <cell r="I183" t="str">
            <v>TTD</v>
          </cell>
        </row>
        <row r="184">
          <cell r="A184" t="str">
            <v>Puerto Rico</v>
          </cell>
          <cell r="I184" t="str">
            <v>TWD</v>
          </cell>
        </row>
        <row r="185">
          <cell r="A185" t="str">
            <v>Qatar</v>
          </cell>
          <cell r="I185" t="str">
            <v>TZS</v>
          </cell>
        </row>
        <row r="186">
          <cell r="A186" t="str">
            <v>Reunion</v>
          </cell>
          <cell r="I186" t="str">
            <v>UAH</v>
          </cell>
        </row>
        <row r="187">
          <cell r="A187" t="str">
            <v>Romania</v>
          </cell>
          <cell r="I187" t="str">
            <v>UAK</v>
          </cell>
        </row>
        <row r="188">
          <cell r="A188" t="str">
            <v>Russian Federation</v>
          </cell>
          <cell r="I188" t="str">
            <v>UF</v>
          </cell>
        </row>
        <row r="189">
          <cell r="A189" t="str">
            <v>Rwanda</v>
          </cell>
          <cell r="I189" t="str">
            <v>UGX</v>
          </cell>
        </row>
        <row r="190">
          <cell r="A190" t="str">
            <v>Saint Barthelemy</v>
          </cell>
          <cell r="I190" t="str">
            <v>UKS</v>
          </cell>
        </row>
        <row r="191">
          <cell r="A191" t="str">
            <v>Saint Helena</v>
          </cell>
          <cell r="I191" t="str">
            <v>USD</v>
          </cell>
        </row>
        <row r="192">
          <cell r="A192" t="str">
            <v>Saint Kitts and Nevis</v>
          </cell>
          <cell r="I192" t="str">
            <v>USN</v>
          </cell>
        </row>
        <row r="193">
          <cell r="A193" t="str">
            <v>Saint Lucia</v>
          </cell>
          <cell r="I193" t="str">
            <v>USS</v>
          </cell>
        </row>
        <row r="194">
          <cell r="A194" t="str">
            <v>Saint Martin (French part)</v>
          </cell>
          <cell r="I194" t="str">
            <v>UYI</v>
          </cell>
        </row>
        <row r="195">
          <cell r="A195" t="str">
            <v>Saint Pierre and Miquelon</v>
          </cell>
          <cell r="I195" t="str">
            <v>UYU</v>
          </cell>
        </row>
        <row r="196">
          <cell r="A196" t="str">
            <v>Saint Vincent and the Grenadines</v>
          </cell>
          <cell r="I196" t="str">
            <v>UZS</v>
          </cell>
        </row>
        <row r="197">
          <cell r="A197" t="str">
            <v>Samoa</v>
          </cell>
          <cell r="I197" t="str">
            <v>VEF</v>
          </cell>
        </row>
        <row r="198">
          <cell r="A198" t="str">
            <v>San Marino</v>
          </cell>
          <cell r="I198" t="str">
            <v>VND</v>
          </cell>
        </row>
        <row r="199">
          <cell r="A199" t="str">
            <v>Sao Tome and Principe</v>
          </cell>
          <cell r="I199" t="str">
            <v>VUV</v>
          </cell>
        </row>
        <row r="200">
          <cell r="A200" t="str">
            <v>Saudi Arabia</v>
          </cell>
          <cell r="I200" t="str">
            <v>WST</v>
          </cell>
        </row>
        <row r="201">
          <cell r="A201" t="str">
            <v>Senegal</v>
          </cell>
          <cell r="I201" t="str">
            <v>XAF</v>
          </cell>
        </row>
        <row r="202">
          <cell r="A202" t="str">
            <v>Serbia</v>
          </cell>
          <cell r="I202" t="str">
            <v>XAG</v>
          </cell>
        </row>
        <row r="203">
          <cell r="A203" t="str">
            <v>Serbia and Montenegro</v>
          </cell>
          <cell r="I203" t="str">
            <v>XAU</v>
          </cell>
        </row>
        <row r="204">
          <cell r="A204" t="str">
            <v>Seychelles</v>
          </cell>
          <cell r="I204" t="str">
            <v>XB5</v>
          </cell>
        </row>
        <row r="205">
          <cell r="A205" t="str">
            <v>Sierra Leone</v>
          </cell>
          <cell r="I205" t="str">
            <v>XBA</v>
          </cell>
        </row>
        <row r="206">
          <cell r="A206" t="str">
            <v>Singapore</v>
          </cell>
          <cell r="I206" t="str">
            <v>XBB</v>
          </cell>
        </row>
        <row r="207">
          <cell r="A207" t="str">
            <v>Slovakia</v>
          </cell>
          <cell r="I207" t="str">
            <v>XBC</v>
          </cell>
        </row>
        <row r="208">
          <cell r="A208" t="str">
            <v>Slovenia</v>
          </cell>
          <cell r="I208" t="str">
            <v>XBD</v>
          </cell>
        </row>
        <row r="209">
          <cell r="A209" t="str">
            <v>Solomon Islands</v>
          </cell>
          <cell r="I209" t="str">
            <v>XCD</v>
          </cell>
        </row>
        <row r="210">
          <cell r="A210" t="str">
            <v>Somalia</v>
          </cell>
          <cell r="I210" t="str">
            <v>XDR</v>
          </cell>
        </row>
        <row r="211">
          <cell r="A211" t="str">
            <v>South Africa</v>
          </cell>
          <cell r="I211" t="str">
            <v>XEU</v>
          </cell>
        </row>
        <row r="212">
          <cell r="A212" t="str">
            <v>South Georgia and the South Sandwich Islands</v>
          </cell>
          <cell r="I212" t="str">
            <v>XFO</v>
          </cell>
        </row>
        <row r="213">
          <cell r="A213" t="str">
            <v>Spain</v>
          </cell>
          <cell r="I213" t="str">
            <v>XFU</v>
          </cell>
        </row>
        <row r="214">
          <cell r="A214" t="str">
            <v>Sri Lanka</v>
          </cell>
          <cell r="I214" t="str">
            <v>XOF</v>
          </cell>
        </row>
        <row r="215">
          <cell r="A215" t="str">
            <v>Sudan</v>
          </cell>
          <cell r="I215" t="str">
            <v>XPD</v>
          </cell>
        </row>
        <row r="216">
          <cell r="A216" t="str">
            <v>Suriname</v>
          </cell>
          <cell r="I216" t="str">
            <v>XPF</v>
          </cell>
        </row>
        <row r="217">
          <cell r="A217" t="str">
            <v>Svalbard and Jan Mayen</v>
          </cell>
          <cell r="I217" t="str">
            <v>XPT</v>
          </cell>
        </row>
        <row r="218">
          <cell r="A218" t="str">
            <v>Swaziland</v>
          </cell>
          <cell r="I218" t="str">
            <v>XTS</v>
          </cell>
        </row>
        <row r="219">
          <cell r="A219" t="str">
            <v>Sweden</v>
          </cell>
          <cell r="I219" t="str">
            <v>XXX</v>
          </cell>
        </row>
        <row r="220">
          <cell r="A220" t="str">
            <v>Switzerland</v>
          </cell>
          <cell r="I220" t="str">
            <v>YER</v>
          </cell>
        </row>
        <row r="221">
          <cell r="A221" t="str">
            <v>Syrian Arab Republic</v>
          </cell>
          <cell r="I221" t="str">
            <v>YUM</v>
          </cell>
        </row>
        <row r="222">
          <cell r="A222" t="str">
            <v>Taiwan</v>
          </cell>
          <cell r="I222" t="str">
            <v>YUN</v>
          </cell>
        </row>
        <row r="223">
          <cell r="A223" t="str">
            <v>Tajikistan</v>
          </cell>
          <cell r="I223" t="str">
            <v>ZAL</v>
          </cell>
        </row>
        <row r="224">
          <cell r="A224" t="str">
            <v>Tanzania, United Republic of</v>
          </cell>
          <cell r="I224" t="str">
            <v>ZAR</v>
          </cell>
        </row>
        <row r="225">
          <cell r="A225" t="str">
            <v>Thailand</v>
          </cell>
          <cell r="I225" t="str">
            <v>ZMK</v>
          </cell>
        </row>
        <row r="226">
          <cell r="A226" t="str">
            <v>Timor-Leste</v>
          </cell>
          <cell r="I226" t="str">
            <v>ZRN</v>
          </cell>
        </row>
        <row r="227">
          <cell r="A227" t="str">
            <v>Togo</v>
          </cell>
          <cell r="I227" t="str">
            <v>ZWD</v>
          </cell>
        </row>
        <row r="228">
          <cell r="A228" t="str">
            <v>Tokelau</v>
          </cell>
        </row>
        <row r="229">
          <cell r="A229" t="str">
            <v>Tonga</v>
          </cell>
        </row>
        <row r="230">
          <cell r="A230" t="str">
            <v>Trinidad and Tobago</v>
          </cell>
        </row>
        <row r="231">
          <cell r="A231" t="str">
            <v>Tunisia</v>
          </cell>
        </row>
        <row r="232">
          <cell r="A232" t="str">
            <v>Turkey</v>
          </cell>
        </row>
        <row r="233">
          <cell r="A233" t="str">
            <v>Turkmenistan</v>
          </cell>
        </row>
        <row r="234">
          <cell r="A234" t="str">
            <v>Turks and Caicos Islands</v>
          </cell>
        </row>
        <row r="235">
          <cell r="A235" t="str">
            <v>Tuvalu</v>
          </cell>
        </row>
        <row r="236">
          <cell r="A236" t="str">
            <v>Uganda</v>
          </cell>
        </row>
        <row r="237">
          <cell r="A237" t="str">
            <v>Ukraine</v>
          </cell>
        </row>
        <row r="238">
          <cell r="A238" t="str">
            <v>United Arab Emirates</v>
          </cell>
        </row>
        <row r="239">
          <cell r="A239" t="str">
            <v>United Kingdom</v>
          </cell>
        </row>
        <row r="240">
          <cell r="A240" t="str">
            <v>United States</v>
          </cell>
        </row>
        <row r="241">
          <cell r="A241" t="str">
            <v>United States Minor Outlying Islands</v>
          </cell>
        </row>
        <row r="242">
          <cell r="A242" t="str">
            <v>Uruguay</v>
          </cell>
        </row>
        <row r="243">
          <cell r="A243" t="str">
            <v>Uzbekistan</v>
          </cell>
        </row>
        <row r="244">
          <cell r="A244" t="str">
            <v>Vanuatu</v>
          </cell>
        </row>
        <row r="245">
          <cell r="A245" t="str">
            <v>Venezuela</v>
          </cell>
        </row>
        <row r="246">
          <cell r="A246" t="str">
            <v>Viet Nam</v>
          </cell>
        </row>
        <row r="247">
          <cell r="A247" t="str">
            <v>Virgin Islands, British</v>
          </cell>
        </row>
        <row r="248">
          <cell r="A248" t="str">
            <v>Virgin Islands, U.S.</v>
          </cell>
        </row>
        <row r="249">
          <cell r="A249" t="str">
            <v>Wallis and Futuna</v>
          </cell>
        </row>
        <row r="250">
          <cell r="A250" t="str">
            <v>Western Sahara</v>
          </cell>
        </row>
        <row r="251">
          <cell r="A251" t="str">
            <v>Yemen</v>
          </cell>
        </row>
        <row r="252">
          <cell r="A252" t="str">
            <v>Zambia</v>
          </cell>
        </row>
        <row r="253">
          <cell r="A253" t="str">
            <v>Zimbabwe</v>
          </cell>
        </row>
      </sheetData>
      <sheetData sheetId="6" refreshError="1"/>
      <sheetData sheetId="7" refreshError="1"/>
      <sheetData sheetId="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gVL"/>
      <sheetName val="dtoan"/>
      <sheetName val="dap"/>
      <sheetName val="GTXL-duong"/>
      <sheetName val="tkphi"/>
      <sheetName val="bth"/>
      <sheetName val="vattu"/>
      <sheetName val="Tai khoan"/>
      <sheetName val="Du_lieu"/>
      <sheetName val="T1"/>
      <sheetName val="T2"/>
      <sheetName val="T3"/>
      <sheetName val="THQui 1"/>
      <sheetName val="T4"/>
      <sheetName val="T5"/>
      <sheetName val="T6"/>
      <sheetName val="THQui 2"/>
      <sheetName val="T7"/>
      <sheetName val="T8"/>
      <sheetName val="T9"/>
      <sheetName val="THQui 3"/>
      <sheetName val="T10"/>
      <sheetName val="THQui 4"/>
      <sheetName val="TH nam 2003"/>
      <sheetName val="Sheet6"/>
      <sheetName val="XL4Test5"/>
      <sheetName val="tong hop"/>
      <sheetName val="phan tich DG"/>
      <sheetName val="gia vat lieu"/>
      <sheetName val="gia xe may"/>
      <sheetName val="gia nhan cong"/>
      <sheetName val="dtct cong"/>
      <sheetName val="Break down điều chỉnh giá"/>
      <sheetName val="LOV"/>
    </sheetNames>
    <sheetDataSet>
      <sheetData sheetId="0" refreshError="1"/>
      <sheetData sheetId="1" refreshError="1"/>
      <sheetData sheetId="2" refreshError="1"/>
      <sheetData sheetId="3" refreshError="1"/>
      <sheetData sheetId="4" refreshError="1">
        <row r="14">
          <cell r="P14">
            <v>89440.853809523804</v>
          </cell>
        </row>
        <row r="19">
          <cell r="P19">
            <v>82440.853809523804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Da tan dung"/>
      <sheetName val="PTDG"/>
      <sheetName val="duong+cong"/>
      <sheetName val="THGTXL05"/>
      <sheetName val="Tonghop"/>
      <sheetName val="Tra_bang"/>
      <sheetName val="kstk(DC)"/>
      <sheetName val="dbgt(tuyen)"/>
      <sheetName val="DI-ESTI"/>
      <sheetName val="Schedule of PIT paid "/>
      <sheetName val="gVL"/>
      <sheetName val="tong hop"/>
      <sheetName val="phan tich DG"/>
      <sheetName val="gia vat lieu"/>
      <sheetName val="gia xe may"/>
      <sheetName val="gia nhan cong"/>
      <sheetName val="XL4Test5"/>
      <sheetName val=""/>
      <sheetName val="tra_vat_lieu"/>
      <sheetName val="Du_lieu"/>
      <sheetName val="DTCT"/>
      <sheetName val="Calc Overrides"/>
    </sheetNames>
    <sheetDataSet>
      <sheetData sheetId="0" refreshError="1"/>
      <sheetData sheetId="1" refreshError="1">
        <row r="201">
          <cell r="A201" t="str">
            <v>t</v>
          </cell>
          <cell r="B201" t="str">
            <v>S¾t thÐp c¸c lo¹i</v>
          </cell>
          <cell r="C201" t="str">
            <v>TÊn</v>
          </cell>
          <cell r="D201">
            <v>1</v>
          </cell>
          <cell r="E201">
            <v>2</v>
          </cell>
          <cell r="F201">
            <v>1.1000000000000001</v>
          </cell>
          <cell r="G201">
            <v>1</v>
          </cell>
          <cell r="H201">
            <v>7000</v>
          </cell>
        </row>
        <row r="202">
          <cell r="A202">
            <v>1</v>
          </cell>
          <cell r="B202" t="str">
            <v>§¸ d¨m 1x2</v>
          </cell>
          <cell r="C202" t="str">
            <v>m3</v>
          </cell>
          <cell r="D202">
            <v>1.6</v>
          </cell>
          <cell r="E202">
            <v>1</v>
          </cell>
          <cell r="F202">
            <v>1</v>
          </cell>
          <cell r="G202">
            <v>1.1499999999999999</v>
          </cell>
          <cell r="H202">
            <v>4000</v>
          </cell>
        </row>
        <row r="203">
          <cell r="A203">
            <v>4</v>
          </cell>
          <cell r="B203" t="str">
            <v>§¸ d¨m 4x6</v>
          </cell>
          <cell r="C203" t="str">
            <v>m3</v>
          </cell>
          <cell r="D203">
            <v>1.55</v>
          </cell>
          <cell r="E203">
            <v>1</v>
          </cell>
          <cell r="F203">
            <v>1</v>
          </cell>
          <cell r="G203">
            <v>1.1499999999999999</v>
          </cell>
          <cell r="H203">
            <v>3875</v>
          </cell>
        </row>
        <row r="204">
          <cell r="A204" t="str">
            <v>c</v>
          </cell>
          <cell r="B204" t="str">
            <v>C¸t vµng</v>
          </cell>
          <cell r="C204" t="str">
            <v>m3</v>
          </cell>
          <cell r="D204">
            <v>1.4</v>
          </cell>
          <cell r="E204">
            <v>1</v>
          </cell>
          <cell r="F204">
            <v>1</v>
          </cell>
          <cell r="G204">
            <v>1.1499999999999999</v>
          </cell>
          <cell r="H204">
            <v>3500</v>
          </cell>
        </row>
        <row r="205">
          <cell r="A205" t="str">
            <v>dh</v>
          </cell>
          <cell r="B205" t="str">
            <v xml:space="preserve">§¸ héc </v>
          </cell>
          <cell r="C205" t="str">
            <v>m3</v>
          </cell>
          <cell r="D205">
            <v>1.5</v>
          </cell>
          <cell r="E205">
            <v>2</v>
          </cell>
          <cell r="F205">
            <v>1.1000000000000001</v>
          </cell>
          <cell r="G205">
            <v>1.1499999999999999</v>
          </cell>
          <cell r="H205">
            <v>3750</v>
          </cell>
        </row>
        <row r="206">
          <cell r="A206" t="str">
            <v>dm</v>
          </cell>
          <cell r="B206" t="str">
            <v>§¸ m¹t</v>
          </cell>
          <cell r="C206" t="str">
            <v>m3</v>
          </cell>
          <cell r="D206">
            <v>1.6</v>
          </cell>
          <cell r="E206">
            <v>1</v>
          </cell>
          <cell r="F206">
            <v>1</v>
          </cell>
          <cell r="G206">
            <v>1.1499999999999999</v>
          </cell>
          <cell r="H206">
            <v>4000</v>
          </cell>
        </row>
        <row r="207">
          <cell r="A207" t="str">
            <v>gv</v>
          </cell>
          <cell r="B207" t="str">
            <v>Gç v¸n</v>
          </cell>
          <cell r="C207" t="str">
            <v>m3</v>
          </cell>
          <cell r="D207">
            <v>0.77</v>
          </cell>
          <cell r="E207">
            <v>2</v>
          </cell>
          <cell r="F207">
            <v>1.1000000000000001</v>
          </cell>
          <cell r="G207">
            <v>1</v>
          </cell>
          <cell r="H207">
            <v>7000</v>
          </cell>
        </row>
        <row r="208">
          <cell r="A208" t="str">
            <v>x</v>
          </cell>
          <cell r="B208" t="str">
            <v>Xim¨ng P30</v>
          </cell>
          <cell r="C208" t="str">
            <v>TÊn</v>
          </cell>
          <cell r="D208">
            <v>1</v>
          </cell>
          <cell r="E208">
            <v>3</v>
          </cell>
          <cell r="F208">
            <v>1.3</v>
          </cell>
          <cell r="G208">
            <v>1</v>
          </cell>
          <cell r="H208">
            <v>7000</v>
          </cell>
        </row>
        <row r="209">
          <cell r="A209" t="str">
            <v>x</v>
          </cell>
          <cell r="B209" t="str">
            <v>Xim¨ng PC-400</v>
          </cell>
          <cell r="C209" t="str">
            <v>TÊn</v>
          </cell>
          <cell r="D209">
            <v>1</v>
          </cell>
          <cell r="E209">
            <v>3</v>
          </cell>
          <cell r="F209">
            <v>1.3</v>
          </cell>
          <cell r="G209">
            <v>1</v>
          </cell>
          <cell r="H209">
            <v>7000</v>
          </cell>
        </row>
        <row r="210">
          <cell r="A210" t="str">
            <v>n</v>
          </cell>
          <cell r="B210" t="str">
            <v>Nhùa ®­êng</v>
          </cell>
          <cell r="C210" t="str">
            <v>TÊn</v>
          </cell>
          <cell r="D210">
            <v>1</v>
          </cell>
          <cell r="E210">
            <v>3</v>
          </cell>
          <cell r="F210">
            <v>1.3</v>
          </cell>
          <cell r="G210">
            <v>1</v>
          </cell>
          <cell r="H210">
            <v>7000</v>
          </cell>
        </row>
        <row r="211">
          <cell r="A211" t="str">
            <v>n</v>
          </cell>
          <cell r="B211" t="str">
            <v>Nhùa ®­êng</v>
          </cell>
          <cell r="C211" t="str">
            <v>TÊn</v>
          </cell>
          <cell r="D211">
            <v>1</v>
          </cell>
          <cell r="E211">
            <v>3</v>
          </cell>
          <cell r="F211">
            <v>1.3</v>
          </cell>
          <cell r="G211">
            <v>1</v>
          </cell>
          <cell r="H211">
            <v>7000</v>
          </cell>
        </row>
        <row r="212">
          <cell r="A212" t="str">
            <v>cpdd</v>
          </cell>
          <cell r="B212" t="str">
            <v>CÊp phèi ®¸ d¨m</v>
          </cell>
          <cell r="C212" t="str">
            <v>m3</v>
          </cell>
          <cell r="D212">
            <v>1.6</v>
          </cell>
          <cell r="E212">
            <v>1</v>
          </cell>
          <cell r="F212">
            <v>1</v>
          </cell>
          <cell r="G212">
            <v>1.1499999999999999</v>
          </cell>
          <cell r="H212">
            <v>4000</v>
          </cell>
        </row>
        <row r="213">
          <cell r="A213" t="str">
            <v>bd</v>
          </cell>
          <cell r="B213" t="str">
            <v xml:space="preserve">Bét ®¸ </v>
          </cell>
          <cell r="C213" t="str">
            <v>TÊn</v>
          </cell>
          <cell r="D213">
            <v>1</v>
          </cell>
          <cell r="E213">
            <v>1</v>
          </cell>
          <cell r="F213">
            <v>1</v>
          </cell>
          <cell r="G213">
            <v>1</v>
          </cell>
          <cell r="H213">
            <v>7000</v>
          </cell>
        </row>
        <row r="214">
          <cell r="A214">
            <v>0.5</v>
          </cell>
          <cell r="B214" t="str">
            <v>§¸ d¨m 0,5x1</v>
          </cell>
          <cell r="C214" t="str">
            <v>m3</v>
          </cell>
          <cell r="D214">
            <v>1.6</v>
          </cell>
          <cell r="E214">
            <v>1</v>
          </cell>
          <cell r="F214">
            <v>1</v>
          </cell>
          <cell r="G214">
            <v>1.1499999999999999</v>
          </cell>
          <cell r="H214">
            <v>4000</v>
          </cell>
        </row>
        <row r="215">
          <cell r="A215">
            <v>2</v>
          </cell>
          <cell r="B215" t="str">
            <v>§¸ d¨m 2x4</v>
          </cell>
          <cell r="C215" t="str">
            <v>m3</v>
          </cell>
          <cell r="D215">
            <v>1.6</v>
          </cell>
          <cell r="E215">
            <v>1</v>
          </cell>
          <cell r="F215">
            <v>1</v>
          </cell>
          <cell r="G215">
            <v>1.1499999999999999</v>
          </cell>
          <cell r="H215">
            <v>4000</v>
          </cell>
        </row>
        <row r="219">
          <cell r="A219">
            <v>1</v>
          </cell>
          <cell r="B219">
            <v>5600</v>
          </cell>
          <cell r="C219">
            <v>6664</v>
          </cell>
          <cell r="D219">
            <v>9796</v>
          </cell>
          <cell r="E219">
            <v>14204</v>
          </cell>
          <cell r="F219">
            <v>20596</v>
          </cell>
          <cell r="G219">
            <v>24715.200000000001</v>
          </cell>
        </row>
        <row r="220">
          <cell r="A220">
            <v>2</v>
          </cell>
          <cell r="B220">
            <v>3100</v>
          </cell>
          <cell r="C220">
            <v>3689</v>
          </cell>
          <cell r="D220">
            <v>5423</v>
          </cell>
          <cell r="E220">
            <v>7863</v>
          </cell>
          <cell r="F220">
            <v>11402</v>
          </cell>
          <cell r="G220">
            <v>13682.4</v>
          </cell>
        </row>
        <row r="221">
          <cell r="A221">
            <v>3</v>
          </cell>
          <cell r="B221">
            <v>2230</v>
          </cell>
          <cell r="C221">
            <v>2654</v>
          </cell>
          <cell r="D221">
            <v>3901</v>
          </cell>
          <cell r="E221">
            <v>5656</v>
          </cell>
          <cell r="F221">
            <v>8202</v>
          </cell>
          <cell r="G221">
            <v>9842.4</v>
          </cell>
        </row>
        <row r="222">
          <cell r="A222">
            <v>4</v>
          </cell>
          <cell r="B222">
            <v>1825</v>
          </cell>
          <cell r="C222">
            <v>2172</v>
          </cell>
          <cell r="D222">
            <v>3192</v>
          </cell>
          <cell r="E222">
            <v>4629</v>
          </cell>
          <cell r="F222">
            <v>6712</v>
          </cell>
          <cell r="G222">
            <v>8054.4</v>
          </cell>
        </row>
        <row r="223">
          <cell r="A223">
            <v>5</v>
          </cell>
          <cell r="B223">
            <v>1600</v>
          </cell>
          <cell r="C223">
            <v>1904</v>
          </cell>
          <cell r="D223">
            <v>2799</v>
          </cell>
          <cell r="E223">
            <v>4058</v>
          </cell>
          <cell r="F223">
            <v>5885</v>
          </cell>
          <cell r="G223">
            <v>7062</v>
          </cell>
        </row>
        <row r="224">
          <cell r="A224">
            <v>6</v>
          </cell>
          <cell r="B224">
            <v>1446</v>
          </cell>
          <cell r="C224">
            <v>1721</v>
          </cell>
          <cell r="D224">
            <v>2529</v>
          </cell>
          <cell r="E224">
            <v>3668</v>
          </cell>
          <cell r="F224">
            <v>5318</v>
          </cell>
          <cell r="G224">
            <v>6381.5999999999995</v>
          </cell>
        </row>
        <row r="225">
          <cell r="A225">
            <v>7</v>
          </cell>
          <cell r="B225">
            <v>1333</v>
          </cell>
          <cell r="C225">
            <v>1586</v>
          </cell>
          <cell r="D225">
            <v>2332</v>
          </cell>
          <cell r="E225">
            <v>3381</v>
          </cell>
          <cell r="F225">
            <v>4903</v>
          </cell>
          <cell r="G225">
            <v>5883.5999999999995</v>
          </cell>
        </row>
        <row r="226">
          <cell r="A226">
            <v>8</v>
          </cell>
          <cell r="B226">
            <v>1245</v>
          </cell>
          <cell r="C226">
            <v>1482</v>
          </cell>
          <cell r="D226">
            <v>2178</v>
          </cell>
          <cell r="E226">
            <v>3158</v>
          </cell>
          <cell r="F226">
            <v>4579</v>
          </cell>
          <cell r="G226">
            <v>5494.8</v>
          </cell>
        </row>
        <row r="227">
          <cell r="A227">
            <v>9</v>
          </cell>
          <cell r="B227">
            <v>1173</v>
          </cell>
          <cell r="C227">
            <v>1396</v>
          </cell>
          <cell r="D227">
            <v>2052</v>
          </cell>
          <cell r="E227">
            <v>2975</v>
          </cell>
          <cell r="F227">
            <v>4314</v>
          </cell>
          <cell r="G227">
            <v>5176.8</v>
          </cell>
        </row>
        <row r="228">
          <cell r="A228">
            <v>10</v>
          </cell>
          <cell r="B228">
            <v>1114</v>
          </cell>
          <cell r="C228">
            <v>1326</v>
          </cell>
          <cell r="D228">
            <v>1949</v>
          </cell>
          <cell r="E228">
            <v>2826</v>
          </cell>
          <cell r="F228">
            <v>4097</v>
          </cell>
          <cell r="G228">
            <v>4916.3999999999996</v>
          </cell>
        </row>
        <row r="229">
          <cell r="A229">
            <v>11</v>
          </cell>
          <cell r="B229">
            <v>1063</v>
          </cell>
          <cell r="C229">
            <v>1265</v>
          </cell>
          <cell r="D229">
            <v>1860</v>
          </cell>
          <cell r="E229">
            <v>2696</v>
          </cell>
          <cell r="F229">
            <v>3910</v>
          </cell>
          <cell r="G229">
            <v>4692</v>
          </cell>
        </row>
        <row r="230">
          <cell r="A230">
            <v>12</v>
          </cell>
          <cell r="B230">
            <v>1016</v>
          </cell>
          <cell r="C230">
            <v>1209</v>
          </cell>
          <cell r="D230">
            <v>1777</v>
          </cell>
          <cell r="E230">
            <v>2577</v>
          </cell>
          <cell r="F230">
            <v>3737</v>
          </cell>
          <cell r="G230">
            <v>4484.3999999999996</v>
          </cell>
        </row>
        <row r="231">
          <cell r="A231">
            <v>13</v>
          </cell>
          <cell r="B231">
            <v>968</v>
          </cell>
          <cell r="C231">
            <v>1152</v>
          </cell>
          <cell r="D231">
            <v>1693</v>
          </cell>
          <cell r="E231">
            <v>2455</v>
          </cell>
          <cell r="F231">
            <v>3560</v>
          </cell>
          <cell r="G231">
            <v>4272</v>
          </cell>
        </row>
        <row r="232">
          <cell r="A232">
            <v>14</v>
          </cell>
          <cell r="B232">
            <v>924</v>
          </cell>
          <cell r="C232">
            <v>1100</v>
          </cell>
          <cell r="D232">
            <v>1616</v>
          </cell>
          <cell r="E232">
            <v>2344</v>
          </cell>
          <cell r="F232">
            <v>3398</v>
          </cell>
          <cell r="G232">
            <v>4077.6</v>
          </cell>
        </row>
        <row r="233">
          <cell r="A233">
            <v>15</v>
          </cell>
          <cell r="B233">
            <v>883</v>
          </cell>
          <cell r="C233">
            <v>1051</v>
          </cell>
          <cell r="D233">
            <v>1545</v>
          </cell>
          <cell r="E233">
            <v>2240</v>
          </cell>
          <cell r="F233">
            <v>3248</v>
          </cell>
          <cell r="G233">
            <v>3897.6</v>
          </cell>
        </row>
        <row r="234">
          <cell r="A234">
            <v>16</v>
          </cell>
          <cell r="B234">
            <v>846</v>
          </cell>
          <cell r="C234">
            <v>1007</v>
          </cell>
          <cell r="D234">
            <v>1480</v>
          </cell>
          <cell r="E234">
            <v>2146</v>
          </cell>
          <cell r="F234">
            <v>3112</v>
          </cell>
          <cell r="G234">
            <v>3734.3999999999996</v>
          </cell>
        </row>
        <row r="235">
          <cell r="A235">
            <v>17</v>
          </cell>
          <cell r="B235">
            <v>820</v>
          </cell>
          <cell r="C235">
            <v>976</v>
          </cell>
          <cell r="D235">
            <v>1434</v>
          </cell>
          <cell r="E235">
            <v>2080</v>
          </cell>
          <cell r="F235">
            <v>3016</v>
          </cell>
          <cell r="G235">
            <v>3619.2</v>
          </cell>
        </row>
        <row r="236">
          <cell r="A236">
            <v>18</v>
          </cell>
          <cell r="B236">
            <v>799</v>
          </cell>
          <cell r="C236">
            <v>951</v>
          </cell>
          <cell r="D236">
            <v>1398</v>
          </cell>
          <cell r="E236">
            <v>2027</v>
          </cell>
          <cell r="F236">
            <v>2939</v>
          </cell>
          <cell r="G236">
            <v>3526.7999999999997</v>
          </cell>
        </row>
        <row r="237">
          <cell r="A237">
            <v>19</v>
          </cell>
          <cell r="B237">
            <v>776</v>
          </cell>
          <cell r="C237">
            <v>923</v>
          </cell>
          <cell r="D237">
            <v>1357</v>
          </cell>
          <cell r="E237">
            <v>1968</v>
          </cell>
          <cell r="F237">
            <v>2854</v>
          </cell>
          <cell r="G237">
            <v>3424.7999999999997</v>
          </cell>
        </row>
        <row r="238">
          <cell r="A238">
            <v>20</v>
          </cell>
          <cell r="B238">
            <v>750</v>
          </cell>
          <cell r="C238">
            <v>893</v>
          </cell>
          <cell r="D238">
            <v>1312</v>
          </cell>
          <cell r="E238">
            <v>1902</v>
          </cell>
          <cell r="F238">
            <v>2758</v>
          </cell>
          <cell r="G238">
            <v>3309.6</v>
          </cell>
        </row>
        <row r="239">
          <cell r="A239">
            <v>21</v>
          </cell>
          <cell r="B239">
            <v>720</v>
          </cell>
          <cell r="C239">
            <v>857</v>
          </cell>
          <cell r="D239">
            <v>1259</v>
          </cell>
          <cell r="E239">
            <v>1826</v>
          </cell>
          <cell r="F239">
            <v>2648</v>
          </cell>
          <cell r="G239">
            <v>3177.6</v>
          </cell>
        </row>
        <row r="240">
          <cell r="A240">
            <v>22</v>
          </cell>
          <cell r="B240">
            <v>692</v>
          </cell>
          <cell r="C240">
            <v>823</v>
          </cell>
          <cell r="D240">
            <v>1211</v>
          </cell>
          <cell r="E240">
            <v>1755</v>
          </cell>
          <cell r="F240">
            <v>2545</v>
          </cell>
          <cell r="G240">
            <v>3054</v>
          </cell>
        </row>
        <row r="241">
          <cell r="A241">
            <v>23</v>
          </cell>
          <cell r="B241">
            <v>667</v>
          </cell>
          <cell r="C241">
            <v>794</v>
          </cell>
          <cell r="D241">
            <v>1167</v>
          </cell>
          <cell r="E241">
            <v>1692</v>
          </cell>
          <cell r="F241">
            <v>2453</v>
          </cell>
          <cell r="G241">
            <v>2943.6</v>
          </cell>
        </row>
        <row r="242">
          <cell r="A242">
            <v>24</v>
          </cell>
          <cell r="B242">
            <v>645</v>
          </cell>
          <cell r="C242">
            <v>768</v>
          </cell>
          <cell r="D242">
            <v>1128</v>
          </cell>
          <cell r="E242">
            <v>1636</v>
          </cell>
          <cell r="F242">
            <v>2372</v>
          </cell>
          <cell r="G242">
            <v>2846.4</v>
          </cell>
        </row>
        <row r="243">
          <cell r="A243">
            <v>25</v>
          </cell>
          <cell r="B243">
            <v>624</v>
          </cell>
          <cell r="C243">
            <v>743</v>
          </cell>
          <cell r="D243">
            <v>1092</v>
          </cell>
          <cell r="E243">
            <v>1583</v>
          </cell>
          <cell r="F243">
            <v>2295</v>
          </cell>
          <cell r="G243">
            <v>2754</v>
          </cell>
        </row>
        <row r="244">
          <cell r="A244">
            <v>26</v>
          </cell>
          <cell r="B244">
            <v>604</v>
          </cell>
          <cell r="C244">
            <v>719</v>
          </cell>
          <cell r="D244">
            <v>1057</v>
          </cell>
          <cell r="E244">
            <v>1532</v>
          </cell>
          <cell r="F244">
            <v>2221</v>
          </cell>
          <cell r="G244">
            <v>2665.2</v>
          </cell>
        </row>
        <row r="245">
          <cell r="A245">
            <v>27</v>
          </cell>
          <cell r="B245">
            <v>584</v>
          </cell>
          <cell r="C245">
            <v>695</v>
          </cell>
          <cell r="D245">
            <v>1022</v>
          </cell>
          <cell r="E245">
            <v>1481</v>
          </cell>
          <cell r="F245">
            <v>2148</v>
          </cell>
          <cell r="G245">
            <v>2577.6</v>
          </cell>
        </row>
        <row r="246">
          <cell r="A246">
            <v>28</v>
          </cell>
          <cell r="B246">
            <v>564</v>
          </cell>
          <cell r="C246">
            <v>671</v>
          </cell>
          <cell r="D246">
            <v>987</v>
          </cell>
          <cell r="E246">
            <v>1431</v>
          </cell>
          <cell r="F246">
            <v>2074</v>
          </cell>
          <cell r="G246">
            <v>2488.7999999999997</v>
          </cell>
        </row>
        <row r="247">
          <cell r="A247">
            <v>29</v>
          </cell>
          <cell r="B247">
            <v>545</v>
          </cell>
          <cell r="C247">
            <v>649</v>
          </cell>
          <cell r="D247">
            <v>953</v>
          </cell>
          <cell r="E247">
            <v>1382</v>
          </cell>
          <cell r="F247">
            <v>2004</v>
          </cell>
          <cell r="G247">
            <v>2404.7999999999997</v>
          </cell>
        </row>
        <row r="248">
          <cell r="A248">
            <v>30</v>
          </cell>
          <cell r="B248">
            <v>528</v>
          </cell>
          <cell r="C248">
            <v>628</v>
          </cell>
          <cell r="D248">
            <v>924</v>
          </cell>
          <cell r="E248">
            <v>1339</v>
          </cell>
          <cell r="F248">
            <v>1942</v>
          </cell>
          <cell r="G248">
            <v>2330.4</v>
          </cell>
        </row>
        <row r="249">
          <cell r="A249">
            <v>31</v>
          </cell>
          <cell r="B249">
            <v>512</v>
          </cell>
          <cell r="C249">
            <v>609</v>
          </cell>
          <cell r="D249">
            <v>896</v>
          </cell>
          <cell r="E249">
            <v>1299</v>
          </cell>
          <cell r="F249">
            <v>1883</v>
          </cell>
          <cell r="G249">
            <v>2259.6</v>
          </cell>
        </row>
        <row r="250">
          <cell r="A250">
            <v>32</v>
          </cell>
          <cell r="B250">
            <v>512</v>
          </cell>
          <cell r="C250">
            <v>609</v>
          </cell>
          <cell r="D250">
            <v>896</v>
          </cell>
          <cell r="E250">
            <v>1299</v>
          </cell>
          <cell r="F250">
            <v>1883</v>
          </cell>
          <cell r="G250">
            <v>2259.6</v>
          </cell>
        </row>
        <row r="251">
          <cell r="A251">
            <v>33</v>
          </cell>
          <cell r="B251">
            <v>512</v>
          </cell>
          <cell r="C251">
            <v>609</v>
          </cell>
          <cell r="D251">
            <v>896</v>
          </cell>
          <cell r="E251">
            <v>1299</v>
          </cell>
          <cell r="F251">
            <v>1883</v>
          </cell>
          <cell r="G251">
            <v>2259.6</v>
          </cell>
        </row>
        <row r="252">
          <cell r="A252">
            <v>34</v>
          </cell>
          <cell r="B252">
            <v>512</v>
          </cell>
          <cell r="C252">
            <v>609</v>
          </cell>
          <cell r="D252">
            <v>896</v>
          </cell>
          <cell r="E252">
            <v>1299</v>
          </cell>
          <cell r="F252">
            <v>1883</v>
          </cell>
          <cell r="G252">
            <v>2259.6</v>
          </cell>
        </row>
        <row r="253">
          <cell r="A253">
            <v>35</v>
          </cell>
          <cell r="B253">
            <v>512</v>
          </cell>
          <cell r="C253">
            <v>609</v>
          </cell>
          <cell r="D253">
            <v>896</v>
          </cell>
          <cell r="E253">
            <v>1299</v>
          </cell>
          <cell r="F253">
            <v>1883</v>
          </cell>
          <cell r="G253">
            <v>2259.6</v>
          </cell>
        </row>
        <row r="254">
          <cell r="A254">
            <v>36</v>
          </cell>
          <cell r="B254">
            <v>498</v>
          </cell>
          <cell r="C254">
            <v>593</v>
          </cell>
          <cell r="D254">
            <v>871</v>
          </cell>
          <cell r="E254">
            <v>1263</v>
          </cell>
          <cell r="F254">
            <v>1832</v>
          </cell>
          <cell r="G254">
            <v>2198.4</v>
          </cell>
        </row>
        <row r="255">
          <cell r="A255">
            <v>37</v>
          </cell>
          <cell r="B255">
            <v>498</v>
          </cell>
          <cell r="C255">
            <v>593</v>
          </cell>
          <cell r="D255">
            <v>871</v>
          </cell>
          <cell r="E255">
            <v>1263</v>
          </cell>
          <cell r="F255">
            <v>1832</v>
          </cell>
          <cell r="G255">
            <v>2198.4</v>
          </cell>
        </row>
        <row r="256">
          <cell r="A256">
            <v>38</v>
          </cell>
          <cell r="B256">
            <v>498</v>
          </cell>
          <cell r="C256">
            <v>593</v>
          </cell>
          <cell r="D256">
            <v>871</v>
          </cell>
          <cell r="E256">
            <v>1263</v>
          </cell>
          <cell r="F256">
            <v>1832</v>
          </cell>
          <cell r="G256">
            <v>2198.4</v>
          </cell>
        </row>
        <row r="257">
          <cell r="A257">
            <v>39</v>
          </cell>
          <cell r="B257">
            <v>498</v>
          </cell>
          <cell r="C257">
            <v>593</v>
          </cell>
          <cell r="D257">
            <v>871</v>
          </cell>
          <cell r="E257">
            <v>1263</v>
          </cell>
          <cell r="F257">
            <v>1832</v>
          </cell>
          <cell r="G257">
            <v>2198.4</v>
          </cell>
        </row>
        <row r="258">
          <cell r="A258">
            <v>40</v>
          </cell>
          <cell r="B258">
            <v>498</v>
          </cell>
          <cell r="C258">
            <v>593</v>
          </cell>
          <cell r="D258">
            <v>871</v>
          </cell>
          <cell r="E258">
            <v>1263</v>
          </cell>
          <cell r="F258">
            <v>1832</v>
          </cell>
          <cell r="G258">
            <v>2198.4</v>
          </cell>
        </row>
        <row r="259">
          <cell r="A259">
            <v>41</v>
          </cell>
          <cell r="B259">
            <v>487</v>
          </cell>
          <cell r="C259">
            <v>580</v>
          </cell>
          <cell r="D259">
            <v>852</v>
          </cell>
          <cell r="E259">
            <v>1235</v>
          </cell>
          <cell r="F259">
            <v>1791</v>
          </cell>
          <cell r="G259">
            <v>2149.1999999999998</v>
          </cell>
        </row>
        <row r="260">
          <cell r="A260">
            <v>42</v>
          </cell>
          <cell r="B260">
            <v>487</v>
          </cell>
          <cell r="C260">
            <v>580</v>
          </cell>
          <cell r="D260">
            <v>852</v>
          </cell>
          <cell r="E260">
            <v>1235</v>
          </cell>
          <cell r="F260">
            <v>1791</v>
          </cell>
          <cell r="G260">
            <v>2149.1999999999998</v>
          </cell>
        </row>
        <row r="261">
          <cell r="A261">
            <v>43</v>
          </cell>
          <cell r="B261">
            <v>487</v>
          </cell>
          <cell r="C261">
            <v>580</v>
          </cell>
          <cell r="D261">
            <v>852</v>
          </cell>
          <cell r="E261">
            <v>1235</v>
          </cell>
          <cell r="F261">
            <v>1791</v>
          </cell>
          <cell r="G261">
            <v>2149.1999999999998</v>
          </cell>
        </row>
        <row r="262">
          <cell r="A262">
            <v>44</v>
          </cell>
          <cell r="B262">
            <v>487</v>
          </cell>
          <cell r="C262">
            <v>580</v>
          </cell>
          <cell r="D262">
            <v>852</v>
          </cell>
          <cell r="E262">
            <v>1235</v>
          </cell>
          <cell r="F262">
            <v>1791</v>
          </cell>
          <cell r="G262">
            <v>2149.1999999999998</v>
          </cell>
        </row>
        <row r="263">
          <cell r="A263">
            <v>45</v>
          </cell>
          <cell r="B263">
            <v>487</v>
          </cell>
          <cell r="C263">
            <v>580</v>
          </cell>
          <cell r="D263">
            <v>852</v>
          </cell>
          <cell r="E263">
            <v>1235</v>
          </cell>
          <cell r="F263">
            <v>1791</v>
          </cell>
          <cell r="G263">
            <v>2149.1999999999998</v>
          </cell>
        </row>
        <row r="264">
          <cell r="A264">
            <v>46</v>
          </cell>
          <cell r="B264">
            <v>477</v>
          </cell>
          <cell r="C264">
            <v>568</v>
          </cell>
          <cell r="D264">
            <v>834</v>
          </cell>
          <cell r="E264">
            <v>1210</v>
          </cell>
          <cell r="F264">
            <v>1754</v>
          </cell>
          <cell r="G264">
            <v>2104.7999999999997</v>
          </cell>
        </row>
        <row r="265">
          <cell r="A265">
            <v>47</v>
          </cell>
          <cell r="B265">
            <v>477</v>
          </cell>
          <cell r="C265">
            <v>568</v>
          </cell>
          <cell r="D265">
            <v>834</v>
          </cell>
          <cell r="E265">
            <v>1210</v>
          </cell>
          <cell r="F265">
            <v>1754</v>
          </cell>
          <cell r="G265">
            <v>2104.7999999999997</v>
          </cell>
        </row>
        <row r="266">
          <cell r="A266">
            <v>48</v>
          </cell>
          <cell r="B266">
            <v>477</v>
          </cell>
          <cell r="C266">
            <v>568</v>
          </cell>
          <cell r="D266">
            <v>834</v>
          </cell>
          <cell r="E266">
            <v>1210</v>
          </cell>
          <cell r="F266">
            <v>1754</v>
          </cell>
          <cell r="G266">
            <v>2104.7999999999997</v>
          </cell>
        </row>
        <row r="267">
          <cell r="A267">
            <v>49</v>
          </cell>
          <cell r="B267">
            <v>477</v>
          </cell>
          <cell r="C267">
            <v>568</v>
          </cell>
          <cell r="D267">
            <v>834</v>
          </cell>
          <cell r="E267">
            <v>1210</v>
          </cell>
          <cell r="F267">
            <v>1754</v>
          </cell>
          <cell r="G267">
            <v>2104.7999999999997</v>
          </cell>
        </row>
        <row r="268">
          <cell r="A268">
            <v>50</v>
          </cell>
          <cell r="B268">
            <v>477</v>
          </cell>
          <cell r="C268">
            <v>568</v>
          </cell>
          <cell r="D268">
            <v>834</v>
          </cell>
          <cell r="E268">
            <v>1210</v>
          </cell>
          <cell r="F268">
            <v>1754</v>
          </cell>
          <cell r="G268">
            <v>2104.7999999999997</v>
          </cell>
        </row>
        <row r="269">
          <cell r="A269">
            <v>51</v>
          </cell>
          <cell r="B269">
            <v>468</v>
          </cell>
          <cell r="C269">
            <v>557</v>
          </cell>
          <cell r="D269">
            <v>819</v>
          </cell>
          <cell r="E269">
            <v>1187</v>
          </cell>
          <cell r="F269">
            <v>1721</v>
          </cell>
          <cell r="G269">
            <v>2065.1999999999998</v>
          </cell>
        </row>
        <row r="270">
          <cell r="A270">
            <v>52</v>
          </cell>
          <cell r="B270">
            <v>468</v>
          </cell>
          <cell r="C270">
            <v>557</v>
          </cell>
          <cell r="D270">
            <v>819</v>
          </cell>
          <cell r="E270">
            <v>1187</v>
          </cell>
          <cell r="F270">
            <v>1721</v>
          </cell>
          <cell r="G270">
            <v>2065.1999999999998</v>
          </cell>
        </row>
        <row r="271">
          <cell r="A271">
            <v>53</v>
          </cell>
          <cell r="B271">
            <v>468</v>
          </cell>
          <cell r="C271">
            <v>557</v>
          </cell>
          <cell r="D271">
            <v>819</v>
          </cell>
          <cell r="E271">
            <v>1187</v>
          </cell>
          <cell r="F271">
            <v>1721</v>
          </cell>
          <cell r="G271">
            <v>2065.1999999999998</v>
          </cell>
        </row>
        <row r="272">
          <cell r="A272">
            <v>54</v>
          </cell>
          <cell r="B272">
            <v>468</v>
          </cell>
          <cell r="C272">
            <v>557</v>
          </cell>
          <cell r="D272">
            <v>819</v>
          </cell>
          <cell r="E272">
            <v>1187</v>
          </cell>
          <cell r="F272">
            <v>1721</v>
          </cell>
          <cell r="G272">
            <v>2065.1999999999998</v>
          </cell>
        </row>
        <row r="273">
          <cell r="A273">
            <v>55</v>
          </cell>
          <cell r="B273">
            <v>468</v>
          </cell>
          <cell r="C273">
            <v>557</v>
          </cell>
          <cell r="D273">
            <v>819</v>
          </cell>
          <cell r="E273">
            <v>1187</v>
          </cell>
          <cell r="F273">
            <v>1721</v>
          </cell>
          <cell r="G273">
            <v>2065.1999999999998</v>
          </cell>
        </row>
        <row r="274">
          <cell r="A274">
            <v>56</v>
          </cell>
          <cell r="B274">
            <v>460</v>
          </cell>
          <cell r="C274">
            <v>547</v>
          </cell>
          <cell r="D274">
            <v>805</v>
          </cell>
          <cell r="E274">
            <v>1167</v>
          </cell>
          <cell r="F274">
            <v>1692</v>
          </cell>
          <cell r="G274">
            <v>2030.3999999999999</v>
          </cell>
        </row>
        <row r="275">
          <cell r="A275">
            <v>57</v>
          </cell>
          <cell r="B275">
            <v>460</v>
          </cell>
          <cell r="C275">
            <v>547</v>
          </cell>
          <cell r="D275">
            <v>805</v>
          </cell>
          <cell r="E275">
            <v>1167</v>
          </cell>
          <cell r="F275">
            <v>1692</v>
          </cell>
          <cell r="G275">
            <v>2030.3999999999999</v>
          </cell>
        </row>
        <row r="276">
          <cell r="A276">
            <v>58</v>
          </cell>
          <cell r="B276">
            <v>460</v>
          </cell>
          <cell r="C276">
            <v>547</v>
          </cell>
          <cell r="D276">
            <v>805</v>
          </cell>
          <cell r="E276">
            <v>1167</v>
          </cell>
          <cell r="F276">
            <v>1692</v>
          </cell>
          <cell r="G276">
            <v>2030.3999999999999</v>
          </cell>
        </row>
        <row r="277">
          <cell r="A277">
            <v>59</v>
          </cell>
          <cell r="B277">
            <v>460</v>
          </cell>
          <cell r="C277">
            <v>547</v>
          </cell>
          <cell r="D277">
            <v>805</v>
          </cell>
          <cell r="E277">
            <v>1167</v>
          </cell>
          <cell r="F277">
            <v>1692</v>
          </cell>
          <cell r="G277">
            <v>2030.3999999999999</v>
          </cell>
        </row>
        <row r="278">
          <cell r="A278">
            <v>60</v>
          </cell>
          <cell r="B278">
            <v>460</v>
          </cell>
          <cell r="C278">
            <v>547</v>
          </cell>
          <cell r="D278">
            <v>805</v>
          </cell>
          <cell r="E278">
            <v>1167</v>
          </cell>
          <cell r="F278">
            <v>1692</v>
          </cell>
          <cell r="G278">
            <v>2030.3999999999999</v>
          </cell>
        </row>
        <row r="279">
          <cell r="A279">
            <v>61</v>
          </cell>
          <cell r="B279">
            <v>453</v>
          </cell>
          <cell r="C279">
            <v>539</v>
          </cell>
          <cell r="D279">
            <v>792</v>
          </cell>
          <cell r="E279">
            <v>1149</v>
          </cell>
          <cell r="F279">
            <v>1666</v>
          </cell>
          <cell r="G279">
            <v>1999.1999999999998</v>
          </cell>
        </row>
        <row r="280">
          <cell r="A280">
            <v>62</v>
          </cell>
          <cell r="B280">
            <v>453</v>
          </cell>
          <cell r="C280">
            <v>539</v>
          </cell>
          <cell r="D280">
            <v>792</v>
          </cell>
          <cell r="E280">
            <v>1149</v>
          </cell>
          <cell r="F280">
            <v>1666</v>
          </cell>
          <cell r="G280">
            <v>1999.1999999999998</v>
          </cell>
        </row>
        <row r="281">
          <cell r="A281">
            <v>63</v>
          </cell>
          <cell r="B281">
            <v>453</v>
          </cell>
          <cell r="C281">
            <v>539</v>
          </cell>
          <cell r="D281">
            <v>792</v>
          </cell>
          <cell r="E281">
            <v>1149</v>
          </cell>
          <cell r="F281">
            <v>1666</v>
          </cell>
          <cell r="G281">
            <v>1999.1999999999998</v>
          </cell>
        </row>
        <row r="282">
          <cell r="A282">
            <v>64</v>
          </cell>
          <cell r="B282">
            <v>453</v>
          </cell>
          <cell r="C282">
            <v>539</v>
          </cell>
          <cell r="D282">
            <v>792</v>
          </cell>
          <cell r="E282">
            <v>1149</v>
          </cell>
          <cell r="F282">
            <v>1666</v>
          </cell>
          <cell r="G282">
            <v>1999.1999999999998</v>
          </cell>
        </row>
        <row r="283">
          <cell r="A283">
            <v>65</v>
          </cell>
          <cell r="B283">
            <v>453</v>
          </cell>
          <cell r="C283">
            <v>539</v>
          </cell>
          <cell r="D283">
            <v>792</v>
          </cell>
          <cell r="E283">
            <v>1149</v>
          </cell>
          <cell r="F283">
            <v>1666</v>
          </cell>
          <cell r="G283">
            <v>1999.1999999999998</v>
          </cell>
        </row>
        <row r="284">
          <cell r="A284">
            <v>66</v>
          </cell>
          <cell r="B284">
            <v>453</v>
          </cell>
          <cell r="C284">
            <v>539</v>
          </cell>
          <cell r="D284">
            <v>792</v>
          </cell>
          <cell r="E284">
            <v>1149</v>
          </cell>
          <cell r="F284">
            <v>1666</v>
          </cell>
          <cell r="G284">
            <v>1999.1999999999998</v>
          </cell>
        </row>
        <row r="285">
          <cell r="A285">
            <v>67</v>
          </cell>
          <cell r="B285">
            <v>453</v>
          </cell>
          <cell r="C285">
            <v>539</v>
          </cell>
          <cell r="D285">
            <v>792</v>
          </cell>
          <cell r="E285">
            <v>1149</v>
          </cell>
          <cell r="F285">
            <v>1666</v>
          </cell>
          <cell r="G285">
            <v>1999.1999999999998</v>
          </cell>
        </row>
        <row r="286">
          <cell r="A286">
            <v>68</v>
          </cell>
          <cell r="B286">
            <v>453</v>
          </cell>
          <cell r="C286">
            <v>539</v>
          </cell>
          <cell r="D286">
            <v>792</v>
          </cell>
          <cell r="E286">
            <v>1149</v>
          </cell>
          <cell r="F286">
            <v>1666</v>
          </cell>
          <cell r="G286">
            <v>1999.1999999999998</v>
          </cell>
        </row>
        <row r="287">
          <cell r="A287">
            <v>69</v>
          </cell>
          <cell r="B287">
            <v>453</v>
          </cell>
          <cell r="C287">
            <v>539</v>
          </cell>
          <cell r="D287">
            <v>792</v>
          </cell>
          <cell r="E287">
            <v>1149</v>
          </cell>
          <cell r="F287">
            <v>1666</v>
          </cell>
          <cell r="G287">
            <v>1999.1999999999998</v>
          </cell>
        </row>
        <row r="288">
          <cell r="A288">
            <v>70</v>
          </cell>
          <cell r="B288">
            <v>453</v>
          </cell>
          <cell r="C288">
            <v>539</v>
          </cell>
          <cell r="D288">
            <v>792</v>
          </cell>
          <cell r="E288">
            <v>1149</v>
          </cell>
          <cell r="F288">
            <v>1666</v>
          </cell>
          <cell r="G288">
            <v>1999.1999999999998</v>
          </cell>
        </row>
        <row r="289">
          <cell r="A289">
            <v>71</v>
          </cell>
          <cell r="B289">
            <v>447</v>
          </cell>
          <cell r="C289">
            <v>532</v>
          </cell>
          <cell r="D289">
            <v>782</v>
          </cell>
          <cell r="E289">
            <v>1134</v>
          </cell>
          <cell r="F289">
            <v>1644</v>
          </cell>
          <cell r="G289">
            <v>1972.8</v>
          </cell>
        </row>
        <row r="290">
          <cell r="A290">
            <v>72</v>
          </cell>
          <cell r="B290">
            <v>447</v>
          </cell>
          <cell r="C290">
            <v>532</v>
          </cell>
          <cell r="D290">
            <v>782</v>
          </cell>
          <cell r="E290">
            <v>1134</v>
          </cell>
          <cell r="F290">
            <v>1644</v>
          </cell>
          <cell r="G290">
            <v>1972.8</v>
          </cell>
        </row>
        <row r="291">
          <cell r="A291">
            <v>73</v>
          </cell>
          <cell r="B291">
            <v>447</v>
          </cell>
          <cell r="C291">
            <v>532</v>
          </cell>
          <cell r="D291">
            <v>782</v>
          </cell>
          <cell r="E291">
            <v>1134</v>
          </cell>
          <cell r="F291">
            <v>1644</v>
          </cell>
          <cell r="G291">
            <v>1972.8</v>
          </cell>
        </row>
        <row r="292">
          <cell r="A292">
            <v>74</v>
          </cell>
          <cell r="B292">
            <v>447</v>
          </cell>
          <cell r="C292">
            <v>532</v>
          </cell>
          <cell r="D292">
            <v>782</v>
          </cell>
          <cell r="E292">
            <v>1134</v>
          </cell>
          <cell r="F292">
            <v>1644</v>
          </cell>
          <cell r="G292">
            <v>1972.8</v>
          </cell>
        </row>
        <row r="293">
          <cell r="A293">
            <v>75</v>
          </cell>
          <cell r="B293">
            <v>447</v>
          </cell>
          <cell r="C293">
            <v>532</v>
          </cell>
          <cell r="D293">
            <v>782</v>
          </cell>
          <cell r="E293">
            <v>1134</v>
          </cell>
          <cell r="F293">
            <v>1644</v>
          </cell>
          <cell r="G293">
            <v>1972.8</v>
          </cell>
        </row>
        <row r="294">
          <cell r="A294">
            <v>76</v>
          </cell>
          <cell r="B294">
            <v>447</v>
          </cell>
          <cell r="C294">
            <v>532</v>
          </cell>
          <cell r="D294">
            <v>782</v>
          </cell>
          <cell r="E294">
            <v>1134</v>
          </cell>
          <cell r="F294">
            <v>1644</v>
          </cell>
          <cell r="G294">
            <v>1972.8</v>
          </cell>
        </row>
        <row r="295">
          <cell r="A295">
            <v>77</v>
          </cell>
          <cell r="B295">
            <v>447</v>
          </cell>
          <cell r="C295">
            <v>532</v>
          </cell>
          <cell r="D295">
            <v>782</v>
          </cell>
          <cell r="E295">
            <v>1134</v>
          </cell>
          <cell r="F295">
            <v>1644</v>
          </cell>
          <cell r="G295">
            <v>1972.8</v>
          </cell>
        </row>
        <row r="296">
          <cell r="A296">
            <v>78</v>
          </cell>
          <cell r="B296">
            <v>447</v>
          </cell>
          <cell r="C296">
            <v>532</v>
          </cell>
          <cell r="D296">
            <v>782</v>
          </cell>
          <cell r="E296">
            <v>1134</v>
          </cell>
          <cell r="F296">
            <v>1644</v>
          </cell>
          <cell r="G296">
            <v>1972.8</v>
          </cell>
        </row>
        <row r="297">
          <cell r="A297">
            <v>79</v>
          </cell>
          <cell r="B297">
            <v>447</v>
          </cell>
          <cell r="C297">
            <v>532</v>
          </cell>
          <cell r="D297">
            <v>782</v>
          </cell>
          <cell r="E297">
            <v>1134</v>
          </cell>
          <cell r="F297">
            <v>1644</v>
          </cell>
          <cell r="G297">
            <v>1972.8</v>
          </cell>
        </row>
        <row r="298">
          <cell r="A298">
            <v>80</v>
          </cell>
          <cell r="B298">
            <v>447</v>
          </cell>
          <cell r="C298">
            <v>532</v>
          </cell>
          <cell r="D298">
            <v>782</v>
          </cell>
          <cell r="E298">
            <v>1134</v>
          </cell>
          <cell r="F298">
            <v>1644</v>
          </cell>
          <cell r="G298">
            <v>1972.8</v>
          </cell>
        </row>
        <row r="299">
          <cell r="A299">
            <v>81</v>
          </cell>
          <cell r="B299">
            <v>442</v>
          </cell>
          <cell r="C299">
            <v>526</v>
          </cell>
          <cell r="D299">
            <v>773</v>
          </cell>
          <cell r="E299">
            <v>1121</v>
          </cell>
          <cell r="F299">
            <v>1626</v>
          </cell>
          <cell r="G299">
            <v>1951.1999999999998</v>
          </cell>
        </row>
        <row r="300">
          <cell r="A300">
            <v>82</v>
          </cell>
          <cell r="B300">
            <v>442</v>
          </cell>
          <cell r="C300">
            <v>526</v>
          </cell>
          <cell r="D300">
            <v>773</v>
          </cell>
          <cell r="E300">
            <v>1121</v>
          </cell>
          <cell r="F300">
            <v>1626</v>
          </cell>
          <cell r="G300">
            <v>1951.1999999999998</v>
          </cell>
        </row>
        <row r="301">
          <cell r="A301">
            <v>83</v>
          </cell>
          <cell r="B301">
            <v>442</v>
          </cell>
          <cell r="C301">
            <v>526</v>
          </cell>
          <cell r="D301">
            <v>773</v>
          </cell>
          <cell r="E301">
            <v>1121</v>
          </cell>
          <cell r="F301">
            <v>1626</v>
          </cell>
          <cell r="G301">
            <v>1951.1999999999998</v>
          </cell>
        </row>
        <row r="302">
          <cell r="A302">
            <v>84</v>
          </cell>
          <cell r="B302">
            <v>442</v>
          </cell>
          <cell r="C302">
            <v>526</v>
          </cell>
          <cell r="D302">
            <v>773</v>
          </cell>
          <cell r="E302">
            <v>1121</v>
          </cell>
          <cell r="F302">
            <v>1626</v>
          </cell>
          <cell r="G302">
            <v>1951.1999999999998</v>
          </cell>
        </row>
        <row r="303">
          <cell r="A303">
            <v>85</v>
          </cell>
          <cell r="B303">
            <v>442</v>
          </cell>
          <cell r="C303">
            <v>526</v>
          </cell>
          <cell r="D303">
            <v>773</v>
          </cell>
          <cell r="E303">
            <v>1121</v>
          </cell>
          <cell r="F303">
            <v>1626</v>
          </cell>
          <cell r="G303">
            <v>1951.1999999999998</v>
          </cell>
        </row>
        <row r="304">
          <cell r="A304">
            <v>86</v>
          </cell>
          <cell r="B304">
            <v>442</v>
          </cell>
          <cell r="C304">
            <v>526</v>
          </cell>
          <cell r="D304">
            <v>773</v>
          </cell>
          <cell r="E304">
            <v>1121</v>
          </cell>
          <cell r="F304">
            <v>1626</v>
          </cell>
          <cell r="G304">
            <v>1951.1999999999998</v>
          </cell>
        </row>
        <row r="305">
          <cell r="A305">
            <v>87</v>
          </cell>
          <cell r="B305">
            <v>442</v>
          </cell>
          <cell r="C305">
            <v>526</v>
          </cell>
          <cell r="D305">
            <v>773</v>
          </cell>
          <cell r="E305">
            <v>1121</v>
          </cell>
          <cell r="F305">
            <v>1626</v>
          </cell>
          <cell r="G305">
            <v>1951.1999999999998</v>
          </cell>
        </row>
        <row r="306">
          <cell r="A306">
            <v>88</v>
          </cell>
          <cell r="B306">
            <v>442</v>
          </cell>
          <cell r="C306">
            <v>526</v>
          </cell>
          <cell r="D306">
            <v>773</v>
          </cell>
          <cell r="E306">
            <v>1121</v>
          </cell>
          <cell r="F306">
            <v>1626</v>
          </cell>
          <cell r="G306">
            <v>1951.1999999999998</v>
          </cell>
        </row>
        <row r="307">
          <cell r="A307">
            <v>89</v>
          </cell>
          <cell r="B307">
            <v>442</v>
          </cell>
          <cell r="C307">
            <v>526</v>
          </cell>
          <cell r="D307">
            <v>773</v>
          </cell>
          <cell r="E307">
            <v>1121</v>
          </cell>
          <cell r="F307">
            <v>1626</v>
          </cell>
          <cell r="G307">
            <v>1951.1999999999998</v>
          </cell>
        </row>
        <row r="308">
          <cell r="A308">
            <v>90</v>
          </cell>
          <cell r="B308">
            <v>442</v>
          </cell>
          <cell r="C308">
            <v>526</v>
          </cell>
          <cell r="D308">
            <v>773</v>
          </cell>
          <cell r="E308">
            <v>1121</v>
          </cell>
          <cell r="F308">
            <v>1626</v>
          </cell>
          <cell r="G308">
            <v>1951.1999999999998</v>
          </cell>
        </row>
        <row r="309">
          <cell r="A309">
            <v>91</v>
          </cell>
          <cell r="B309">
            <v>438</v>
          </cell>
          <cell r="C309">
            <v>521</v>
          </cell>
          <cell r="D309">
            <v>766</v>
          </cell>
          <cell r="E309">
            <v>1111</v>
          </cell>
          <cell r="F309">
            <v>1611</v>
          </cell>
          <cell r="G309">
            <v>1933.1999999999998</v>
          </cell>
        </row>
        <row r="310">
          <cell r="A310">
            <v>92</v>
          </cell>
          <cell r="B310">
            <v>438</v>
          </cell>
          <cell r="C310">
            <v>521</v>
          </cell>
          <cell r="D310">
            <v>766</v>
          </cell>
          <cell r="E310">
            <v>1111</v>
          </cell>
          <cell r="F310">
            <v>1611</v>
          </cell>
          <cell r="G310">
            <v>1933.1999999999998</v>
          </cell>
        </row>
        <row r="311">
          <cell r="A311">
            <v>93</v>
          </cell>
          <cell r="B311">
            <v>438</v>
          </cell>
          <cell r="C311">
            <v>521</v>
          </cell>
          <cell r="D311">
            <v>766</v>
          </cell>
          <cell r="E311">
            <v>1111</v>
          </cell>
          <cell r="F311">
            <v>1611</v>
          </cell>
          <cell r="G311">
            <v>1933.1999999999998</v>
          </cell>
        </row>
        <row r="312">
          <cell r="A312">
            <v>94</v>
          </cell>
          <cell r="B312">
            <v>438</v>
          </cell>
          <cell r="C312">
            <v>521</v>
          </cell>
          <cell r="D312">
            <v>766</v>
          </cell>
          <cell r="E312">
            <v>1111</v>
          </cell>
          <cell r="F312">
            <v>1611</v>
          </cell>
          <cell r="G312">
            <v>1933.1999999999998</v>
          </cell>
        </row>
        <row r="313">
          <cell r="A313">
            <v>95</v>
          </cell>
          <cell r="B313">
            <v>438</v>
          </cell>
          <cell r="C313">
            <v>521</v>
          </cell>
          <cell r="D313">
            <v>766</v>
          </cell>
          <cell r="E313">
            <v>1111</v>
          </cell>
          <cell r="F313">
            <v>1611</v>
          </cell>
          <cell r="G313">
            <v>1933.1999999999998</v>
          </cell>
        </row>
        <row r="314">
          <cell r="A314">
            <v>96</v>
          </cell>
          <cell r="B314">
            <v>438</v>
          </cell>
          <cell r="C314">
            <v>521</v>
          </cell>
          <cell r="D314">
            <v>766</v>
          </cell>
          <cell r="E314">
            <v>1111</v>
          </cell>
          <cell r="F314">
            <v>1611</v>
          </cell>
          <cell r="G314">
            <v>1933.1999999999998</v>
          </cell>
        </row>
        <row r="315">
          <cell r="A315">
            <v>97</v>
          </cell>
          <cell r="B315">
            <v>438</v>
          </cell>
          <cell r="C315">
            <v>521</v>
          </cell>
          <cell r="D315">
            <v>766</v>
          </cell>
          <cell r="E315">
            <v>1111</v>
          </cell>
          <cell r="F315">
            <v>1611</v>
          </cell>
          <cell r="G315">
            <v>1933.1999999999998</v>
          </cell>
        </row>
        <row r="316">
          <cell r="A316">
            <v>98</v>
          </cell>
          <cell r="B316">
            <v>438</v>
          </cell>
          <cell r="C316">
            <v>521</v>
          </cell>
          <cell r="D316">
            <v>766</v>
          </cell>
          <cell r="E316">
            <v>1111</v>
          </cell>
          <cell r="F316">
            <v>1611</v>
          </cell>
          <cell r="G316">
            <v>1933.1999999999998</v>
          </cell>
        </row>
        <row r="317">
          <cell r="A317">
            <v>99</v>
          </cell>
          <cell r="B317">
            <v>438</v>
          </cell>
          <cell r="C317">
            <v>521</v>
          </cell>
          <cell r="D317">
            <v>766</v>
          </cell>
          <cell r="E317">
            <v>1111</v>
          </cell>
          <cell r="F317">
            <v>1611</v>
          </cell>
          <cell r="G317">
            <v>1933.1999999999998</v>
          </cell>
        </row>
        <row r="318">
          <cell r="A318">
            <v>100</v>
          </cell>
          <cell r="B318">
            <v>438</v>
          </cell>
          <cell r="C318">
            <v>521</v>
          </cell>
          <cell r="D318">
            <v>766</v>
          </cell>
          <cell r="E318">
            <v>1111</v>
          </cell>
          <cell r="F318">
            <v>1611</v>
          </cell>
          <cell r="G318">
            <v>1933.1999999999998</v>
          </cell>
        </row>
        <row r="319">
          <cell r="A319">
            <v>101</v>
          </cell>
          <cell r="B319">
            <v>435</v>
          </cell>
          <cell r="C319">
            <v>518</v>
          </cell>
          <cell r="D319">
            <v>761</v>
          </cell>
          <cell r="E319">
            <v>1103</v>
          </cell>
          <cell r="F319">
            <v>1600</v>
          </cell>
          <cell r="G319">
            <v>1920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 val="VL"/>
      <sheetName val="TN"/>
      <sheetName val="ND"/>
      <sheetName val="Compensation Details"/>
      <sheetName val="MTO REV.2(ARMOR)"/>
      <sheetName val="5- WP 2024-2026 TN"/>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Tables"/>
      <sheetName val="BhXh-Hn_Giấytờ"/>
      <sheetName val="phân công việc "/>
      <sheetName val="gVL"/>
      <sheetName val="MTL$-INTER"/>
      <sheetName val="Compensation Details"/>
      <sheetName val="tra-vat-lieu"/>
      <sheetName val="LO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ysius - Mr Marcus Wisch  - P"/>
      <sheetName val="Lookup Tables"/>
      <sheetName val="BhXh-Hn_Giấytờ"/>
      <sheetName val="phân công việc "/>
      <sheetName val="Du_lieu"/>
      <sheetName val="LOV's"/>
      <sheetName val="Budget-Summary"/>
      <sheetName val="gVL"/>
      <sheetName val="KH-Q1,Q2,01"/>
    </sheetNames>
    <definedNames>
      <definedName name="Current"/>
      <definedName name="FullGross"/>
      <definedName name="gr"/>
      <definedName name="n"/>
      <definedName name="net"/>
      <definedName name="npit"/>
      <definedName name="pit"/>
      <definedName name="s"/>
      <definedName name="Scenario3"/>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ct"/>
      <sheetName val="gvl"/>
      <sheetName val="Sheet10"/>
      <sheetName val="Sheet11"/>
      <sheetName val="Sheet12"/>
      <sheetName val="Sheet13"/>
      <sheetName val="Sheet14"/>
      <sheetName val="Sheet15"/>
      <sheetName val="Sheet16"/>
      <sheetName val="Tai khoan"/>
      <sheetName val="Thuc thanh"/>
      <sheetName val="#REF"/>
      <sheetName val="Data Mgm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sheetName val="Quy4"/>
      <sheetName val="pldt"/>
      <sheetName val="Quy2"/>
      <sheetName val="Quy3"/>
      <sheetName val="Quy1"/>
      <sheetName val="C45A-BH"/>
      <sheetName val="C46A-BH"/>
      <sheetName val="C47A-BH"/>
      <sheetName val="C48A-BH"/>
      <sheetName val="S-53-1"/>
      <sheetName val="Sheet2"/>
      <sheetName val="XL4Poppy"/>
      <sheetName val="PIPE-03E"/>
      <sheetName val="Sheet1"/>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KLHT"/>
      <sheetName val="THKP"/>
      <sheetName val="KL XL2000"/>
      <sheetName val="KLXL2001"/>
      <sheetName val="THKP2001"/>
      <sheetName val="KLphanbo"/>
      <sheetName val="Chiet tinh"/>
      <sheetName val="Van chuyen"/>
      <sheetName val="THKP (2)"/>
      <sheetName val="T.Bi"/>
      <sheetName val="Thiet ke"/>
      <sheetName val="CT"/>
      <sheetName val="K.luong"/>
      <sheetName val="TT L2"/>
      <sheetName val="TT L1"/>
      <sheetName val="Thue Ngoai"/>
      <sheetName val="KH"/>
      <sheetName val="DM"/>
      <sheetName val="DD&amp;TV"/>
      <sheetName val="CDSL"/>
      <sheetName val="PTSL"/>
      <sheetName val="THCP"/>
      <sheetName val="VT"/>
      <sheetName val="NL"/>
      <sheetName val="SoSanh"/>
      <sheetName val="QTVT"/>
      <sheetName val="QTNC"/>
      <sheetName val="BC_KKTSCD"/>
      <sheetName val="Chitiet"/>
      <sheetName val="Sheet2 (2)"/>
      <sheetName val="Mau_BC_KKTSCD"/>
      <sheetName val="Chi tiet - Dv lap"/>
      <sheetName val="TH KHTC"/>
      <sheetName val="000"/>
      <sheetName val="00000000"/>
      <sheetName val="MD"/>
      <sheetName val="ND"/>
      <sheetName val="CONG"/>
      <sheetName val="DGCT"/>
      <sheetName val="NAM 2004"/>
      <sheetName val="Gia VL"/>
      <sheetName val="Bang gia ca may"/>
      <sheetName val="Bang luong CB"/>
      <sheetName val="Bang P.tich CT"/>
      <sheetName val="D.toan chi tiet"/>
      <sheetName val="Bang TH Dtoan"/>
      <sheetName val="XXXXXXXX"/>
      <sheetName val="Chart1"/>
      <sheetName val="sent to"/>
      <sheetName val="Interim payment"/>
      <sheetName val="Letter"/>
      <sheetName val="Bid Sum"/>
      <sheetName val="Item B"/>
      <sheetName val="Dg A"/>
      <sheetName val="Dg B&amp;C"/>
      <sheetName val="Rates&amp;Prices"/>
      <sheetName val="Material at site"/>
      <sheetName val="KH 2003 (moi max)"/>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Km0-Km1"/>
      <sheetName val="Km1-Km2"/>
      <sheetName val="TH"/>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klcong"/>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Tong hop"/>
      <sheetName val="KL tong"/>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Congty"/>
      <sheetName val="VPPN"/>
      <sheetName val="XN74"/>
      <sheetName val="XN54"/>
      <sheetName val="XN33"/>
      <sheetName val="NK96"/>
      <sheetName val="XL4Test5"/>
      <sheetName val="KH12"/>
      <sheetName val="CN12"/>
      <sheetName val="HD12"/>
      <sheetName val="KH1"/>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CT cong"/>
      <sheetName val="dg cong"/>
      <sheetName val="Dong Dau"/>
      <sheetName val="Dong Dau (2)"/>
      <sheetName val="Sau dong"/>
      <sheetName val="Ma xa"/>
      <sheetName val="My dinh"/>
      <sheetName val="Tong cong"/>
      <sheetName val="VL"/>
      <sheetName val="CTXD"/>
      <sheetName val=".."/>
      <sheetName val="CTDN"/>
      <sheetName val="san vuon"/>
      <sheetName val="khu phu tro"/>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Chart2"/>
      <sheetName val="be tong"/>
      <sheetName val="Thep"/>
      <sheetName val="Tong hop thep"/>
      <sheetName val="Thuyet minh"/>
      <sheetName val="CQ-HQ"/>
      <sheetName val="00000001"/>
      <sheetName val="00000002"/>
      <sheetName val="00000003"/>
      <sheetName val="00000004"/>
      <sheetName val="Dec31"/>
      <sheetName val="Jan2"/>
      <sheetName val="Jan3"/>
      <sheetName val="Jan4"/>
      <sheetName val="Jan6"/>
      <sheetName val="Jan7"/>
      <sheetName val="Jan8"/>
      <sheetName val="Jan9"/>
      <sheetName val="Jan10"/>
      <sheetName val="Jan11"/>
      <sheetName val="Jan13"/>
      <sheetName val="Jan14"/>
      <sheetName val="Jan15"/>
      <sheetName val="Jan16"/>
      <sheetName val="Jan17"/>
      <sheetName val="Jan18"/>
      <sheetName val="Jan20"/>
      <sheetName val="Jan21"/>
      <sheetName val="Jan22"/>
      <sheetName val="Jan23"/>
      <sheetName val="Jan24"/>
      <sheetName val="Jan25"/>
      <sheetName val="Jan27"/>
      <sheetName val="Jan28"/>
      <sheetName val="9"/>
      <sheetName val="10"/>
      <sheetName val="NRC"/>
      <sheetName val="DG SOC"/>
      <sheetName val="DG HQ"/>
      <sheetName val="ENFALUX"/>
      <sheetName val="NHXP"/>
      <sheetName val="KGIAT"/>
      <sheetName val="KDR"/>
      <sheetName val="JAVEL"/>
      <sheetName val="vita"/>
      <sheetName val="TPXM"/>
      <sheetName val="XM"/>
      <sheetName val="Bot Giat C"/>
      <sheetName val="Bot Giat P "/>
      <sheetName val="TP"/>
      <sheetName val="BRTAICHE"/>
      <sheetName val="THBKEO"/>
      <sheetName val="PBBKEO"/>
      <sheetName val="THAY THUNG H"/>
      <sheetName val="BBKK"/>
      <sheetName val="thi nghiem"/>
      <sheetName val="CBQT"/>
      <sheetName val="DTHH"/>
      <sheetName val="Bang1"/>
      <sheetName val="TAI TRONG"/>
      <sheetName val="NOI LUC"/>
      <sheetName val="TINH DUYET THTT CHINH"/>
      <sheetName val="TDUYET THTT PHU"/>
      <sheetName val="TINH DAO DONG VA DO VONG"/>
      <sheetName val="TINH NEO"/>
      <sheetName val="Phu luc"/>
      <sheetName val="Gia trÞ"/>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tscd"/>
      <sheetName val="KM"/>
      <sheetName val="KHOANMUC"/>
      <sheetName val="CPQL"/>
      <sheetName val="SANLUONG"/>
      <sheetName val="SSCP-SL"/>
      <sheetName val="CPSX"/>
      <sheetName val="KQKD"/>
      <sheetName val="CDSL (2)"/>
      <sheetName val="Thep "/>
      <sheetName val="Chi tiet Khoi luong"/>
      <sheetName val="TH khoi luong"/>
      <sheetName val="Chiet tinh vat lieu "/>
      <sheetName val="TH KL VL"/>
      <sheetName val="CHIT"/>
      <sheetName val="THXH"/>
      <sheetName val="BHXH"/>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Sheet17"/>
      <sheetName val="DS them luong qui 4-2002"/>
      <sheetName val="Phuc loi 2-9-02"/>
      <sheetName val="PCLB-2002"/>
      <sheetName val="Thuong nhan dip 21-12-02"/>
      <sheetName val="Thuong dip nhan danh hieu AHL§"/>
      <sheetName val="Thang luong thu 13 nam 2002"/>
      <sheetName val="Luong SX# dip Tet Qui Mui(dong)"/>
      <sheetName val="Sheet13"/>
      <sheetName val="Sheet14"/>
      <sheetName val="Sheet15"/>
      <sheetName val="Sheet16"/>
      <sheetName val="THCT"/>
      <sheetName val="cap cho cac DT"/>
      <sheetName val="Ung - hoan"/>
      <sheetName val="CP may"/>
      <sheetName val="SS"/>
      <sheetName val="NVL"/>
      <sheetName val="10000000"/>
      <sheetName val="Quang Tri"/>
      <sheetName val="TTHue"/>
      <sheetName val="Da Nang"/>
      <sheetName val="Quang Nam"/>
      <sheetName val="Quang Ngai"/>
      <sheetName val="TH DH-QN"/>
      <sheetName val="KP HD"/>
      <sheetName val="DB HD"/>
      <sheetName val="dutoan1"/>
      <sheetName val="Anhtoan"/>
      <sheetName val="dutoan2"/>
      <sheetName val="vat tu"/>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Outlets"/>
      <sheetName val="PGs"/>
      <sheetName val="01"/>
      <sheetName val="02"/>
      <sheetName val="03"/>
      <sheetName val="04"/>
      <sheetName val="05"/>
      <sheetName val="Sheet18"/>
      <sheetName val="Sheet19"/>
      <sheetName val="Sheet20"/>
      <sheetName val="TK111"/>
      <sheetName val="TK112"/>
      <sheetName val="TK131"/>
      <sheetName val="TK1331"/>
      <sheetName val="TK136"/>
      <sheetName val="TK138"/>
      <sheetName val="TK141"/>
      <sheetName val="TK152"/>
      <sheetName val="TK153"/>
      <sheetName val="TK154"/>
      <sheetName val="TK211"/>
      <sheetName val="TK214"/>
      <sheetName val="TK311"/>
      <sheetName val="TK331"/>
      <sheetName val="TK3331"/>
      <sheetName val="TK3334"/>
      <sheetName val="TK334"/>
      <sheetName val="TK335"/>
      <sheetName val="TK336"/>
      <sheetName val="CT Duong"/>
      <sheetName val="Bia"/>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phan tich DG"/>
      <sheetName val="gia vat lieu"/>
      <sheetName val="gia xe may"/>
      <sheetName val="gia nhan cong"/>
      <sheetName val="cd viaK0-T6"/>
      <sheetName val="cdvia T6-Tc24"/>
      <sheetName val="cdvia Tc24-T46"/>
      <sheetName val="cdbtnL2ko-k0+361"/>
      <sheetName val="cd btnL2k0+361-T19"/>
      <sheetName val="cong Q2"/>
      <sheetName val="T.U luong Q1"/>
      <sheetName val="T.U luong Q2"/>
      <sheetName val="T.U luong Q3"/>
      <sheetName val="DT"/>
      <sheetName val="THND"/>
      <sheetName val="THMD"/>
      <sheetName val="Phtro1"/>
      <sheetName val="DTKS1"/>
      <sheetName val="CT1m"/>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Q1-02"/>
      <sheetName val="Q2-02"/>
      <sheetName val="Q3-02"/>
      <sheetName val="KL VL"/>
      <sheetName val="KHCTiet"/>
      <sheetName val="QT 9-6"/>
      <sheetName val="Thuong luu HB"/>
      <sheetName val="QT03"/>
      <sheetName val="QT"/>
      <sheetName val="PTmay"/>
      <sheetName val="KK"/>
      <sheetName val="QT Ky T"/>
      <sheetName val="BCKT"/>
      <sheetName val="bc vt TON BAI"/>
      <sheetName val="XXXXXXX0"/>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ong Thu"/>
      <sheetName val="Tong Chi"/>
      <sheetName val="Truong hoc"/>
      <sheetName val="Cty CP"/>
      <sheetName val="G.thau 3B"/>
      <sheetName val="T.Hop Thu-chi"/>
      <sheetName val="Quyet toan"/>
      <sheetName val="Thu hoi"/>
      <sheetName val="Lai vay"/>
      <sheetName val="Tien vay"/>
      <sheetName val="Cong no"/>
      <sheetName val="Cop pha"/>
      <sheetName val="20000000"/>
      <sheetName val="KL Tram Cty"/>
      <sheetName val="Gam may Cty"/>
      <sheetName val="KL tram KH"/>
      <sheetName val="Gam may KH"/>
      <sheetName val="Cach dien"/>
      <sheetName val="TIEN"/>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Caodo"/>
      <sheetName val="Dat"/>
      <sheetName val="KL-CTTK"/>
      <sheetName val="BTH"/>
      <sheetName val="TM"/>
      <sheetName val="BU-gian"/>
      <sheetName val="Bu-Ha"/>
      <sheetName val="PTVT"/>
      <sheetName val="Gia DAN"/>
      <sheetName val="Dan"/>
      <sheetName val="Cuoc"/>
      <sheetName val="Bugia"/>
      <sheetName val="KL57"/>
      <sheetName val="binh do"/>
      <sheetName val="cot lieu"/>
      <sheetName val="van khuon"/>
      <sheetName val="CT BT"/>
      <sheetName val="lay mau"/>
      <sheetName val="mat ngoai goi"/>
      <sheetName val="coc tram-bt"/>
      <sheetName val="THDGK"/>
      <sheetName val="THDGTT"/>
      <sheetName val="Cong hop"/>
      <sheetName val="nt+dd+cl"/>
      <sheetName val="kc+conlaiql"/>
      <sheetName val="kc+clai(107)"/>
      <sheetName val="duong(107)"/>
      <sheetName val="qui1"/>
      <sheetName val="1,3-30,4"/>
      <sheetName val="kldukien"/>
      <sheetName val="kldukien (107)"/>
      <sheetName val="thang4"/>
      <sheetName val="qui1 (2)"/>
      <sheetName val="Schedule of PIT paid "/>
      <sheetName val="DTCT"/>
      <sheetName val="Tien ung"/>
      <sheetName val="phi luong3"/>
      <sheetName val="cong bien t10"/>
      <sheetName val="luong t9 "/>
      <sheetName val="bb t9"/>
      <sheetName val="XETT10-03"/>
      <sheetName val="bxet"/>
      <sheetName val="gvl"/>
      <sheetName val="T1(T1)04"/>
      <sheetName val="THDT"/>
      <sheetName val="DM-Goc"/>
      <sheetName val="Gia-CT"/>
      <sheetName val="PTCP"/>
      <sheetName val="cphoi"/>
      <sheetName val="Thang 12"/>
      <sheetName val="Thang 1"/>
      <sheetName val="moi"/>
      <sheetName val="Thang 12 (2)"/>
      <sheetName val="Thang 01"/>
      <sheetName val="XE DAU"/>
      <sheetName val="XE XANG"/>
      <sheetName val="CT xa"/>
      <sheetName val="TLGC"/>
      <sheetName val="BL"/>
      <sheetName val="PXuat"/>
      <sheetName val="THVT.T5"/>
      <sheetName val="XL1.t5"/>
      <sheetName val="XL2.T5"/>
      <sheetName val="XL3.T5"/>
      <sheetName val="XL5.T5"/>
      <sheetName val="THCCDCXN"/>
      <sheetName val="CC.XL1"/>
      <sheetName val="XL2"/>
      <sheetName val="XL3"/>
      <sheetName val="XL5"/>
      <sheetName val="Cpa"/>
      <sheetName val="khXN"/>
      <sheetName val="KKTS.04"/>
      <sheetName val="nha kct"/>
      <sheetName val="BKVT"/>
      <sheetName val="Phu luc HD"/>
      <sheetName val="Gia du thau"/>
      <sheetName val="PTDG"/>
      <sheetName val="Ca xe"/>
      <sheetName val="Cau 2(3)"/>
      <sheetName val="XN79"/>
      <sheetName val="CTMT"/>
      <sheetName val="tc"/>
      <sheetName val="TDT"/>
      <sheetName val="xl"/>
      <sheetName val="NN"/>
      <sheetName val="Tralaivay"/>
      <sheetName val="TBTN"/>
      <sheetName val="CPTV"/>
      <sheetName val="PCCHAY"/>
      <sheetName val="dtks"/>
      <sheetName val="Mang tai"/>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clvl"/>
      <sheetName val="Chenh lech"/>
      <sheetName val="Kinh phí"/>
      <sheetName val="tra-vat-lieu"/>
      <sheetName val="#REF"/>
      <sheetName val="_ADFDI_LOV"/>
      <sheetName val="N1111"/>
      <sheetName val="C1111"/>
      <sheetName val="1121"/>
      <sheetName val="daura"/>
      <sheetName val="dauvao"/>
      <sheetName val="Income Statement"/>
      <sheetName val="Shareholders' Equity"/>
      <sheetName val="MTO REV.0"/>
      <sheetName val="HTSD6LD"/>
      <sheetName val="HTSDDNN"/>
      <sheetName val="HTSDKT"/>
      <sheetName val="BD"/>
      <sheetName val="HTNT"/>
      <sheetName val="CHART"/>
      <sheetName val="HTDT"/>
      <sheetName val="HTSDD"/>
      <sheetName val="THKL37"/>
      <sheetName val="Cong37"/>
      <sheetName val="VTCY37"/>
      <sheetName val="CLVL37"/>
      <sheetName val="QTC37"/>
      <sheetName val="THKL.H9"/>
      <sheetName val="CongH9"/>
      <sheetName val="VTCYH9"/>
      <sheetName val="CLVTH9"/>
      <sheetName val="QTC9"/>
      <sheetName val="BTCPLT"/>
      <sheetName val="GVL1134"/>
      <sheetName val="BGDHT"/>
      <sheetName val="CongH4"/>
      <sheetName val="THKL.H4"/>
      <sheetName val="VTCYH4"/>
      <sheetName val="CLVLH4"/>
      <sheetName val="QTCCH4"/>
      <sheetName val="Cong13"/>
      <sheetName val="THKL13"/>
      <sheetName val="VTCY13"/>
      <sheetName val="CLVL13"/>
      <sheetName val="QTC13"/>
      <sheetName val="THKLA10"/>
      <sheetName val="CongA10"/>
      <sheetName val="VTCYA10"/>
      <sheetName val="CLVLA10"/>
      <sheetName val="QTA10"/>
      <sheetName val="THKL1"/>
      <sheetName val="Cong1"/>
      <sheetName val="VTCY1"/>
      <sheetName val="CLVL1"/>
      <sheetName val="QTCC1"/>
      <sheetName val="LUU"/>
      <sheetName val="BAONO"/>
      <sheetName val="BAONOCHUAXONG"/>
      <sheetName val="PHI"/>
      <sheetName val="Dutoan"/>
      <sheetName val="congtac vien-uy"/>
      <sheetName val="Nhan luc2001"/>
      <sheetName val="Vattu2"/>
      <sheetName val="Vattu"/>
      <sheetName val="TH du toan "/>
      <sheetName val="Du toan "/>
      <sheetName val="C.Tinh"/>
      <sheetName val="TK_cap"/>
      <sheetName val="C47-QI-2003"/>
      <sheetName val="ytq1"/>
      <sheetName val="C48-QI-2003"/>
      <sheetName val="cap so lan 2"/>
      <sheetName val="cap so BHXH"/>
      <sheetName val="tru tien"/>
      <sheetName val="C45-2003"/>
      <sheetName val="C47-QII-2003"/>
      <sheetName val="C48-QII-2003"/>
      <sheetName val="yt q2"/>
      <sheetName val="all"/>
      <sheetName val="c45 t3"/>
      <sheetName val="c45 t6"/>
      <sheetName val="BHYT Q3.2003"/>
      <sheetName val="C45 t7"/>
      <sheetName val="C47-t07.2003"/>
      <sheetName val="C45 t8"/>
      <sheetName val="C47-t08.2003"/>
      <sheetName val="C45 t09"/>
      <sheetName val="C47-t09.2003"/>
      <sheetName val="C45T12"/>
      <sheetName val="C47 T12"/>
      <sheetName val="BHYT Q4-2003"/>
      <sheetName val="C47T11"/>
      <sheetName val="C45T11"/>
      <sheetName val="C45 T10"/>
      <sheetName val="C47-t10"/>
      <sheetName val="KH-2001"/>
      <sheetName val="KH-2002"/>
      <sheetName val="KH-2003"/>
      <sheetName val="DGTL"/>
      <sheetName val="®¬ngi¸"/>
      <sheetName val="dongle"/>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Du toan"/>
      <sheetName val="Phan tich vat tu"/>
      <sheetName val="Tong hop vat tu"/>
      <sheetName val="Gia tri vat tu"/>
      <sheetName val="Chenh lech vat tu"/>
      <sheetName val="Chi phi van chuyen"/>
      <sheetName val="Don gia chi tiet"/>
      <sheetName val="Du thau"/>
      <sheetName val="Tong hop kinh phi"/>
      <sheetName val="CTTSCD"/>
      <sheetName val="TSCD ko dung"/>
      <sheetName val="Tong vat tu"/>
      <sheetName val="VT luu"/>
      <sheetName val="VTu1"/>
      <sheetName val="Vtu u dong"/>
      <sheetName val="TSLD khac"/>
      <sheetName val="CC da pbo het"/>
      <sheetName val="Phaitra"/>
      <sheetName val="PHUONG"/>
      <sheetName val="ANH"/>
      <sheetName val="HUYNH"/>
      <sheetName val="TONKHO"/>
      <sheetName val="BANLE"/>
      <sheetName val="NHAPKHO"/>
      <sheetName val="KH 200³ (moi max)"/>
      <sheetName val="VAT TU NHAN TXQN"/>
      <sheetName val="bang tong ke khoi luong vat tu"/>
      <sheetName val="hcong tkhe"/>
      <sheetName val="VAT TU NHAN TKHE"/>
      <sheetName val="hcong qn"/>
      <sheetName val="VAT TU NHAN (2)"/>
      <sheetName val="THVT"/>
      <sheetName val="THGT"/>
      <sheetName val=""/>
      <sheetName val="28+!60-28+420.5K95"/>
      <sheetName val="PGV-Th (2)"/>
      <sheetName val="PGV-C"/>
      <sheetName val="VVT"/>
      <sheetName val="T12"/>
      <sheetName val="T11"/>
      <sheetName val="T10"/>
      <sheetName val="T9"/>
      <sheetName val="T8"/>
      <sheetName val="T7"/>
      <sheetName val="T6"/>
      <sheetName val="T5"/>
      <sheetName val="T4"/>
      <sheetName val="T3"/>
      <sheetName val="T2"/>
      <sheetName val="T1"/>
      <sheetName val="TH mau moi tu T10"/>
      <sheetName val="Tong hop Quy IV"/>
      <sheetName val="Hat 1"/>
      <sheetName val="H9Bson"/>
      <sheetName val=" H8 duong"/>
      <sheetName val="VP"/>
      <sheetName val="Hat 7dg"/>
      <sheetName val="TH duong 1B"/>
      <sheetName val="TH cau 1B"/>
      <sheetName val="cauH9"/>
      <sheetName val="cauH7"/>
      <sheetName val="cau H1"/>
      <sheetName val="Clech"/>
      <sheetName val="CPVL"/>
      <sheetName val="Son dg"/>
      <sheetName val="h"/>
      <sheetName val="Dept"/>
      <sheetName val="15.MMUS GOI"/>
      <sheetName val="tuan"/>
      <sheetName val="Phan tich don gia (doc)"/>
      <sheetName val="luong thang 10"/>
      <sheetName val="tong hop thang 10"/>
      <sheetName val="loung11"/>
      <sheetName val="TH 11"/>
      <sheetName val="T122"/>
      <sheetName val="T121"/>
      <sheetName val="px khai thac 2"/>
      <sheetName val="dao lo so 2"/>
      <sheetName val="luong vp thang 10"/>
      <sheetName val="DGXDCB"/>
      <sheetName val="DEM"/>
      <sheetName val="KHOILUONG"/>
      <sheetName val="DONGIA"/>
      <sheetName val="CPKSTK"/>
      <sheetName val="THIETBI"/>
      <sheetName val="VC1"/>
      <sheetName val="VC2"/>
      <sheetName val="VC3"/>
      <sheetName val="VC4"/>
      <sheetName val="VC5"/>
      <sheetName val="BaoCao"/>
      <sheetName val="TT"/>
      <sheetName val="CO SO DU LIEU PTVL"/>
      <sheetName val="Chiettinh dz0,4"/>
      <sheetName val="huy dong von"/>
      <sheetName val="Lai vayxd"/>
      <sheetName val="Lai vayphaitra"/>
      <sheetName val="Lai vay "/>
      <sheetName val="tra von"/>
      <sheetName val="KH chi tiet"/>
      <sheetName val="nguyen lieu"/>
      <sheetName val="soi tho soi det"/>
      <sheetName val="soi thuong"/>
      <sheetName val="ni"/>
      <sheetName val="vai det"/>
      <sheetName val="chi phi 1tan"/>
      <sheetName val="von luu dong"/>
      <sheetName val="thue VAT"/>
      <sheetName val="doanh thu"/>
      <sheetName val="doanh thu loi nhuan"/>
      <sheetName val="dong tien"/>
      <sheetName val="thu hoi von"/>
      <sheetName val="hoan von"/>
      <sheetName val="dothi npv"/>
      <sheetName val="diem hoa von"/>
      <sheetName val="nop ngan sach"/>
      <sheetName val="chi tieu"/>
      <sheetName val="BKE CT GOC"/>
      <sheetName val="BK-CT"/>
      <sheetName val="CTGS10"/>
      <sheetName val="BKE CT GOC (2)"/>
      <sheetName val="CTGS10 (2)"/>
      <sheetName val="CT 03"/>
      <sheetName val="TH 03"/>
      <sheetName val="D.toan chi thet"/>
      <sheetName val="QT Duoc (Hai)"/>
      <sheetName val="Cua"/>
      <sheetName val="NS"/>
      <sheetName val="K"/>
      <sheetName val="COT"/>
      <sheetName val="CNKH"/>
      <sheetName val="DF"/>
      <sheetName val="Ca.D"/>
      <sheetName val="H.long"/>
      <sheetName val="C.Mong"/>
      <sheetName val="M.Phu"/>
      <sheetName val="T.Son"/>
      <sheetName val="V.Don"/>
      <sheetName val="Y.Kien"/>
      <sheetName val="V.Quang"/>
      <sheetName val="Q.Lam"/>
      <sheetName val="P.Thu"/>
      <sheetName val="T.Coc"/>
      <sheetName val="D.Nghia"/>
      <sheetName val="TT.DH"/>
      <sheetName val="P.Phu"/>
      <sheetName val="P.Lai"/>
      <sheetName val="N.Xuyen"/>
      <sheetName val="H.quan"/>
      <sheetName val="S.Dang"/>
      <sheetName val="N.Quan"/>
      <sheetName val="C.Dam"/>
      <sheetName val="B.luan"/>
      <sheetName val="M.Luong"/>
      <sheetName val="B.Doan"/>
      <sheetName val="H.Do"/>
      <sheetName val="D.Khe"/>
      <sheetName val="P.Trung"/>
      <sheetName val="V.du"/>
      <sheetName val="00000005"/>
      <sheetName val="00000006"/>
      <sheetName val="11"/>
      <sheetName val="THop"/>
      <sheetName val="Chiet tinh 6at lieu "/>
      <sheetName val="gia vat ,ieu"/>
      <sheetName val="MD03-4"/>
      <sheetName val="TH VL, NC, DDHT Thanhphuoc"/>
      <sheetName val="Du_lieu"/>
      <sheetName val="KTCB"/>
      <sheetName val="PXL+TB"/>
      <sheetName val="Mucluc"/>
      <sheetName val="TMDT"/>
      <sheetName val="PBVDT"/>
      <sheetName val="LPS"/>
      <sheetName val="VONTB"/>
      <sheetName val="KHTN"/>
      <sheetName val="GT"/>
      <sheetName val="Chart5"/>
      <sheetName val="LL"/>
      <sheetName val="CDTN"/>
      <sheetName val="HV"/>
      <sheetName val="lUONGTIEN"/>
      <sheetName val="Chart3"/>
      <sheetName val="Chart4"/>
      <sheetName val="Chart6"/>
      <sheetName val="DN"/>
      <sheetName val="CSDV"/>
      <sheetName val="PTKT"/>
      <sheetName val="SILICATE"/>
      <sheetName val="MTL$-INTER"/>
      <sheetName val="Detail pg 5"/>
      <sheetName val="MTO REV.2(ARMOR)"/>
      <sheetName val="B9_SCL (2)"/>
      <sheetName val="T-9"/>
      <sheetName val="Thang 7-05"/>
      <sheetName val="Bia dvi"/>
      <sheetName val="B3_Tonghop thang"/>
      <sheetName val="B4_TTG"/>
      <sheetName val="B7_TaiNan"/>
      <sheetName val="B8_DongDien"/>
      <sheetName val="B9_SCL"/>
      <sheetName val="B10_SCTX"/>
      <sheetName val="B11_XTM"/>
      <sheetName val="B12_TBDC"/>
      <sheetName val="B13_LanKT"/>
      <sheetName val="C45(DAU NAM)"/>
      <sheetName val="C45.(B.DONG)"/>
      <sheetName val="C47.1"/>
      <sheetName val="C47.2"/>
      <sheetName val="C47.3"/>
      <sheetName val="C47.4"/>
      <sheetName val="C47.5"/>
      <sheetName val="C47.6"/>
      <sheetName val="C47.7"/>
      <sheetName val="S53.1"/>
      <sheetName val="S53.2"/>
      <sheetName val="S53.3"/>
      <sheetName val="S53.4"/>
      <sheetName val="C46.1"/>
      <sheetName val="C46.2"/>
      <sheetName val="C46.3"/>
      <sheetName val="C46.4"/>
      <sheetName val="MLDV"/>
      <sheetName val="catongcu"/>
      <sheetName val="BC"/>
      <sheetName val="NNCONGNHAN"/>
      <sheetName val="bangtonghop"/>
      <sheetName val="B T HOP"/>
      <sheetName val="HT HE DUONG"/>
      <sheetName val="MLPP"/>
      <sheetName val="DH D1,2"/>
      <sheetName val="Tro giup"/>
      <sheetName val="Level"/>
      <sheetName val="기계시공"/>
      <sheetName val="BLR 1"/>
      <sheetName val="GEN"/>
      <sheetName val="GAS"/>
      <sheetName val="DEAE"/>
      <sheetName val="BLR2"/>
      <sheetName val="BLR3"/>
      <sheetName val="BLR4"/>
      <sheetName val="BLR5"/>
      <sheetName val="SAM"/>
      <sheetName val="CHEM"/>
      <sheetName val="COP"/>
      <sheetName val="bugiatheùpmong"/>
      <sheetName val="gia phan mong"/>
      <sheetName val="SILICAT_x0005_"/>
      <sheetName val="ND13-13+374"/>
      <sheetName val="CostBook"/>
      <sheetName val="BANGMTC"/>
      <sheetName val="Bang gia NC"/>
      <sheetName val="THDZ0,4"/>
      <sheetName val="TH DZ35"/>
      <sheetName val="THTram"/>
      <sheetName val="BB NT GD H-thanh"/>
      <sheetName val="BB NT KL"/>
      <sheetName val="Goi2"/>
      <sheetName val="THpp"/>
      <sheetName val="pp"/>
      <sheetName val="CL PP"/>
      <sheetName val="TH DgPP"/>
      <sheetName val="Dg PP"/>
      <sheetName val="CL DgPP"/>
      <sheetName val="TH DDau"/>
      <sheetName val="DDau"/>
      <sheetName val="GT3PP"/>
      <sheetName val="CLDD"/>
      <sheetName val="GT3DD"/>
      <sheetName val="TH DVu"/>
      <sheetName val="Dichvu"/>
      <sheetName val="CL Dvu"/>
      <sheetName val="TH DgDvu"/>
      <sheetName val="Dg DV"/>
      <sheetName val="PTDdv"/>
      <sheetName val="CLDdv"/>
      <sheetName val="GT3DV"/>
      <sheetName val="TH-CO"/>
      <sheetName val="C.O"/>
      <sheetName val="TH dg OC"/>
      <sheetName val="DCO"/>
      <sheetName val="CL CatOng"/>
      <sheetName val="Bang qui cach Vtu"/>
      <sheetName val="D.Da0"/>
      <sheetName val="Muavao6"/>
      <sheetName val="Muavao7"/>
      <sheetName val="Don gia"/>
      <sheetName val="NAM 200"/>
      <sheetName val="NAM 200&lt;"/>
      <sheetName val="NAM 200_x0005_"/>
      <sheetName val="KL_XL2000"/>
      <sheetName val="Chiet_tinh"/>
      <sheetName val="Van_chuyen"/>
      <sheetName val="THKP_(2)"/>
      <sheetName val="T_Bi"/>
      <sheetName val="Thiet_ke"/>
      <sheetName val="K_luong"/>
      <sheetName val="TT_L2"/>
      <sheetName val="TT_L1"/>
      <sheetName val="Thue_Ngoai"/>
      <sheetName val="Dong_Dau"/>
      <sheetName val="Dong_Dau_(2)"/>
      <sheetName val="Sau_dong"/>
      <sheetName val="Ma_xa"/>
      <sheetName val="My_dinh"/>
      <sheetName val="Tong_cong"/>
      <sheetName val="Chi_tiet_-_Dv_lap"/>
      <sheetName val="TH_KHTC"/>
      <sheetName val="Sheet2_(2)"/>
      <sheetName val="Phu_luc"/>
      <sheetName val="Gia_trÞ"/>
      <sheetName val="LUAN_CHUYEN"/>
      <sheetName val="KE_QUY"/>
      <sheetName val="LUONGGIAN_TIEP"/>
      <sheetName val="VAY_VON"/>
      <sheetName val="O_THAO"/>
      <sheetName val="Q_TRUNG"/>
      <sheetName val="Y_THANH"/>
      <sheetName val="Interim_payment"/>
      <sheetName val="Bid_Sum"/>
      <sheetName val="Item_B"/>
      <sheetName val="Dg_A"/>
      <sheetName val="Dg_B&amp;C"/>
      <sheetName val="Material_at_site"/>
      <sheetName val="DS_them_luong_qui_4-2002"/>
      <sheetName val="Phuc_loi_2-9-02"/>
      <sheetName val="Thuong_nhan_dip_21-12-02"/>
      <sheetName val="Thuong_dip_nhan_danh_hieu_AHL§"/>
      <sheetName val="Thang_luong_thu_13_nam_2002"/>
      <sheetName val="Luong_SX#_dip_Tet_Qui_Mui(dong)"/>
      <sheetName val="__"/>
      <sheetName val="san_vuon"/>
      <sheetName val="khu_phu_tro"/>
      <sheetName val="KH_2003_(moi_max)"/>
      <sheetName val="be_tong"/>
      <sheetName val="Tong_hop_thep"/>
      <sheetName val="vat_tu"/>
      <sheetName val="Tong_hop"/>
      <sheetName val="Gia_VL"/>
      <sheetName val="Bang_gia_ca_may"/>
      <sheetName val="Bang_luong_CB"/>
      <sheetName val="Bang_P_tich_CT"/>
      <sheetName val="D_toan_chi_tiet"/>
      <sheetName val="Bang_TH_Dtoan"/>
      <sheetName val="BCC_(2)"/>
      <sheetName val="Bao_cao"/>
      <sheetName val="Bao_cao_2"/>
      <sheetName val="Khoi_luong"/>
      <sheetName val="Khoi_luong_mat"/>
      <sheetName val="Bang_ke"/>
      <sheetName val="T_HopKL"/>
      <sheetName val="S_Luong"/>
      <sheetName val="D_Dap"/>
      <sheetName val="Q_Toan"/>
      <sheetName val="Phan_tich_chi_phi"/>
      <sheetName val="Chi_phi_nen_theo_BVTC"/>
      <sheetName val="nhan_cong_phu"/>
      <sheetName val="nhan_cong_Hung"/>
      <sheetName val="Nhan_cong"/>
      <sheetName val="Khoi_luong_nen_theo_BVTC"/>
      <sheetName val="TAI_TRONG"/>
      <sheetName val="NOI_LUC"/>
      <sheetName val="TINH_DUYET_THTT_CHINH"/>
      <sheetName val="TDUYET_THTT_PHU"/>
      <sheetName val="TINH_DAO_DONG_VA_DO_VONG"/>
      <sheetName val="TINH_NEO"/>
      <sheetName val="AC_PC"/>
      <sheetName val="Bang_VL"/>
      <sheetName val="VL(No_V-c)"/>
      <sheetName val="He_so"/>
      <sheetName val="PL_Vua"/>
      <sheetName val="Chitieu-dam_cac_loai"/>
      <sheetName val="DG_Dam"/>
      <sheetName val="DG_chung"/>
      <sheetName val="VL-dac_chung"/>
      <sheetName val="CT_1md_&amp;_dau_cong"/>
      <sheetName val="CT_cong"/>
      <sheetName val="dg_cong"/>
      <sheetName val="CT_Duong"/>
      <sheetName val="D_gia"/>
      <sheetName val="T_hop"/>
      <sheetName val="CtP_tro"/>
      <sheetName val="Nha_moi"/>
      <sheetName val="TT-T_Tron_So_2"/>
      <sheetName val="Ct_Dam_"/>
      <sheetName val="Ct_Duoi"/>
      <sheetName val="Ct_Tren"/>
      <sheetName val="D_giaMay"/>
      <sheetName val="Thuyet_minh"/>
      <sheetName val="26+180-400_2"/>
      <sheetName val="26+180_Sub1"/>
      <sheetName val="26+180_Sub4"/>
      <sheetName val="26+180-400_5(k95)"/>
      <sheetName val="26+400-620_3(k95)"/>
      <sheetName val="26+400-640_1(k95)"/>
      <sheetName val="26+960-27+150_9"/>
      <sheetName val="26+960-27+150_10"/>
      <sheetName val="26+960-27+150_11"/>
      <sheetName val="26+960-27+150_12"/>
      <sheetName val="26+960-27+150_5(k95)"/>
      <sheetName val="26+960-27+150_4(k95)"/>
      <sheetName val="26+960-27+150_1(k95)"/>
      <sheetName val="27+500-700_5(k95)"/>
      <sheetName val="27+500-700_4(k95)"/>
      <sheetName val="27+500-700_3(k95)"/>
      <sheetName val="27+500-700_1(k95)"/>
      <sheetName val="27+740-920_3(k95)"/>
      <sheetName val="27+740-920_21"/>
      <sheetName val="27+920-28+040_6,7"/>
      <sheetName val="27+920-28+040_10"/>
      <sheetName val="27+920-28+160_Su3"/>
      <sheetName val="28+160-28+420_5K95"/>
      <sheetName val="28+430-657_7"/>
      <sheetName val="Km28+430-657_8"/>
      <sheetName val="28+430-657_9"/>
      <sheetName val="28+430-667_10"/>
      <sheetName val="28+430-657_11"/>
      <sheetName val="28+430-657_4k95"/>
      <sheetName val="28+500-657_18"/>
      <sheetName val="28+520-657_19"/>
      <sheetName val="BU_CTPH"/>
      <sheetName val="BU_tran3+360_22"/>
      <sheetName val="Tran3+360_22"/>
      <sheetName val="BU_tran2+386_4"/>
      <sheetName val="Tran2+386_4"/>
      <sheetName val="DTcong_4-5"/>
      <sheetName val="Bu_1-2"/>
      <sheetName val="Bu_12-13"/>
      <sheetName val="DTcong_12-13"/>
      <sheetName val="DT_cong13-13+"/>
      <sheetName val="BU-_nhanh"/>
      <sheetName val="dtcong_nh1-2"/>
      <sheetName val="dtcong_nh0-1"/>
      <sheetName val="BU_11-12"/>
      <sheetName val="DTcong_11-12"/>
      <sheetName val="Pr-_CC"/>
      <sheetName val="MD_3-4"/>
      <sheetName val="ND_3-4"/>
      <sheetName val="MD_1-2"/>
      <sheetName val="ND_1-2"/>
      <sheetName val="MD_0-1"/>
      <sheetName val="ND_0-1"/>
      <sheetName val="KL_tong"/>
      <sheetName val="cd_viaK0-T6"/>
      <sheetName val="cdvia_T6-Tc24"/>
      <sheetName val="cdvia_Tc24-T46"/>
      <sheetName val="cd_btnL2k0+361-T19"/>
      <sheetName val="cap_cho_cac_DT"/>
      <sheetName val="Ung_-_hoan"/>
      <sheetName val="CP_may"/>
      <sheetName val="Thep_"/>
      <sheetName val="Chi_tiet_Khoi_luong"/>
      <sheetName val="TH_khoi_luong"/>
      <sheetName val="Chiet_tinh_vat_lieu_"/>
      <sheetName val="TH_KL_VL"/>
      <sheetName val="phan_tich_DG"/>
      <sheetName val="gia_vat_lieu"/>
      <sheetName val="gia_xe_may"/>
      <sheetName val="gia_nhan_cong"/>
      <sheetName val="TH_(T1-6)"/>
      <sheetName val="_NL"/>
      <sheetName val="_NL_(2)"/>
      <sheetName val="CDTHCT_(3)"/>
      <sheetName val="Quang_Tri"/>
      <sheetName val="Da_Nang"/>
      <sheetName val="Quang_Nam"/>
      <sheetName val="Quang_Ngai"/>
      <sheetName val="TH_DH-QN"/>
      <sheetName val="KP_HD"/>
      <sheetName val="DB_HD"/>
      <sheetName val="tong_hop_thanh_toan_thue"/>
      <sheetName val="bang_ke_nop_thue"/>
      <sheetName val="Tonh_hop_chi_phi"/>
      <sheetName val="BK_chi_phi"/>
      <sheetName val="KTra_DS_va_thue_GTGT"/>
      <sheetName val="Kiãøm_tra_DS_thue_GTGT"/>
      <sheetName val="XUAT(gia_von)"/>
      <sheetName val="Xuat_(gia_ban)"/>
      <sheetName val="Dchinh_TH_N-X-T"/>
      <sheetName val="Tong_hop_N-X-T"/>
      <sheetName val="thue_TH"/>
      <sheetName val="tong_hop_2001"/>
      <sheetName val="qUYET_TOAN_THUE"/>
      <sheetName val="thkl_(2)"/>
      <sheetName val="long_tec"/>
      <sheetName val="cong_Q2"/>
      <sheetName val="T_U_luong_Q1"/>
      <sheetName val="T_U_luong_Q2"/>
      <sheetName val="T_U_luong_Q3"/>
      <sheetName val="K249_K98"/>
      <sheetName val="K249_K98_(2)"/>
      <sheetName val="K251_K98"/>
      <sheetName val="K251_SBase"/>
      <sheetName val="K251_AC"/>
      <sheetName val="K252_K98"/>
      <sheetName val="K252_SBase"/>
      <sheetName val="K252_AC"/>
      <sheetName val="K253_K98"/>
      <sheetName val="K253_Subbase"/>
      <sheetName val="K253_Base_"/>
      <sheetName val="K253_SBase"/>
      <sheetName val="K253_AC"/>
      <sheetName val="K255_SBase"/>
      <sheetName val="K259_K98"/>
      <sheetName val="K259_Subbase"/>
      <sheetName val="K259_Base_"/>
      <sheetName val="K259_AC"/>
      <sheetName val="K260_K98"/>
      <sheetName val="K260_Subbase"/>
      <sheetName val="K260_Base"/>
      <sheetName val="K260_AC"/>
      <sheetName val="K261_K98"/>
      <sheetName val="K261_Base"/>
      <sheetName val="K261_AC"/>
      <sheetName val="CDSL_(2)"/>
      <sheetName val="CDTHU_CHI_T1"/>
      <sheetName val="THUCHI_2"/>
      <sheetName val="THU_CHI3"/>
      <sheetName val="THU_CHI_4"/>
      <sheetName val="THU_CHI5"/>
      <sheetName val="THU_CHI_6"/>
      <sheetName val="TU_CHI_7"/>
      <sheetName val="THU_CHI9"/>
      <sheetName val="THU_CHI_8"/>
      <sheetName val="THU_CHI_10"/>
      <sheetName val="THU_CHI_11"/>
      <sheetName val="THU_CHI_12"/>
      <sheetName val="KL_VL"/>
      <sheetName val="QT_9-6"/>
      <sheetName val="Thuong_luu_HB"/>
      <sheetName val="QT_Ky_T"/>
      <sheetName val="bc_vt_TON_BAI"/>
      <sheetName val="Xep_hang_201"/>
      <sheetName val="toan_Cty"/>
      <sheetName val="Cong_ty"/>
      <sheetName val="XN_2"/>
      <sheetName val="XN_ong_CHi"/>
      <sheetName val="N_XDCT&amp;_XKLD"/>
      <sheetName val="CN_HCM"/>
      <sheetName val="TT_XKLD(Nhan)"/>
      <sheetName val="Ong_Hong"/>
      <sheetName val="CN_hung_yen"/>
      <sheetName val="Dong_nai"/>
      <sheetName val="KLTong_hop"/>
      <sheetName val="Lan_can"/>
      <sheetName val="Ranh_doc_(2)"/>
      <sheetName val="Ranh_doc"/>
      <sheetName val="Coc_tieu"/>
      <sheetName val="Bien_bao"/>
      <sheetName val="Nan_tuyen"/>
      <sheetName val="Lan_1"/>
      <sheetName val="Lan__2"/>
      <sheetName val="Lan_3"/>
      <sheetName val="Gia_tri"/>
      <sheetName val="Lan_5"/>
      <sheetName val="binh_do"/>
      <sheetName val="cot_lieu"/>
      <sheetName val="van_khuon"/>
      <sheetName val="CT_BT"/>
      <sheetName val="lay_mau"/>
      <sheetName val="mat_ngoai_goi"/>
      <sheetName val="coc_tram-bt"/>
      <sheetName val="Cong_hop"/>
      <sheetName val="kldukien_(107)"/>
      <sheetName val="qui1_(2)"/>
      <sheetName val="Quyet_toan"/>
      <sheetName val="Thu_hoi"/>
      <sheetName val="Lai_vay"/>
      <sheetName val="Tien_vay"/>
      <sheetName val="Cong_no"/>
      <sheetName val="Cop_pha"/>
      <sheetName val="Dc_Dau"/>
      <sheetName val="_o_to_Hien_8"/>
      <sheetName val="_o_to_Hien9"/>
      <sheetName val="_o_to_Hien10"/>
      <sheetName val="_o_to_Hien11"/>
      <sheetName val="_o_to_Hien12)"/>
      <sheetName val="_o_to_Hien1"/>
      <sheetName val="_o_to_Hien2"/>
      <sheetName val="_o_to_Hien3"/>
      <sheetName val="_o_to_Hien4"/>
      <sheetName val="_o_to_Hien5"/>
      <sheetName val="_o_to_Phong_8"/>
      <sheetName val="_o_to_Phong9"/>
      <sheetName val="_o_to_Phong10"/>
      <sheetName val="_o_to_Phong11"/>
      <sheetName val="_o_to_Phong12)"/>
      <sheetName val="_o_to_Phong1"/>
      <sheetName val="_o_to_Phong2"/>
      <sheetName val="_o_to_Phong3"/>
      <sheetName val="_o_to_Phong4"/>
      <sheetName val="_o_to_Phong5"/>
      <sheetName val="_o_to_Dung_8_"/>
      <sheetName val="_D_tt_dau8"/>
      <sheetName val="_o_to_Dung_9"/>
      <sheetName val="_D9_tt_dau"/>
      <sheetName val="_D10_tt_dau"/>
      <sheetName val="_o_to_Dung_10"/>
      <sheetName val="_o_to_Dung_11"/>
      <sheetName val="_o_to_Dung_12)"/>
      <sheetName val="_o_to_Dung_1"/>
      <sheetName val="_o_to_Dung2"/>
      <sheetName val="_o_to_Dung3"/>
      <sheetName val="_o_to_Dung4"/>
      <sheetName val="_o_totrongT10-12"/>
      <sheetName val="_o_totrongT2"/>
      <sheetName val="_o_totrungT10-12"/>
      <sheetName val="_o_toMinhT10-12_"/>
      <sheetName val="_o_toMinhT2"/>
      <sheetName val="_o_toTrieuT10-12__"/>
      <sheetName val="Luong_8_SP"/>
      <sheetName val="Luong_9_SP_"/>
      <sheetName val="Luong_10_SP_"/>
      <sheetName val="Luong_11_SP_"/>
      <sheetName val="Luong_12_SP"/>
      <sheetName val="Luong_1_SP1"/>
      <sheetName val="Luong_2_SP2"/>
      <sheetName val="Luong_3_SP3"/>
      <sheetName val="Luong_4_SP4"/>
      <sheetName val="Luong_4_SP5"/>
      <sheetName val="sent_to"/>
      <sheetName val="Tien_ung"/>
      <sheetName val="phi_luong3"/>
      <sheetName val="Phu_luc_HD"/>
      <sheetName val="Gia_du_thau"/>
      <sheetName val="Ca_xe"/>
      <sheetName val="Gia_DAN"/>
      <sheetName val="Chenh_lech"/>
      <sheetName val="Kinh_phí"/>
      <sheetName val="C_TIEU"/>
      <sheetName val="T_Luong"/>
      <sheetName val="T_HAO"/>
      <sheetName val="DT_TUYEN"/>
      <sheetName val="DT_GIA"/>
      <sheetName val="KHDT_(2)"/>
      <sheetName val="CL_"/>
      <sheetName val="KQ_(2)"/>
      <sheetName val="THKL_H9"/>
      <sheetName val="KL_Tram_Cty"/>
      <sheetName val="Gam_may_Cty"/>
      <sheetName val="KL_tram_KH"/>
      <sheetName val="Gam_may_KH"/>
      <sheetName val="Cach_dien"/>
      <sheetName val="Mang_tai"/>
      <sheetName val="KL_DDK"/>
      <sheetName val="Mang_tai_DDK"/>
      <sheetName val="KL_DDK0,4"/>
      <sheetName val="TT_Ky_thuat"/>
      <sheetName val="CT_moi"/>
      <sheetName val="Tu_dien"/>
      <sheetName val="May_cat"/>
      <sheetName val="Dao_Cly"/>
      <sheetName val="Dao_Ptai"/>
      <sheetName val="Tu_RMU"/>
      <sheetName val="C_set"/>
      <sheetName val="Sco_Cap"/>
      <sheetName val="Sco_TB"/>
      <sheetName val="TN_tram"/>
      <sheetName val="TN_C_set"/>
      <sheetName val="TN_TD_DDay"/>
      <sheetName val="Phan_chung"/>
      <sheetName val="congtac_vien-uy"/>
      <sheetName val="Nhan_luc2001"/>
      <sheetName val="CT_xa"/>
      <sheetName val="cap_so_lan_2"/>
      <sheetName val="cap_so_BHXH"/>
      <sheetName val="tru_tien"/>
      <sheetName val="yt_q2"/>
      <sheetName val="c45_t3"/>
      <sheetName val="c45_t6"/>
      <sheetName val="BHYT_Q3_2003"/>
      <sheetName val="C45_t7"/>
      <sheetName val="C47-t07_2003"/>
      <sheetName val="C45_t8"/>
      <sheetName val="C47-t08_2003"/>
      <sheetName val="C45_t09"/>
      <sheetName val="C47-t09_2003"/>
      <sheetName val="C47_T12"/>
      <sheetName val="BHYT_Q4-2003"/>
      <sheetName val="C45_T10"/>
      <sheetName val="Tong_Thu"/>
      <sheetName val="Tong_Chi"/>
      <sheetName val="Truong_hoc"/>
      <sheetName val="Cty_CP"/>
      <sheetName val="G_thau_3B"/>
      <sheetName val="T_Hop_Thu-chi"/>
      <sheetName val="cong_bien_t10"/>
      <sheetName val="luong_t9_"/>
      <sheetName val="bb_t9"/>
      <sheetName val="DG_SOC"/>
      <sheetName val="DG_HQ"/>
      <sheetName val="NAM_2004"/>
      <sheetName val="Hat_1"/>
      <sheetName val="_H8_duong"/>
      <sheetName val="Hat_7dg"/>
      <sheetName val="TH_duong_1B"/>
      <sheetName val="TH_cau_1B"/>
      <sheetName val="cau_H1"/>
      <sheetName val="Son_dg"/>
      <sheetName val="THKL_H4"/>
      <sheetName val="THVT_T5"/>
      <sheetName val="XL1_t5"/>
      <sheetName val="XL2_T5"/>
      <sheetName val="XL3_T5"/>
      <sheetName val="XL5_T5"/>
      <sheetName val="CC_XL1"/>
      <sheetName val="KKTS_04"/>
      <sheetName val="nha_kct"/>
      <sheetName val="NAM_200"/>
      <sheetName val="XE_DAU"/>
      <sheetName val="NAM_200&lt;"/>
      <sheetName val="NAM_200"/>
      <sheetName val="Co_quan_TCT"/>
      <sheetName val="BOT_(PA_chon)"/>
      <sheetName val="Yaly_&amp;_Ri_Ninh"/>
      <sheetName val="Thuy_dien_Na_Loi"/>
      <sheetName val="bang_so_sanh_tong_hop"/>
      <sheetName val="bang_so_sanh_tong_hop_(ty_le)"/>
      <sheetName val="thu_nhap_binh_quan_(2)"/>
      <sheetName val="dang_huong"/>
      <sheetName val="phuong_an_1"/>
      <sheetName val="phuong_an_1_(2)"/>
      <sheetName val="phuong_an2"/>
      <sheetName val="tong_hop_BQ"/>
      <sheetName val="tong_hop_BQ-1"/>
      <sheetName val="phuong_an_chon"/>
      <sheetName val="bang_so_sanh_tong_hop_(_PA_chon"/>
      <sheetName val="dang_ap_dung"/>
      <sheetName val="bang_tong_hop_(dang_huong)"/>
      <sheetName val="TH_du_toan_"/>
      <sheetName val="Du_toan_"/>
      <sheetName val="C_Tinh"/>
      <sheetName val="XE_XANG"/>
      <sheetName val="Bot_Giat_C"/>
      <sheetName val="Bot_Giat_P_"/>
      <sheetName val="THAY_THUNG_H"/>
      <sheetName val="thi_nghiem"/>
      <sheetName val="沈阳"/>
      <sheetName val="重庆"/>
      <sheetName val="杭州调"/>
      <sheetName val="MAIN_DATA"/>
      <sheetName val="DATA"/>
      <sheetName val="cd_x0001_viaK0-T6"/>
      <sheetName val="Dec3X"/>
      <sheetName val="DGCT1"/>
      <sheetName val="Tu van Thiet ke"/>
      <sheetName val="Tien do thi cong"/>
      <sheetName val="Bia du toan"/>
      <sheetName val="Config"/>
      <sheetName val="Pipe"/>
      <sheetName val="402"/>
      <sheetName val="L D1704"/>
      <sheetName val="T_x0003__x0000_ong dip nhan danh hieu AHL§"/>
      <sheetName val="THV CHI 6"/>
      <sheetName val="27+500-700.4(k85)"/>
      <sheetName val="n`nh"/>
      <sheetName val="UBi"/>
      <sheetName val="26+960-27+050.9"/>
      <sheetName val="A"/>
      <sheetName val="B"/>
      <sheetName val="TK331A"/>
      <sheetName val="TK131B"/>
      <sheetName val="TK131A"/>
      <sheetName val="TK 331c1"/>
      <sheetName val="TK331C"/>
      <sheetName val="CT331-2003"/>
      <sheetName val="CT 331"/>
      <sheetName val="CT131-2003"/>
      <sheetName val="CT 131"/>
      <sheetName val="TK331B"/>
      <sheetName val="Thi sinh"/>
      <sheetName val="SPS"/>
      <sheetName val="DSNV"/>
      <sheetName val="Cham cong"/>
      <sheetName val="Bang luong"/>
      <sheetName val="LCB"/>
      <sheetName val="CN131"/>
      <sheetName val="STH 152"/>
      <sheetName val="CN 331"/>
      <sheetName val="VLSPHH"/>
      <sheetName val="DVKH"/>
      <sheetName val="Kho"/>
      <sheetName val="THGTXL"/>
      <sheetName val="Kenh"/>
      <sheetName val="BVCkenh"/>
      <sheetName val="THKenh"/>
      <sheetName val="congn140"/>
      <sheetName val="BVCc40"/>
      <sheetName val="cong30"/>
      <sheetName val="BVCcong30"/>
      <sheetName val="congQD"/>
      <sheetName val="BVCCQD"/>
      <sheetName val="tran"/>
      <sheetName val="Bvctran"/>
      <sheetName val="klctiet"/>
      <sheetName val="VC MONG"/>
      <sheetName val="LUONG NC"/>
      <sheetName val="30000000"/>
      <sheetName val="Summary"/>
      <sheetName val="PIPE-03E.XLS"/>
      <sheetName val="T01"/>
      <sheetName val="T04"/>
      <sheetName val="C"/>
      <sheetName val="D"/>
      <sheetName val="F"/>
      <sheetName val="G"/>
      <sheetName val="I"/>
      <sheetName val="L"/>
      <sheetName val="M"/>
      <sheetName val="N"/>
      <sheetName val="O"/>
      <sheetName val="P"/>
      <sheetName val="S"/>
      <sheetName val="U"/>
      <sheetName val="T"/>
      <sheetName val="XNT"/>
      <sheetName val="BBKKT11"/>
      <sheetName val="Assumptions"/>
      <sheetName val="B3D"/>
      <sheetName val="Div. A"/>
      <sheetName val="nphuၯck"/>
      <sheetName val="CHIET TINH TBA"/>
      <sheetName val="CHIET TINH DZ 0,4"/>
      <sheetName val="CHIET TINH CCT"/>
      <sheetName val="GIAVLIEU"/>
      <sheetName val="Tong hop gia"/>
      <sheetName val="cong bien t1&lt;"/>
      <sheetName val="Bang 2B"/>
      <sheetName val="GiaVL"/>
      <sheetName val="DG"/>
      <sheetName val="Dgia vat tu"/>
      <sheetName val="Don gia_III"/>
      <sheetName val="Dgia VT"/>
      <sheetName val="dnc4"/>
      <sheetName val="Cau_2(3)"/>
      <sheetName val="KH_200³_(moi_max)"/>
      <sheetName val="Thang_12"/>
      <sheetName val="Thang_1"/>
      <sheetName val="Thang_12_(2)"/>
      <sheetName val="Thang_01"/>
      <sheetName val="CO_SO_DU_LIEU_PTVL"/>
      <sheetName val="huy_dong_von"/>
      <sheetName val="Lai_vayxd"/>
      <sheetName val="Lai_vayphaitra"/>
      <sheetName val="Lai_vay_"/>
      <sheetName val="tra_von"/>
      <sheetName val="KH_chi_tiet"/>
      <sheetName val="nguyen_lieu"/>
      <sheetName val="soi_tho_soi_det"/>
      <sheetName val="soi_thuong"/>
      <sheetName val="vai_det"/>
      <sheetName val="chi_phi_1tan"/>
      <sheetName val="von_luu_dong"/>
      <sheetName val="thue_VAT"/>
      <sheetName val="doanh_thu"/>
      <sheetName val="doanh_thu_loi_nhuan"/>
      <sheetName val="dong_tien"/>
      <sheetName val="thu_hoi_von"/>
      <sheetName val="hoan_von"/>
      <sheetName val="dothi_npv"/>
      <sheetName val="diem_hoa_von"/>
      <sheetName val="nop_ngan_sach"/>
      <sheetName val="chi_tieu"/>
      <sheetName val="CT_03"/>
      <sheetName val="TH_03"/>
      <sheetName val="Cong doan"/>
      <sheetName val="DTcojg 4-5"/>
      <sheetName val="PTS䁌"/>
      <sheetName val="LUAN_CHUYEN1"/>
      <sheetName val="KE_QUY1"/>
      <sheetName val="LUONGGIAN_TIEP1"/>
      <sheetName val="VAY_VON1"/>
      <sheetName val="O_THAO1"/>
      <sheetName val="Q_TRUNG1"/>
      <sheetName val="Y_THANH1"/>
      <sheetName val="Interim_payment1"/>
      <sheetName val="Bid_Sum1"/>
      <sheetName val="Item_B1"/>
      <sheetName val="Dg_A1"/>
      <sheetName val="Dg_B&amp;C1"/>
      <sheetName val="Material_at_site1"/>
      <sheetName val="KL_XL20001"/>
      <sheetName val="Chiet_tinh1"/>
      <sheetName val="Van_chuyen1"/>
      <sheetName val="THKP_(2)1"/>
      <sheetName val="T_Bi1"/>
      <sheetName val="Thiet_ke1"/>
      <sheetName val="K_luong1"/>
      <sheetName val="TT_L21"/>
      <sheetName val="TT_L11"/>
      <sheetName val="Thue_Ngoai1"/>
      <sheetName val="Chi_tiet_-_Dv_lap1"/>
      <sheetName val="TH_KHTC1"/>
      <sheetName val="be_tong1"/>
      <sheetName val="Tong_hop_thep1"/>
      <sheetName val="Sheet2_(2)1"/>
      <sheetName val="KH_2003_(moi_max)1"/>
      <sheetName val="Dong_Dau1"/>
      <sheetName val="Dong_Dau_(2)1"/>
      <sheetName val="Sau_dong1"/>
      <sheetName val="Ma_xa1"/>
      <sheetName val="My_dinh1"/>
      <sheetName val="Tong_cong1"/>
      <sheetName val="BCC_(2)1"/>
      <sheetName val="Bao_cao1"/>
      <sheetName val="Bao_cao_21"/>
      <sheetName val="Khoi_luong1"/>
      <sheetName val="Khoi_luong_mat1"/>
      <sheetName val="Bang_ke1"/>
      <sheetName val="T_HopKL1"/>
      <sheetName val="S_Luong1"/>
      <sheetName val="D_Dap1"/>
      <sheetName val="Q_Toan1"/>
      <sheetName val="Phan_tich_chi_phi1"/>
      <sheetName val="Chi_phi_nen_theo_BVTC1"/>
      <sheetName val="nhan_cong_phu1"/>
      <sheetName val="nhan_cong_Hung1"/>
      <sheetName val="Nhan_cong1"/>
      <sheetName val="Khoi_luong_nen_theo_BVTC1"/>
      <sheetName val="Bang_VL1"/>
      <sheetName val="VL(No_V-c)1"/>
      <sheetName val="He_so1"/>
      <sheetName val="PL_Vua1"/>
      <sheetName val="Chitieu-dam_cac_loai1"/>
      <sheetName val="DG_Dam1"/>
      <sheetName val="DG_chung1"/>
      <sheetName val="VL-dac_chung1"/>
      <sheetName val="CT_1md_&amp;_dau_cong1"/>
      <sheetName val="Tong_hop1"/>
      <sheetName val="CT_cong1"/>
      <sheetName val="dg_cong1"/>
      <sheetName val="Gia_VL1"/>
      <sheetName val="Bang_gia_ca_may1"/>
      <sheetName val="Bang_luong_CB1"/>
      <sheetName val="Bang_P_tich_CT1"/>
      <sheetName val="D_toan_chi_tiet1"/>
      <sheetName val="Bang_TH_Dtoan1"/>
      <sheetName val="BU_CTPH1"/>
      <sheetName val="BU_tran3+360_221"/>
      <sheetName val="Tran3+360_221"/>
      <sheetName val="BU_tran2+386_41"/>
      <sheetName val="Tran2+386_41"/>
      <sheetName val="DTcong_4-51"/>
      <sheetName val="Bu_1-21"/>
      <sheetName val="Bu_12-131"/>
      <sheetName val="DTcong_12-131"/>
      <sheetName val="DT_cong13-13+1"/>
      <sheetName val="BU-_nhanh1"/>
      <sheetName val="dtcong_nh1-21"/>
      <sheetName val="dtcong_nh0-11"/>
      <sheetName val="BU_11-121"/>
      <sheetName val="DTcong_11-121"/>
      <sheetName val="Pr-_CC1"/>
      <sheetName val="MD_3-41"/>
      <sheetName val="ND_3-41"/>
      <sheetName val="MD_1-21"/>
      <sheetName val="ND_1-21"/>
      <sheetName val="MD_0-11"/>
      <sheetName val="ND_0-11"/>
      <sheetName val="KL_tong1"/>
      <sheetName val="AC_PC1"/>
      <sheetName val="cd_viaK0-T61"/>
      <sheetName val="cdvia_T6-Tc241"/>
      <sheetName val="cdvia_Tc24-T461"/>
      <sheetName val="cd_btnL2k0+361-T191"/>
      <sheetName val="TAI_TRONG1"/>
      <sheetName val="NOI_LUC1"/>
      <sheetName val="TINH_DUYET_THTT_CHINH1"/>
      <sheetName val="TDUYET_THTT_PHU1"/>
      <sheetName val="TINH_DAO_DONG_VA_DO_VONG1"/>
      <sheetName val="TINH_NEO1"/>
      <sheetName val="26+180-400_21"/>
      <sheetName val="26+180_Sub11"/>
      <sheetName val="26+180_Sub41"/>
      <sheetName val="26+180-400_5(k95)1"/>
      <sheetName val="26+400-620_3(k95)1"/>
      <sheetName val="26+400-640_1(k95)1"/>
      <sheetName val="26+960-27+150_91"/>
      <sheetName val="26+960-27+150_101"/>
      <sheetName val="26+960-27+150_111"/>
      <sheetName val="26+960-27+150_121"/>
      <sheetName val="26+960-27+150_5(k95)1"/>
      <sheetName val="26+960-27+150_4(k95)1"/>
      <sheetName val="26+960-27+150_1(k95)1"/>
      <sheetName val="27+500-700_5(k95)1"/>
      <sheetName val="27+500-700_4(k95)1"/>
      <sheetName val="27+500-700_3(k95)1"/>
      <sheetName val="27+500-700_1(k95)1"/>
      <sheetName val="27+740-920_3(k95)1"/>
      <sheetName val="27+740-920_211"/>
      <sheetName val="27+920-28+040_6,71"/>
      <sheetName val="27+920-28+040_101"/>
      <sheetName val="27+920-28+160_Su31"/>
      <sheetName val="28+160-28+420_5K951"/>
      <sheetName val="28+430-657_71"/>
      <sheetName val="Km28+430-657_81"/>
      <sheetName val="28+430-657_91"/>
      <sheetName val="28+430-667_101"/>
      <sheetName val="28+430-657_111"/>
      <sheetName val="28+430-657_4k951"/>
      <sheetName val="28+500-657_181"/>
      <sheetName val="28+520-657_191"/>
      <sheetName val="__1"/>
      <sheetName val="san_vuon1"/>
      <sheetName val="khu_phu_tro1"/>
      <sheetName val="Thuyet_minh1"/>
      <sheetName val="Quang_Tri1"/>
      <sheetName val="Da_Nang1"/>
      <sheetName val="Quang_Nam1"/>
      <sheetName val="Quang_Ngai1"/>
      <sheetName val="TH_DH-QN1"/>
      <sheetName val="KP_HD1"/>
      <sheetName val="DB_HD1"/>
      <sheetName val="Phu_luc1"/>
      <sheetName val="Gia_trÞ1"/>
      <sheetName val="thkl_(2)1"/>
      <sheetName val="long_tec1"/>
      <sheetName val="DS_them_luong_qui_4-20021"/>
      <sheetName val="Phuc_loi_2-9-021"/>
      <sheetName val="Thuong_nhan_dip_21-12-021"/>
      <sheetName val="Thuong_dip_nhan_danh_hieu_AHL§1"/>
      <sheetName val="Thang_luong_thu_13_nam_20021"/>
      <sheetName val="Luong_SX#_dip_Tet_Qui_Mui(dong1"/>
      <sheetName val="vat_tu1"/>
      <sheetName val="CDSL_(2)1"/>
      <sheetName val="cap_cho_cac_DT1"/>
      <sheetName val="Ung_-_hoan1"/>
      <sheetName val="CP_may1"/>
      <sheetName val="CT_xa1"/>
      <sheetName val="CT_Duong1"/>
      <sheetName val="D_gia1"/>
      <sheetName val="T_hop1"/>
      <sheetName val="CtP_tro1"/>
      <sheetName val="Nha_moi1"/>
      <sheetName val="TT-T_Tron_So_21"/>
      <sheetName val="Ct_Dam_1"/>
      <sheetName val="Ct_Duoi1"/>
      <sheetName val="Ct_Tren1"/>
      <sheetName val="D_giaMay1"/>
      <sheetName val="Dc_Dau1"/>
      <sheetName val="_o_to_Hien_81"/>
      <sheetName val="_o_to_Hien91"/>
      <sheetName val="_o_to_Hien101"/>
      <sheetName val="_o_to_Hien111"/>
      <sheetName val="_o_to_Hien12)1"/>
      <sheetName val="_o_to_Hien12"/>
      <sheetName val="_o_to_Hien21"/>
      <sheetName val="_o_to_Hien31"/>
      <sheetName val="_o_to_Hien41"/>
      <sheetName val="_o_to_Hien51"/>
      <sheetName val="_o_to_Phong_81"/>
      <sheetName val="_o_to_Phong91"/>
      <sheetName val="_o_to_Phong101"/>
      <sheetName val="_o_to_Phong111"/>
      <sheetName val="_o_to_Phong12)1"/>
      <sheetName val="_o_to_Phong12"/>
      <sheetName val="_o_to_Phong21"/>
      <sheetName val="_o_to_Phong31"/>
      <sheetName val="_o_to_Phong41"/>
      <sheetName val="_o_to_Phong51"/>
      <sheetName val="_o_to_Dung_8_1"/>
      <sheetName val="_D_tt_dau81"/>
      <sheetName val="_o_to_Dung_91"/>
      <sheetName val="_D9_tt_dau1"/>
      <sheetName val="_D10_tt_dau1"/>
      <sheetName val="_o_to_Dung_101"/>
      <sheetName val="_o_to_Dung_111"/>
      <sheetName val="_o_to_Dung_12)1"/>
      <sheetName val="_o_to_Dung_12"/>
      <sheetName val="_o_to_Dung21"/>
      <sheetName val="_o_to_Dung31"/>
      <sheetName val="_o_to_Dung41"/>
      <sheetName val="_o_totrongT10-121"/>
      <sheetName val="_o_totrongT21"/>
      <sheetName val="_o_totrungT10-121"/>
      <sheetName val="_o_toMinhT10-12_1"/>
      <sheetName val="_o_toMinhT21"/>
      <sheetName val="_o_toTrieuT10-12__1"/>
      <sheetName val="Luong_8_SP1"/>
      <sheetName val="Luong_9_SP_1"/>
      <sheetName val="Luong_10_SP_1"/>
      <sheetName val="Luong_11_SP_1"/>
      <sheetName val="Luong_12_SP1"/>
      <sheetName val="Luong_1_SP11"/>
      <sheetName val="Luong_2_SP21"/>
      <sheetName val="Luong_3_SP31"/>
      <sheetName val="Luong_4_SP41"/>
      <sheetName val="Luong_4_SP51"/>
      <sheetName val="TH_(T1-6)1"/>
      <sheetName val="_NL1"/>
      <sheetName val="_NL_(2)1"/>
      <sheetName val="CDTHCT_(3)1"/>
      <sheetName val="K249_K981"/>
      <sheetName val="K249_K98_(2)1"/>
      <sheetName val="K251_K981"/>
      <sheetName val="K251_SBase1"/>
      <sheetName val="K251_AC1"/>
      <sheetName val="K252_K981"/>
      <sheetName val="K252_SBase1"/>
      <sheetName val="K252_AC1"/>
      <sheetName val="K253_K981"/>
      <sheetName val="K253_Subbase1"/>
      <sheetName val="K253_Base_1"/>
      <sheetName val="K253_SBase1"/>
      <sheetName val="K253_AC1"/>
      <sheetName val="K255_SBase1"/>
      <sheetName val="K259_K981"/>
      <sheetName val="K259_Subbase1"/>
      <sheetName val="K259_Base_1"/>
      <sheetName val="K259_AC1"/>
      <sheetName val="K260_K981"/>
      <sheetName val="K260_Subbase1"/>
      <sheetName val="K260_Base1"/>
      <sheetName val="K260_AC1"/>
      <sheetName val="K261_K981"/>
      <sheetName val="K261_Base1"/>
      <sheetName val="K261_AC1"/>
      <sheetName val="tong_hop_thanh_toan_thue1"/>
      <sheetName val="bang_ke_nop_thue1"/>
      <sheetName val="Tonh_hop_chi_phi1"/>
      <sheetName val="BK_chi_phi1"/>
      <sheetName val="KTra_DS_va_thue_GTGT1"/>
      <sheetName val="Kiãøm_tra_DS_thue_GTGT1"/>
      <sheetName val="XUAT(gia_von)1"/>
      <sheetName val="Xuat_(gia_ban)1"/>
      <sheetName val="Dchinh_TH_N-X-T1"/>
      <sheetName val="Tong_hop_N-X-T1"/>
      <sheetName val="thue_TH1"/>
      <sheetName val="tong_hop_20011"/>
      <sheetName val="qUYET_TOAN_THUE1"/>
      <sheetName val="Thep_1"/>
      <sheetName val="Chi_tiet_Khoi_luong1"/>
      <sheetName val="TH_khoi_luong1"/>
      <sheetName val="Chiet_tinh_vat_lieu_1"/>
      <sheetName val="TH_KL_VL1"/>
      <sheetName val="Cong_hop1"/>
      <sheetName val="kldukien_(107)1"/>
      <sheetName val="qui1_(2)1"/>
      <sheetName val="Gia_DAN1"/>
      <sheetName val="KLTong_hop1"/>
      <sheetName val="Lan_can1"/>
      <sheetName val="Ranh_doc_(2)1"/>
      <sheetName val="Ranh_doc1"/>
      <sheetName val="Coc_tieu1"/>
      <sheetName val="Bien_bao1"/>
      <sheetName val="Nan_tuyen1"/>
      <sheetName val="Lan_11"/>
      <sheetName val="Lan__21"/>
      <sheetName val="Lan_31"/>
      <sheetName val="Gia_tri1"/>
      <sheetName val="Lan_51"/>
      <sheetName val="phan_tich_DG1"/>
      <sheetName val="gia_vat_lieu1"/>
      <sheetName val="gia_xe_may1"/>
      <sheetName val="gia_nhan_cong1"/>
      <sheetName val="KL_VL1"/>
      <sheetName val="QT_9-61"/>
      <sheetName val="Thuong_luu_HB1"/>
      <sheetName val="QT_Ky_T1"/>
      <sheetName val="bc_vt_TON_BAI1"/>
      <sheetName val="cong_Q21"/>
      <sheetName val="T_U_luong_Q11"/>
      <sheetName val="T_U_luong_Q21"/>
      <sheetName val="T_U_luong_Q31"/>
      <sheetName val="sent_to1"/>
      <sheetName val="CDTHU_CHI_T11"/>
      <sheetName val="THUCHI_21"/>
      <sheetName val="THU_CHI31"/>
      <sheetName val="THU_CHI_41"/>
      <sheetName val="THU_CHI51"/>
      <sheetName val="THU_CHI_61"/>
      <sheetName val="TU_CHI_71"/>
      <sheetName val="THU_CHI91"/>
      <sheetName val="THU_CHI_81"/>
      <sheetName val="THU_CHI_101"/>
      <sheetName val="THU_CHI_111"/>
      <sheetName val="THU_CHI_121"/>
      <sheetName val="Tien_ung1"/>
      <sheetName val="phi_luong31"/>
      <sheetName val="binh_do1"/>
      <sheetName val="cot_lieu1"/>
      <sheetName val="van_khuon1"/>
      <sheetName val="CT_BT1"/>
      <sheetName val="lay_mau1"/>
      <sheetName val="mat_ngoai_goi1"/>
      <sheetName val="coc_tram-bt1"/>
      <sheetName val="Quyet_toan1"/>
      <sheetName val="Thu_hoi1"/>
      <sheetName val="Lai_vay1"/>
      <sheetName val="Tien_vay1"/>
      <sheetName val="Cong_no1"/>
      <sheetName val="Cop_pha1"/>
      <sheetName val="KL_Tram_Cty1"/>
      <sheetName val="Gam_may_Cty1"/>
      <sheetName val="KL_tram_KH1"/>
      <sheetName val="Gam_may_KH1"/>
      <sheetName val="Cach_dien1"/>
      <sheetName val="Mang_tai1"/>
      <sheetName val="KL_DDK1"/>
      <sheetName val="Mang_tai_DDK1"/>
      <sheetName val="KL_DDK0,41"/>
      <sheetName val="TT_Ky_thuat1"/>
      <sheetName val="CT_moi1"/>
      <sheetName val="Tu_dien1"/>
      <sheetName val="May_cat1"/>
      <sheetName val="Dao_Cly1"/>
      <sheetName val="Dao_Ptai1"/>
      <sheetName val="Tu_RMU1"/>
      <sheetName val="C_set1"/>
      <sheetName val="Sco_Cap1"/>
      <sheetName val="Sco_TB1"/>
      <sheetName val="TN_tram1"/>
      <sheetName val="TN_C_set1"/>
      <sheetName val="TN_TD_DDay1"/>
      <sheetName val="Phan_chung1"/>
      <sheetName val="THVT_T51"/>
      <sheetName val="XL1_t51"/>
      <sheetName val="XL2_T51"/>
      <sheetName val="XL3_T51"/>
      <sheetName val="XL5_T51"/>
      <sheetName val="CC_XL11"/>
      <sheetName val="KKTS_041"/>
      <sheetName val="nha_kct1"/>
      <sheetName val="Xep_hang_2011"/>
      <sheetName val="Thang_121"/>
      <sheetName val="Thang_11"/>
      <sheetName val="Thang_12_(2)1"/>
      <sheetName val="Thang_011"/>
      <sheetName val="XE_DAU1"/>
      <sheetName val="XE_XANG1"/>
      <sheetName val="toan_Cty1"/>
      <sheetName val="Cong_ty1"/>
      <sheetName val="XN_21"/>
      <sheetName val="XN_ong_CHi1"/>
      <sheetName val="N_XDCT&amp;_XKLD1"/>
      <sheetName val="CN_HCM1"/>
      <sheetName val="TT_XKLD(Nhan)1"/>
      <sheetName val="Ong_Hong1"/>
      <sheetName val="CN_hung_yen1"/>
      <sheetName val="Dong_nai1"/>
      <sheetName val="Phu_luc_HD1"/>
      <sheetName val="Gia_du_thau1"/>
      <sheetName val="Ca_xe1"/>
      <sheetName val="Cau_2(3)1"/>
      <sheetName val="cap_so_lan_21"/>
      <sheetName val="cap_so_BHXH1"/>
      <sheetName val="tru_tien1"/>
      <sheetName val="yt_q21"/>
      <sheetName val="c45_t31"/>
      <sheetName val="c45_t61"/>
      <sheetName val="BHYT_Q3_20031"/>
      <sheetName val="C45_t71"/>
      <sheetName val="C47-t07_20031"/>
      <sheetName val="C45_t81"/>
      <sheetName val="C47-t08_20031"/>
      <sheetName val="C45_t091"/>
      <sheetName val="C47-t09_20031"/>
      <sheetName val="C47_T121"/>
      <sheetName val="BHYT_Q4-20031"/>
      <sheetName val="C45_T101"/>
      <sheetName val="C_TIEU1"/>
      <sheetName val="T_Luong1"/>
      <sheetName val="T_HAO1"/>
      <sheetName val="DT_TUYEN1"/>
      <sheetName val="DT_GIA1"/>
      <sheetName val="KHDT_(2)1"/>
      <sheetName val="CL_1"/>
      <sheetName val="KQ_(2)1"/>
      <sheetName val="cong_bien_t101"/>
      <sheetName val="luong_t9_1"/>
      <sheetName val="bb_t91"/>
      <sheetName val="congtac_vien-uy1"/>
      <sheetName val="Nhan_luc20011"/>
      <sheetName val="KH_200³_(moi_max)1"/>
      <sheetName val="DG_SOC1"/>
      <sheetName val="DG_HQ1"/>
      <sheetName val="Hat_11"/>
      <sheetName val="_H8_duong1"/>
      <sheetName val="Hat_7dg1"/>
      <sheetName val="TH_duong_1B1"/>
      <sheetName val="TH_cau_1B1"/>
      <sheetName val="cau_H11"/>
      <sheetName val="Son_dg1"/>
      <sheetName val="THKL_H91"/>
      <sheetName val="THKL_H41"/>
      <sheetName val="Co_quan_TCT1"/>
      <sheetName val="BOT_(PA_chon)1"/>
      <sheetName val="Yaly_&amp;_Ri_Ninh1"/>
      <sheetName val="Thuy_dien_Na_Loi1"/>
      <sheetName val="bang_so_sanh_tong_hop1"/>
      <sheetName val="bang_so_sanh_tong_hop_(ty_le)1"/>
      <sheetName val="thu_nhap_binh_quan_(2)1"/>
      <sheetName val="dang_huong1"/>
      <sheetName val="phuong_an_11"/>
      <sheetName val="phuong_an_1_(2)1"/>
      <sheetName val="phuong_an21"/>
      <sheetName val="tong_hop_BQ1"/>
      <sheetName val="tong_hop_BQ-11"/>
      <sheetName val="phuong_an_chon1"/>
      <sheetName val="bang_so_sanh_tong_hop_(_PA_cho1"/>
      <sheetName val="dang_ap_dung1"/>
      <sheetName val="bang_tong_hop_(dang_huong)1"/>
      <sheetName val="TH_du_toan_1"/>
      <sheetName val="Du_toan_1"/>
      <sheetName val="C_Tinh1"/>
      <sheetName val="B_T_HOP"/>
      <sheetName val="HT_HE_DUONG"/>
      <sheetName val="DH_D1,2"/>
      <sheetName val="Tro_giup"/>
      <sheetName val="BB_NT_GD_H-thanh"/>
      <sheetName val="BB_NT_KL"/>
      <sheetName val="CL_PP"/>
      <sheetName val="TH_DgPP"/>
      <sheetName val="Dg_PP"/>
      <sheetName val="CL_DgPP"/>
      <sheetName val="TH_DDau"/>
      <sheetName val="TH_DVu"/>
      <sheetName val="CL_Dvu"/>
      <sheetName val="TH_DgDvu"/>
      <sheetName val="Dg_DV"/>
      <sheetName val="C_O"/>
      <sheetName val="TH_dg_OC"/>
      <sheetName val="CL_CatOng"/>
      <sheetName val="Bang_qui_cach_Vtu"/>
      <sheetName val="CT_031"/>
      <sheetName val="TH_031"/>
      <sheetName val="Chenh_lech1"/>
      <sheetName val="Kinh_phí1"/>
      <sheetName val="VAT_TU_NHAN_TXQN"/>
      <sheetName val="bang_tong_ke_khoi_luong_vat_tu"/>
      <sheetName val="hcong_tkhe"/>
      <sheetName val="VAT_TU_NHAN_TKHE"/>
      <sheetName val="hcong_qn"/>
      <sheetName val="VAT_TU_NHAN_(2)"/>
      <sheetName val="CO_SO_DU_LIEU_PTVL1"/>
      <sheetName val="QT_Duoc_(Hai)"/>
      <sheetName val="TH_mau_moi_tu_T10"/>
      <sheetName val="Tong_hop_Quy_IV"/>
      <sheetName val="Bot_Giat_C1"/>
      <sheetName val="Bot_Giat_P_1"/>
      <sheetName val="THAY_THUNG_H1"/>
      <sheetName val="thi_nghiem1"/>
      <sheetName val="BLR_1"/>
      <sheetName val="gia_phan_mong"/>
      <sheetName val="SILICAT"/>
      <sheetName val="NAM_20041"/>
      <sheetName val="huy_dong_von1"/>
      <sheetName val="Lai_vayxd1"/>
      <sheetName val="Lai_vayphaitra1"/>
      <sheetName val="Lai_vay_1"/>
      <sheetName val="tra_von1"/>
      <sheetName val="KH_chi_tiet1"/>
      <sheetName val="nguyen_lieu1"/>
      <sheetName val="soi_tho_soi_det1"/>
      <sheetName val="soi_thuong1"/>
      <sheetName val="vai_det1"/>
      <sheetName val="chi_phi_1tan1"/>
      <sheetName val="von_luu_dong1"/>
      <sheetName val="thue_VAT1"/>
      <sheetName val="doanh_thu1"/>
      <sheetName val="doanh_thu_loi_nhuan1"/>
      <sheetName val="dong_tien1"/>
      <sheetName val="thu_hoi_von1"/>
      <sheetName val="MTO_REV_0"/>
      <sheetName val="Bang_gia_NC"/>
      <sheetName val="TH_DZ35"/>
      <sheetName val="D_Da0"/>
      <sheetName val="hoan_von1"/>
      <sheetName val="dothi_npv1"/>
      <sheetName val="diem_hoa_von1"/>
      <sheetName val="nop_ngan_sach1"/>
      <sheetName val="chi_tieu1"/>
      <sheetName val="Div__A"/>
      <sheetName val="TSCD_ko_dung"/>
      <sheetName val="Tong_vat_tu"/>
      <sheetName val="VT_luu"/>
      <sheetName val="Vtu_u_dong"/>
      <sheetName val="TSLD_khac"/>
      <sheetName val="CC_da_pbo_het"/>
      <sheetName val="26+960-27+050_9"/>
      <sheetName val="luong_thang_10"/>
      <sheetName val="tong_hop_thang_10"/>
      <sheetName val="TH_11"/>
      <sheetName val="px_khai_thac_2"/>
      <sheetName val="dao_lo_so_2"/>
      <sheetName val="luong_vp_thang_10"/>
      <sheetName val="Du_thau"/>
      <sheetName val="Phan_tich_don_gia_(doc)"/>
      <sheetName val="Tong_dip_nhan_danh_hieu_AHL§"/>
      <sheetName val="THV_CHI_6"/>
      <sheetName val="27+500-700_4(k85)"/>
      <sheetName val="CHIET_TINH_TBA"/>
      <sheetName val="CHIET_TINH_DZ_0,4"/>
      <sheetName val="CHIET_TINH_CCT"/>
      <sheetName val="Du_toan"/>
      <sheetName val="Phan_tich_vat_tu"/>
      <sheetName val="Tong_hop_vat_tu"/>
      <sheetName val="Tong_hop_gia"/>
      <sheetName val="TK_331c1"/>
      <sheetName val="cong_bien_t1&lt;"/>
      <sheetName val="Bang_2B"/>
      <sheetName val="Dgia_vat_tu"/>
      <sheetName val="Don_gia_III"/>
      <sheetName val="Dgia_VT"/>
      <sheetName val="Chenh_lech_vat_tu"/>
      <sheetName val="Gia_tri_vat_tu"/>
      <sheetName val="Chi_phi_van_chuyen"/>
      <sheetName val="Don_gia_chi_tiet"/>
      <sheetName val="Tong_hop_kinh_phi"/>
      <sheetName val="Tu_van_Thiet_ke"/>
      <sheetName val="Tien_do_thi_cong"/>
      <sheetName val="Bia_du_toan"/>
      <sheetName val="L_D1704"/>
      <sheetName val="CT_331"/>
      <sheetName val="CT_131"/>
      <sheetName val="28+!60-28+420_5K95"/>
      <sheetName val="Thi_sinh"/>
      <sheetName val="Cham_cong"/>
      <sheetName val="Bang_luong"/>
      <sheetName val="STH_152"/>
      <sheetName val="CN_331"/>
      <sheetName val="VC_MONG"/>
      <sheetName val="LUONG_NC"/>
      <sheetName val="BKE_CT_GOC"/>
      <sheetName val="BKE_CT_GOC_(2)"/>
      <sheetName val="CTGS10_(2)"/>
      <sheetName val="PIPE-03E_XLS"/>
      <sheetName val="Cong_doan"/>
      <sheetName val="B9_SCL_(2)"/>
      <sheetName val="Thang_7-05"/>
      <sheetName val="Bia_dvi"/>
      <sheetName val="B3_Tonghop_thang"/>
      <sheetName val="LM"/>
      <sheetName val="DGchitiet "/>
      <sheetName val="_x0002__x0001_"/>
      <sheetName val="_x0000__x0000__x0005__x0000_"/>
      <sheetName val="P.LIST"/>
      <sheetName val="INSPECTION"/>
      <sheetName val="INVOICE"/>
      <sheetName val="BOOKING"/>
      <sheetName val="MAKING BILL"/>
      <sheetName val="CO FORM A"/>
      <sheetName val="EC"/>
      <sheetName val="HOI PHIEU"/>
      <sheetName val="YEU CAU TT TECH (LC)"/>
      <sheetName val="beneficiary"/>
      <sheetName val="shipping advice"/>
      <sheetName val="SAMPLE"/>
      <sheetName val="ch"/>
      <sheetName val="cv019"/>
      <sheetName val="cv013"/>
      <sheetName val="cv012"/>
      <sheetName val="cv010"/>
      <sheetName val="cv09"/>
      <sheetName val="May thi cong"/>
      <sheetName val="Chi phi chung"/>
      <sheetName val="CAT_5"/>
      <sheetName val="단면가정"/>
      <sheetName val="ITB COST"/>
      <sheetName val="costing_CV"/>
      <sheetName val="costing_ESDV"/>
      <sheetName val="costing_FE"/>
      <sheetName val="costing_Misc"/>
      <sheetName val="costing_MOV"/>
      <sheetName val="costing_Press"/>
      <sheetName val="표지"/>
      <sheetName val="BU6-_x0005_"/>
      <sheetName val="TIEN GOI"/>
      <sheetName val="TB-내역서"/>
      <sheetName val="NHAT KY THU TIEN T.GOI"/>
      <sheetName val="LUONG GIAN TIEP"/>
      <sheetName val="NHAT KY THU TIEN TM"/>
      <sheetName val="UOC THUC HIEN THUE TNDN"/>
      <sheetName val="QUY TM"/>
      <sheetName val="131"/>
      <sheetName val="NKCT - 01"/>
      <sheetName val="w't table"/>
      <sheetName val="LAI - LO"/>
      <sheetName val="TO KHAI CHI TIET"/>
      <sheetName val="THUE PII"/>
      <sheetName val="THUE PIII"/>
      <sheetName val="QUYET TOAN THUE TNDN"/>
      <sheetName val="BANG CAN DOI RUT GON"/>
      <sheetName val="BANG CAN DOI"/>
      <sheetName val="NHAT KY CHI TIEN"/>
      <sheetName val="LAI LO"/>
      <sheetName val="TO KHAI THUE DT -TNDN- CP"/>
      <sheetName val="QUYET TOAN THUE- CAC KHOAN"/>
      <sheetName val="GIA THANH"/>
      <sheetName val="BAI DUNG "/>
      <sheetName val="BIA NAM"/>
      <sheetName val="TM BAO CAO"/>
      <sheetName val="SXKD"/>
      <sheetName val="Y-WORK"/>
      <sheetName val="기계锼_x0013_"/>
      <sheetName val="기계ᰖ〚"/>
      <sheetName val="기계灼_x0013_"/>
      <sheetName val="MONG"/>
      <sheetName val="Liệt kê"/>
      <sheetName val="CLVC"/>
      <sheetName val="VËt liÖu"/>
      <sheetName val="THVL"/>
      <sheetName val="K_L­¬ng "/>
      <sheetName val="GTDT "/>
      <sheetName val="Bï VL "/>
      <sheetName val="Tæng Hîp"/>
      <sheetName val="Kinh PhÝ"/>
      <sheetName val="T kÕ"/>
      <sheetName val="chiettinhkenh"/>
      <sheetName val="tÝnh VL"/>
      <sheetName val="thuyetminh"/>
      <sheetName val="KL ®Ëp"/>
      <sheetName val="Lµng Lµ"/>
      <sheetName val="START"/>
      <sheetName val="INPUT"/>
      <sheetName val="THDN MBA phu tai"/>
      <sheetName val="TBA CC"/>
      <sheetName val="Purchase Order"/>
      <sheetName val="Customize Your Purchase Order"/>
      <sheetName val="Comparison"/>
      <sheetName val="A .Building  "/>
      <sheetName val="Qty-(Arc )"/>
      <sheetName val="GHKII"/>
      <sheetName val="TH K II"/>
      <sheetName val="TH K I"/>
      <sheetName val="phieu-dgio"/>
      <sheetName val="Electrical Breakdown"/>
      <sheetName val="Group"/>
      <sheetName val="B-B"/>
      <sheetName val="TH du toan¸"/>
      <sheetName val="TH du toann"/>
      <sheetName val="ND13-1_x0013_+334"/>
      <sheetName val="Sheet耵"/>
      <sheetName val="26+960-27+150.5(k95!"/>
      <sheetName val="TH du toanþ"/>
      <sheetName val="bANG THANH TOAN LUONG SC"/>
      <sheetName val="DON GIA TIEN LUONG SXCB"/>
      <sheetName val="bang ke luong sc"/>
      <sheetName val="DICH VU"/>
      <sheetName val="BD LE TET"/>
      <sheetName val="BANG THANH TOAN LUONG TO SO CHE"/>
      <sheetName val="BANG TONG HOP LUONG SP"/>
      <sheetName val="Bang ke tien luong O phong"/>
      <sheetName val="bang ke luong SP"/>
      <sheetName val="tam ung luong ky I"/>
      <sheetName val="bao cao BHXH 6 thang"/>
      <sheetName val="CDԀ"/>
      <sheetName val="28+160-&quot;8+420,17Top"/>
      <sheetName val="KHo152"/>
      <sheetName val="Kho153"/>
      <sheetName val="tph AAHSTOT27"/>
      <sheetName val="TPH10x20"/>
      <sheetName val="TPH5x10"/>
      <sheetName val="TPH0x5"/>
      <sheetName val="TPHCVang"/>
      <sheetName val="TPHBDa"/>
      <sheetName val="Income Statement 1"/>
      <sheetName val="XXXXXXX_x0018_"/>
      <sheetName val="CQuan"/>
      <sheetName val="CAU 1"/>
      <sheetName val="CAU3"/>
      <sheetName val="CAU5 A Thu"/>
      <sheetName val="yen lenh"/>
      <sheetName val="CAU5"/>
      <sheetName val="CAU5 (1+2)"/>
      <sheetName val="CAU 7 (O Hien)"/>
      <sheetName val="CAU 7"/>
      <sheetName val="CKCT"/>
      <sheetName val="TCCG ( NH)"/>
      <sheetName val="TCCG"/>
      <sheetName val="Cau 9"/>
      <sheetName val="Cau 11"/>
      <sheetName val="480"/>
      <sheetName val="khen thuong (2)"/>
      <sheetName val="khen thuong"/>
      <sheetName val="Thuong"/>
      <sheetName val="San luong"/>
      <sheetName val="Thu nhap"/>
      <sheetName val="T_x0003_ong dip nhan danh hieu AHL§"/>
      <sheetName val="_x0005_"/>
    </sheetNames>
    <definedNames>
      <definedName name="DataFilter"/>
      <definedName name="DataSort"/>
      <definedName name="GoBack" sheetId="39"/>
    </definedNames>
    <sheetDataSet>
      <sheetData sheetId="0" refreshError="1"/>
      <sheetData sheetId="1"/>
      <sheetData sheetId="2" refreshError="1"/>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sheetData sheetId="502"/>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sheetData sheetId="712"/>
      <sheetData sheetId="713"/>
      <sheetData sheetId="714"/>
      <sheetData sheetId="715"/>
      <sheetData sheetId="716"/>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sheetData sheetId="860"/>
      <sheetData sheetId="861"/>
      <sheetData sheetId="862"/>
      <sheetData sheetId="863"/>
      <sheetData sheetId="864" refreshError="1"/>
      <sheetData sheetId="865" refreshError="1"/>
      <sheetData sheetId="866" refreshError="1"/>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sheetData sheetId="992"/>
      <sheetData sheetId="993"/>
      <sheetData sheetId="994"/>
      <sheetData sheetId="995"/>
      <sheetData sheetId="996"/>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sheetData sheetId="1008" refreshError="1"/>
      <sheetData sheetId="1009" refreshError="1"/>
      <sheetData sheetId="1010" refreshError="1"/>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refreshError="1"/>
      <sheetData sheetId="1040" refreshError="1"/>
      <sheetData sheetId="1041" refreshError="1"/>
      <sheetData sheetId="1042" refreshError="1"/>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refreshError="1"/>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refreshError="1"/>
      <sheetData sheetId="1104" refreshError="1"/>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refreshError="1"/>
      <sheetData sheetId="1133" refreshError="1"/>
      <sheetData sheetId="1134" refreshError="1"/>
      <sheetData sheetId="1135" refreshError="1"/>
      <sheetData sheetId="1136"/>
      <sheetData sheetId="1137"/>
      <sheetData sheetId="1138"/>
      <sheetData sheetId="1139"/>
      <sheetData sheetId="1140" refreshError="1"/>
      <sheetData sheetId="1141" refreshError="1"/>
      <sheetData sheetId="1142" refreshError="1"/>
      <sheetData sheetId="1143"/>
      <sheetData sheetId="1144"/>
      <sheetData sheetId="1145"/>
      <sheetData sheetId="1146"/>
      <sheetData sheetId="1147"/>
      <sheetData sheetId="1148"/>
      <sheetData sheetId="1149"/>
      <sheetData sheetId="1150" refreshError="1"/>
      <sheetData sheetId="1151"/>
      <sheetData sheetId="1152"/>
      <sheetData sheetId="1153"/>
      <sheetData sheetId="1154"/>
      <sheetData sheetId="1155"/>
      <sheetData sheetId="1156" refreshError="1"/>
      <sheetData sheetId="1157"/>
      <sheetData sheetId="1158"/>
      <sheetData sheetId="1159"/>
      <sheetData sheetId="1160"/>
      <sheetData sheetId="116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sheetData sheetId="1222" refreshError="1"/>
      <sheetData sheetId="1223" refreshError="1"/>
      <sheetData sheetId="1224" refreshError="1"/>
      <sheetData sheetId="1225" refreshError="1"/>
      <sheetData sheetId="1226" refreshError="1"/>
      <sheetData sheetId="1227" refreshError="1"/>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sheetData sheetId="1257"/>
      <sheetData sheetId="1258"/>
      <sheetData sheetId="1259" refreshError="1"/>
      <sheetData sheetId="1260" refreshError="1"/>
      <sheetData sheetId="1261" refreshError="1"/>
      <sheetData sheetId="1262" refreshError="1"/>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refreshError="1"/>
      <sheetData sheetId="1601" refreshError="1"/>
      <sheetData sheetId="1602"/>
      <sheetData sheetId="1603"/>
      <sheetData sheetId="1604"/>
      <sheetData sheetId="1605"/>
      <sheetData sheetId="1606"/>
      <sheetData sheetId="1607"/>
      <sheetData sheetId="1608"/>
      <sheetData sheetId="1609"/>
      <sheetData sheetId="1610"/>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sheetData sheetId="1654"/>
      <sheetData sheetId="1655"/>
      <sheetData sheetId="1656"/>
      <sheetData sheetId="1657"/>
      <sheetData sheetId="1658"/>
      <sheetData sheetId="1659" refreshError="1"/>
      <sheetData sheetId="1660" refreshError="1"/>
      <sheetData sheetId="1661" refreshError="1"/>
      <sheetData sheetId="1662"/>
      <sheetData sheetId="1663"/>
      <sheetData sheetId="1664" refreshError="1"/>
      <sheetData sheetId="1665"/>
      <sheetData sheetId="1666"/>
      <sheetData sheetId="1667"/>
      <sheetData sheetId="1668"/>
      <sheetData sheetId="1669"/>
      <sheetData sheetId="1670"/>
      <sheetData sheetId="1671"/>
      <sheetData sheetId="1672"/>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sheetData sheetId="1707"/>
      <sheetData sheetId="1708"/>
      <sheetData sheetId="1709"/>
      <sheetData sheetId="1710" refreshError="1"/>
      <sheetData sheetId="1711" refreshError="1"/>
      <sheetData sheetId="1712" refreshError="1"/>
      <sheetData sheetId="1713" refreshError="1"/>
      <sheetData sheetId="1714" refreshError="1"/>
      <sheetData sheetId="1715"/>
      <sheetData sheetId="1716" refreshError="1"/>
      <sheetData sheetId="1717"/>
      <sheetData sheetId="1718"/>
      <sheetData sheetId="1719"/>
      <sheetData sheetId="1720"/>
      <sheetData sheetId="1721"/>
      <sheetData sheetId="1722" refreshError="1"/>
      <sheetData sheetId="1723" refreshError="1"/>
      <sheetData sheetId="1724" refreshError="1"/>
      <sheetData sheetId="1725" refreshError="1"/>
      <sheetData sheetId="1726" refreshError="1"/>
      <sheetData sheetId="1727" refreshError="1"/>
      <sheetData sheetId="1728" refreshError="1"/>
      <sheetData sheetId="1729"/>
      <sheetData sheetId="1730" refreshError="1"/>
      <sheetData sheetId="1731" refreshError="1"/>
      <sheetData sheetId="1732" refreshError="1"/>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refreshError="1"/>
      <sheetData sheetId="1791" refreshError="1"/>
      <sheetData sheetId="1792" refreshError="1"/>
      <sheetData sheetId="1793" refreshError="1"/>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sheetData sheetId="1841"/>
      <sheetData sheetId="1842"/>
      <sheetData sheetId="1843"/>
      <sheetData sheetId="1844"/>
      <sheetData sheetId="1845"/>
      <sheetData sheetId="1846"/>
      <sheetData sheetId="1847"/>
      <sheetData sheetId="1848"/>
      <sheetData sheetId="1849"/>
      <sheetData sheetId="1850"/>
      <sheetData sheetId="1851"/>
      <sheetData sheetId="1852"/>
      <sheetData sheetId="1853"/>
      <sheetData sheetId="1854"/>
      <sheetData sheetId="1855"/>
      <sheetData sheetId="1856"/>
      <sheetData sheetId="1857"/>
      <sheetData sheetId="1858"/>
      <sheetData sheetId="1859"/>
      <sheetData sheetId="1860"/>
      <sheetData sheetId="1861"/>
      <sheetData sheetId="1862"/>
      <sheetData sheetId="1863"/>
      <sheetData sheetId="1864"/>
      <sheetData sheetId="1865"/>
      <sheetData sheetId="1866"/>
      <sheetData sheetId="1867"/>
      <sheetData sheetId="1868"/>
      <sheetData sheetId="1869"/>
      <sheetData sheetId="1870"/>
      <sheetData sheetId="1871"/>
      <sheetData sheetId="1872"/>
      <sheetData sheetId="1873"/>
      <sheetData sheetId="1874"/>
      <sheetData sheetId="1875"/>
      <sheetData sheetId="1876"/>
      <sheetData sheetId="1877"/>
      <sheetData sheetId="1878"/>
      <sheetData sheetId="1879"/>
      <sheetData sheetId="1880"/>
      <sheetData sheetId="1881"/>
      <sheetData sheetId="1882"/>
      <sheetData sheetId="1883"/>
      <sheetData sheetId="1884"/>
      <sheetData sheetId="1885"/>
      <sheetData sheetId="1886"/>
      <sheetData sheetId="1887"/>
      <sheetData sheetId="1888"/>
      <sheetData sheetId="1889"/>
      <sheetData sheetId="1890"/>
      <sheetData sheetId="1891"/>
      <sheetData sheetId="1892"/>
      <sheetData sheetId="1893"/>
      <sheetData sheetId="1894"/>
      <sheetData sheetId="1895"/>
      <sheetData sheetId="1896"/>
      <sheetData sheetId="1897"/>
      <sheetData sheetId="1898"/>
      <sheetData sheetId="1899"/>
      <sheetData sheetId="1900"/>
      <sheetData sheetId="1901"/>
      <sheetData sheetId="1902"/>
      <sheetData sheetId="1903"/>
      <sheetData sheetId="1904"/>
      <sheetData sheetId="1905"/>
      <sheetData sheetId="1906"/>
      <sheetData sheetId="1907"/>
      <sheetData sheetId="1908"/>
      <sheetData sheetId="1909"/>
      <sheetData sheetId="1910"/>
      <sheetData sheetId="1911"/>
      <sheetData sheetId="1912"/>
      <sheetData sheetId="1913"/>
      <sheetData sheetId="1914"/>
      <sheetData sheetId="1915"/>
      <sheetData sheetId="1916"/>
      <sheetData sheetId="1917"/>
      <sheetData sheetId="1918"/>
      <sheetData sheetId="1919"/>
      <sheetData sheetId="1920"/>
      <sheetData sheetId="1921"/>
      <sheetData sheetId="1922"/>
      <sheetData sheetId="1923"/>
      <sheetData sheetId="1924"/>
      <sheetData sheetId="1925"/>
      <sheetData sheetId="1926"/>
      <sheetData sheetId="1927"/>
      <sheetData sheetId="1928"/>
      <sheetData sheetId="1929"/>
      <sheetData sheetId="1930"/>
      <sheetData sheetId="1931"/>
      <sheetData sheetId="1932"/>
      <sheetData sheetId="1933"/>
      <sheetData sheetId="1934"/>
      <sheetData sheetId="1935"/>
      <sheetData sheetId="1936"/>
      <sheetData sheetId="1937"/>
      <sheetData sheetId="1938"/>
      <sheetData sheetId="1939"/>
      <sheetData sheetId="1940"/>
      <sheetData sheetId="1941"/>
      <sheetData sheetId="1942"/>
      <sheetData sheetId="1943"/>
      <sheetData sheetId="1944"/>
      <sheetData sheetId="1945"/>
      <sheetData sheetId="1946"/>
      <sheetData sheetId="1947"/>
      <sheetData sheetId="1948"/>
      <sheetData sheetId="1949"/>
      <sheetData sheetId="1950"/>
      <sheetData sheetId="1951"/>
      <sheetData sheetId="1952"/>
      <sheetData sheetId="1953"/>
      <sheetData sheetId="1954"/>
      <sheetData sheetId="1955"/>
      <sheetData sheetId="1956"/>
      <sheetData sheetId="1957"/>
      <sheetData sheetId="1958"/>
      <sheetData sheetId="1959"/>
      <sheetData sheetId="1960"/>
      <sheetData sheetId="1961"/>
      <sheetData sheetId="1962"/>
      <sheetData sheetId="1963"/>
      <sheetData sheetId="1964"/>
      <sheetData sheetId="1965"/>
      <sheetData sheetId="1966"/>
      <sheetData sheetId="1967"/>
      <sheetData sheetId="1968"/>
      <sheetData sheetId="1969"/>
      <sheetData sheetId="1970"/>
      <sheetData sheetId="1971"/>
      <sheetData sheetId="1972"/>
      <sheetData sheetId="1973"/>
      <sheetData sheetId="1974"/>
      <sheetData sheetId="1975"/>
      <sheetData sheetId="1976"/>
      <sheetData sheetId="1977"/>
      <sheetData sheetId="1978"/>
      <sheetData sheetId="1979"/>
      <sheetData sheetId="1980"/>
      <sheetData sheetId="1981"/>
      <sheetData sheetId="1982"/>
      <sheetData sheetId="1983"/>
      <sheetData sheetId="1984"/>
      <sheetData sheetId="1985"/>
      <sheetData sheetId="1986"/>
      <sheetData sheetId="1987"/>
      <sheetData sheetId="1988"/>
      <sheetData sheetId="1989"/>
      <sheetData sheetId="1990"/>
      <sheetData sheetId="1991"/>
      <sheetData sheetId="1992"/>
      <sheetData sheetId="1993"/>
      <sheetData sheetId="1994"/>
      <sheetData sheetId="1995"/>
      <sheetData sheetId="1996"/>
      <sheetData sheetId="1997"/>
      <sheetData sheetId="1998"/>
      <sheetData sheetId="1999"/>
      <sheetData sheetId="2000"/>
      <sheetData sheetId="2001"/>
      <sheetData sheetId="2002"/>
      <sheetData sheetId="2003"/>
      <sheetData sheetId="2004"/>
      <sheetData sheetId="2005"/>
      <sheetData sheetId="2006"/>
      <sheetData sheetId="2007"/>
      <sheetData sheetId="2008"/>
      <sheetData sheetId="2009"/>
      <sheetData sheetId="2010"/>
      <sheetData sheetId="2011"/>
      <sheetData sheetId="2012"/>
      <sheetData sheetId="2013"/>
      <sheetData sheetId="2014"/>
      <sheetData sheetId="2015"/>
      <sheetData sheetId="2016"/>
      <sheetData sheetId="2017"/>
      <sheetData sheetId="2018"/>
      <sheetData sheetId="2019"/>
      <sheetData sheetId="2020"/>
      <sheetData sheetId="2021"/>
      <sheetData sheetId="2022"/>
      <sheetData sheetId="2023"/>
      <sheetData sheetId="2024"/>
      <sheetData sheetId="2025"/>
      <sheetData sheetId="2026"/>
      <sheetData sheetId="2027"/>
      <sheetData sheetId="2028"/>
      <sheetData sheetId="2029"/>
      <sheetData sheetId="2030"/>
      <sheetData sheetId="2031"/>
      <sheetData sheetId="2032"/>
      <sheetData sheetId="2033"/>
      <sheetData sheetId="2034"/>
      <sheetData sheetId="2035"/>
      <sheetData sheetId="2036"/>
      <sheetData sheetId="2037"/>
      <sheetData sheetId="2038"/>
      <sheetData sheetId="2039"/>
      <sheetData sheetId="2040"/>
      <sheetData sheetId="2041"/>
      <sheetData sheetId="2042"/>
      <sheetData sheetId="2043"/>
      <sheetData sheetId="2044"/>
      <sheetData sheetId="2045"/>
      <sheetData sheetId="2046"/>
      <sheetData sheetId="2047"/>
      <sheetData sheetId="2048"/>
      <sheetData sheetId="2049"/>
      <sheetData sheetId="2050"/>
      <sheetData sheetId="2051"/>
      <sheetData sheetId="2052"/>
      <sheetData sheetId="2053"/>
      <sheetData sheetId="2054"/>
      <sheetData sheetId="2055"/>
      <sheetData sheetId="2056"/>
      <sheetData sheetId="2057"/>
      <sheetData sheetId="2058"/>
      <sheetData sheetId="2059"/>
      <sheetData sheetId="2060"/>
      <sheetData sheetId="2061"/>
      <sheetData sheetId="2062"/>
      <sheetData sheetId="2063"/>
      <sheetData sheetId="2064"/>
      <sheetData sheetId="2065"/>
      <sheetData sheetId="2066"/>
      <sheetData sheetId="2067"/>
      <sheetData sheetId="2068"/>
      <sheetData sheetId="2069"/>
      <sheetData sheetId="2070"/>
      <sheetData sheetId="2071"/>
      <sheetData sheetId="2072"/>
      <sheetData sheetId="2073"/>
      <sheetData sheetId="2074"/>
      <sheetData sheetId="2075"/>
      <sheetData sheetId="2076"/>
      <sheetData sheetId="2077"/>
      <sheetData sheetId="2078"/>
      <sheetData sheetId="2079"/>
      <sheetData sheetId="2080"/>
      <sheetData sheetId="2081"/>
      <sheetData sheetId="2082"/>
      <sheetData sheetId="2083"/>
      <sheetData sheetId="2084"/>
      <sheetData sheetId="2085"/>
      <sheetData sheetId="2086"/>
      <sheetData sheetId="2087"/>
      <sheetData sheetId="2088"/>
      <sheetData sheetId="2089"/>
      <sheetData sheetId="2090"/>
      <sheetData sheetId="2091"/>
      <sheetData sheetId="2092"/>
      <sheetData sheetId="2093"/>
      <sheetData sheetId="2094"/>
      <sheetData sheetId="2095"/>
      <sheetData sheetId="2096"/>
      <sheetData sheetId="2097"/>
      <sheetData sheetId="2098"/>
      <sheetData sheetId="2099"/>
      <sheetData sheetId="2100"/>
      <sheetData sheetId="2101"/>
      <sheetData sheetId="2102"/>
      <sheetData sheetId="2103"/>
      <sheetData sheetId="2104"/>
      <sheetData sheetId="2105"/>
      <sheetData sheetId="2106"/>
      <sheetData sheetId="2107"/>
      <sheetData sheetId="2108"/>
      <sheetData sheetId="2109"/>
      <sheetData sheetId="2110"/>
      <sheetData sheetId="2111"/>
      <sheetData sheetId="2112"/>
      <sheetData sheetId="2113"/>
      <sheetData sheetId="2114"/>
      <sheetData sheetId="2115"/>
      <sheetData sheetId="2116"/>
      <sheetData sheetId="2117"/>
      <sheetData sheetId="2118"/>
      <sheetData sheetId="2119"/>
      <sheetData sheetId="2120"/>
      <sheetData sheetId="2121"/>
      <sheetData sheetId="2122"/>
      <sheetData sheetId="2123"/>
      <sheetData sheetId="2124"/>
      <sheetData sheetId="2125"/>
      <sheetData sheetId="2126"/>
      <sheetData sheetId="2127"/>
      <sheetData sheetId="2128"/>
      <sheetData sheetId="2129"/>
      <sheetData sheetId="2130"/>
      <sheetData sheetId="2131"/>
      <sheetData sheetId="2132"/>
      <sheetData sheetId="2133"/>
      <sheetData sheetId="2134"/>
      <sheetData sheetId="2135"/>
      <sheetData sheetId="2136"/>
      <sheetData sheetId="2137"/>
      <sheetData sheetId="2138"/>
      <sheetData sheetId="2139"/>
      <sheetData sheetId="2140"/>
      <sheetData sheetId="2141"/>
      <sheetData sheetId="2142"/>
      <sheetData sheetId="2143"/>
      <sheetData sheetId="2144"/>
      <sheetData sheetId="2145"/>
      <sheetData sheetId="2146"/>
      <sheetData sheetId="2147"/>
      <sheetData sheetId="2148"/>
      <sheetData sheetId="2149"/>
      <sheetData sheetId="2150"/>
      <sheetData sheetId="2151"/>
      <sheetData sheetId="2152"/>
      <sheetData sheetId="2153"/>
      <sheetData sheetId="2154"/>
      <sheetData sheetId="2155"/>
      <sheetData sheetId="2156"/>
      <sheetData sheetId="2157"/>
      <sheetData sheetId="2158"/>
      <sheetData sheetId="2159"/>
      <sheetData sheetId="2160"/>
      <sheetData sheetId="2161"/>
      <sheetData sheetId="2162"/>
      <sheetData sheetId="2163"/>
      <sheetData sheetId="2164"/>
      <sheetData sheetId="2165"/>
      <sheetData sheetId="2166"/>
      <sheetData sheetId="2167"/>
      <sheetData sheetId="2168"/>
      <sheetData sheetId="2169"/>
      <sheetData sheetId="2170"/>
      <sheetData sheetId="2171"/>
      <sheetData sheetId="2172"/>
      <sheetData sheetId="2173"/>
      <sheetData sheetId="2174"/>
      <sheetData sheetId="2175"/>
      <sheetData sheetId="2176"/>
      <sheetData sheetId="2177"/>
      <sheetData sheetId="2178"/>
      <sheetData sheetId="2179"/>
      <sheetData sheetId="2180"/>
      <sheetData sheetId="2181"/>
      <sheetData sheetId="2182"/>
      <sheetData sheetId="2183"/>
      <sheetData sheetId="2184"/>
      <sheetData sheetId="2185"/>
      <sheetData sheetId="2186"/>
      <sheetData sheetId="2187"/>
      <sheetData sheetId="2188"/>
      <sheetData sheetId="2189"/>
      <sheetData sheetId="2190"/>
      <sheetData sheetId="2191"/>
      <sheetData sheetId="2192"/>
      <sheetData sheetId="2193"/>
      <sheetData sheetId="2194"/>
      <sheetData sheetId="2195"/>
      <sheetData sheetId="2196"/>
      <sheetData sheetId="2197"/>
      <sheetData sheetId="2198"/>
      <sheetData sheetId="2199"/>
      <sheetData sheetId="2200"/>
      <sheetData sheetId="2201"/>
      <sheetData sheetId="2202"/>
      <sheetData sheetId="2203"/>
      <sheetData sheetId="2204"/>
      <sheetData sheetId="2205"/>
      <sheetData sheetId="2206"/>
      <sheetData sheetId="2207"/>
      <sheetData sheetId="2208"/>
      <sheetData sheetId="2209"/>
      <sheetData sheetId="2210"/>
      <sheetData sheetId="2211"/>
      <sheetData sheetId="2212"/>
      <sheetData sheetId="2213"/>
      <sheetData sheetId="2214"/>
      <sheetData sheetId="2215"/>
      <sheetData sheetId="2216"/>
      <sheetData sheetId="2217"/>
      <sheetData sheetId="2218"/>
      <sheetData sheetId="2219"/>
      <sheetData sheetId="2220"/>
      <sheetData sheetId="2221"/>
      <sheetData sheetId="2222"/>
      <sheetData sheetId="2223"/>
      <sheetData sheetId="2224"/>
      <sheetData sheetId="2225"/>
      <sheetData sheetId="2226"/>
      <sheetData sheetId="2227"/>
      <sheetData sheetId="2228"/>
      <sheetData sheetId="2229"/>
      <sheetData sheetId="2230"/>
      <sheetData sheetId="2231"/>
      <sheetData sheetId="2232"/>
      <sheetData sheetId="2233"/>
      <sheetData sheetId="2234"/>
      <sheetData sheetId="2235"/>
      <sheetData sheetId="2236"/>
      <sheetData sheetId="2237"/>
      <sheetData sheetId="2238"/>
      <sheetData sheetId="2239"/>
      <sheetData sheetId="2240"/>
      <sheetData sheetId="2241"/>
      <sheetData sheetId="2242"/>
      <sheetData sheetId="2243"/>
      <sheetData sheetId="2244"/>
      <sheetData sheetId="2245"/>
      <sheetData sheetId="2246"/>
      <sheetData sheetId="2247"/>
      <sheetData sheetId="2248"/>
      <sheetData sheetId="2249"/>
      <sheetData sheetId="2250"/>
      <sheetData sheetId="2251"/>
      <sheetData sheetId="2252"/>
      <sheetData sheetId="2253"/>
      <sheetData sheetId="2254"/>
      <sheetData sheetId="2255"/>
      <sheetData sheetId="2256"/>
      <sheetData sheetId="2257"/>
      <sheetData sheetId="2258"/>
      <sheetData sheetId="2259"/>
      <sheetData sheetId="2260"/>
      <sheetData sheetId="2261"/>
      <sheetData sheetId="2262"/>
      <sheetData sheetId="2263"/>
      <sheetData sheetId="2264"/>
      <sheetData sheetId="2265"/>
      <sheetData sheetId="2266"/>
      <sheetData sheetId="2267"/>
      <sheetData sheetId="2268"/>
      <sheetData sheetId="2269"/>
      <sheetData sheetId="2270"/>
      <sheetData sheetId="2271"/>
      <sheetData sheetId="2272"/>
      <sheetData sheetId="2273"/>
      <sheetData sheetId="2274"/>
      <sheetData sheetId="2275"/>
      <sheetData sheetId="2276"/>
      <sheetData sheetId="2277"/>
      <sheetData sheetId="2278"/>
      <sheetData sheetId="2279"/>
      <sheetData sheetId="2280"/>
      <sheetData sheetId="2281"/>
      <sheetData sheetId="2282"/>
      <sheetData sheetId="2283"/>
      <sheetData sheetId="2284"/>
      <sheetData sheetId="2285"/>
      <sheetData sheetId="2286"/>
      <sheetData sheetId="2287"/>
      <sheetData sheetId="2288"/>
      <sheetData sheetId="2289"/>
      <sheetData sheetId="2290"/>
      <sheetData sheetId="2291"/>
      <sheetData sheetId="2292"/>
      <sheetData sheetId="2293"/>
      <sheetData sheetId="2294"/>
      <sheetData sheetId="2295"/>
      <sheetData sheetId="2296"/>
      <sheetData sheetId="2297"/>
      <sheetData sheetId="2298"/>
      <sheetData sheetId="2299"/>
      <sheetData sheetId="2300"/>
      <sheetData sheetId="2301"/>
      <sheetData sheetId="2302"/>
      <sheetData sheetId="2303"/>
      <sheetData sheetId="2304"/>
      <sheetData sheetId="2305"/>
      <sheetData sheetId="2306"/>
      <sheetData sheetId="2307"/>
      <sheetData sheetId="2308"/>
      <sheetData sheetId="2309"/>
      <sheetData sheetId="2310"/>
      <sheetData sheetId="2311"/>
      <sheetData sheetId="2312"/>
      <sheetData sheetId="2313"/>
      <sheetData sheetId="2314"/>
      <sheetData sheetId="2315"/>
      <sheetData sheetId="2316"/>
      <sheetData sheetId="2317"/>
      <sheetData sheetId="2318"/>
      <sheetData sheetId="2319"/>
      <sheetData sheetId="2320"/>
      <sheetData sheetId="2321"/>
      <sheetData sheetId="2322"/>
      <sheetData sheetId="2323"/>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refreshError="1"/>
      <sheetData sheetId="2406" refreshError="1"/>
      <sheetData sheetId="2407" refreshError="1"/>
      <sheetData sheetId="2408" refreshError="1"/>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refreshError="1"/>
      <sheetData sheetId="2431" refreshError="1"/>
      <sheetData sheetId="2432" refreshError="1"/>
      <sheetData sheetId="2433" refreshError="1"/>
      <sheetData sheetId="2434" refreshError="1"/>
      <sheetData sheetId="2435" refreshError="1"/>
      <sheetData sheetId="2436" refreshError="1"/>
      <sheetData sheetId="2437" refreshError="1"/>
      <sheetData sheetId="2438" refreshError="1"/>
      <sheetData sheetId="2439" refreshError="1"/>
      <sheetData sheetId="2440" refreshError="1"/>
      <sheetData sheetId="2441" refreshError="1"/>
      <sheetData sheetId="2442" refreshError="1"/>
      <sheetData sheetId="2443" refreshError="1"/>
      <sheetData sheetId="2444" refreshError="1"/>
      <sheetData sheetId="2445" refreshError="1"/>
      <sheetData sheetId="2446" refreshError="1"/>
      <sheetData sheetId="2447" refreshError="1"/>
      <sheetData sheetId="2448" refreshError="1"/>
      <sheetData sheetId="2449" refreshError="1"/>
      <sheetData sheetId="2450" refreshError="1"/>
      <sheetData sheetId="2451" refreshError="1"/>
      <sheetData sheetId="2452" refreshError="1"/>
      <sheetData sheetId="2453" refreshError="1"/>
      <sheetData sheetId="2454" refreshError="1"/>
      <sheetData sheetId="2455" refreshError="1"/>
      <sheetData sheetId="2456" refreshError="1"/>
      <sheetData sheetId="2457" refreshError="1"/>
      <sheetData sheetId="2458" refreshError="1"/>
      <sheetData sheetId="2459" refreshError="1"/>
      <sheetData sheetId="2460" refreshError="1"/>
      <sheetData sheetId="2461" refreshError="1"/>
      <sheetData sheetId="2462" refreshError="1"/>
      <sheetData sheetId="2463" refreshError="1"/>
      <sheetData sheetId="2464" refreshError="1"/>
      <sheetData sheetId="2465" refreshError="1"/>
      <sheetData sheetId="2466" refreshError="1"/>
      <sheetData sheetId="2467" refreshError="1"/>
      <sheetData sheetId="2468" refreshError="1"/>
      <sheetData sheetId="2469" refreshError="1"/>
      <sheetData sheetId="2470" refreshError="1"/>
      <sheetData sheetId="2471" refreshError="1"/>
      <sheetData sheetId="2472" refreshError="1"/>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refreshError="1"/>
      <sheetData sheetId="2487" refreshError="1"/>
      <sheetData sheetId="2488" refreshError="1"/>
      <sheetData sheetId="2489" refreshError="1"/>
      <sheetData sheetId="2490" refreshError="1"/>
      <sheetData sheetId="2491" refreshError="1"/>
      <sheetData sheetId="2492" refreshError="1"/>
      <sheetData sheetId="2493" refreshError="1"/>
      <sheetData sheetId="2494" refreshError="1"/>
      <sheetData sheetId="2495" refreshError="1"/>
      <sheetData sheetId="2496" refreshError="1"/>
      <sheetData sheetId="2497" refreshError="1"/>
      <sheetData sheetId="2498" refreshError="1"/>
      <sheetData sheetId="2499" refreshError="1"/>
      <sheetData sheetId="2500" refreshError="1"/>
      <sheetData sheetId="2501" refreshError="1"/>
      <sheetData sheetId="2502" refreshError="1"/>
      <sheetData sheetId="2503" refreshError="1"/>
      <sheetData sheetId="2504" refreshError="1"/>
      <sheetData sheetId="2505" refreshError="1"/>
      <sheetData sheetId="2506" refreshError="1"/>
      <sheetData sheetId="2507" refreshError="1"/>
      <sheetData sheetId="2508"/>
      <sheetData sheetId="2509"/>
      <sheetData sheetId="2510" refreshError="1"/>
      <sheetData sheetId="2511" refreshError="1"/>
      <sheetData sheetId="2512" refreshError="1"/>
      <sheetData sheetId="2513" refreshError="1"/>
      <sheetData sheetId="2514" refreshError="1"/>
      <sheetData sheetId="2515" refreshError="1"/>
      <sheetData sheetId="2516" refreshError="1"/>
      <sheetData sheetId="2517" refreshError="1"/>
      <sheetData sheetId="2518" refreshError="1"/>
      <sheetData sheetId="2519" refreshError="1"/>
      <sheetData sheetId="2520"/>
      <sheetData sheetId="2521"/>
      <sheetData sheetId="2522"/>
      <sheetData sheetId="2523"/>
      <sheetData sheetId="2524"/>
      <sheetData sheetId="2525"/>
      <sheetData sheetId="2526"/>
      <sheetData sheetId="2527"/>
      <sheetData sheetId="2528"/>
      <sheetData sheetId="2529" refreshError="1"/>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refreshError="1"/>
      <sheetData sheetId="2552"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hXh-Hn_Giấytờ"/>
      <sheetName val="Budget-Details"/>
      <sheetName val="Lookup Tables"/>
      <sheetName val="LOV"/>
      <sheetName val="MainModel"/>
      <sheetName val="Du_lieu"/>
      <sheetName val="gvl"/>
      <sheetName val="CV Apr"/>
    </sheetNames>
    <definedNames>
      <definedName name="DSTD_Clear" sheetId="0"/>
      <definedName name="PtichDTL" sheetId="0"/>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Tables"/>
      <sheetName val="Expat"/>
      <sheetName val="Budget-Details"/>
      <sheetName val="gVL"/>
      <sheetName val="SF-424"/>
      <sheetName val="LOV"/>
      <sheetName val="Tra_bang"/>
      <sheetName val="KLH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Details"/>
      <sheetName val="Budget-Summary"/>
      <sheetName val="Expat"/>
      <sheetName val="BhXh-Hn_Giấytờ"/>
      <sheetName val="tra-vat-lieu"/>
      <sheetName val="Compensation Details"/>
      <sheetName val="1401XX Budget details VNAH "/>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pat"/>
      <sheetName val="Input"/>
      <sheetName val="Budget-Summary"/>
      <sheetName val="Lookup Tables"/>
      <sheetName val="gvl"/>
      <sheetName val="MTO REV.0"/>
      <sheetName val="PayItem"/>
      <sheetName val="tra-vat-lieu"/>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Summary"/>
      <sheetName val="Calc Overrides"/>
      <sheetName val="Input"/>
      <sheetName val="Budget-Details"/>
      <sheetName val="gVL"/>
      <sheetName val="Schedule of PIT paid "/>
      <sheetName val="dtct cong"/>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Master Data"/>
      <sheetName val="Summary Budget"/>
      <sheetName val="Per USG Cost Category"/>
      <sheetName val="NOFO summary"/>
      <sheetName val="Volunteer vs Rest of project"/>
      <sheetName val="F2F volunteer expenses"/>
      <sheetName val="Local partner budget"/>
      <sheetName val="Breakdown of Monitoring Budget"/>
      <sheetName val="Breakdown of Evaluation budget"/>
      <sheetName val="Breakdown_Accountability budget"/>
      <sheetName val="Breakdown of Learning budget"/>
      <sheetName val="DG "/>
      <sheetName val="Du_lieu"/>
      <sheetName val="SF-424"/>
      <sheetName val="Calc Overrides"/>
      <sheetName val="Expat"/>
      <sheetName val="Master info"/>
      <sheetName val="BhXh-Hn_Giấytờ"/>
      <sheetName val="Budget-Detail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O REV.1(ARMOR)"/>
      <sheetName val="SUM-BQ-REV.1"/>
      <sheetName val="VENDOR-QUOTES"/>
      <sheetName val="HV SWGR &amp; MCC"/>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PBD"/>
      <sheetName val="MTO REV.0(NON-ARMOR)"/>
      <sheetName val="MTO REV.0(ARMOR ON SHORE)"/>
      <sheetName val="CABLE"/>
      <sheetName val="MTO REV.2(ARMOR)"/>
      <sheetName val="SUM-BQ-REV.2"/>
      <sheetName val="CPV"/>
      <sheetName val="DGCM"/>
      <sheetName val="TL-I"/>
      <sheetName val="chitiet"/>
      <sheetName val="THG"/>
      <sheetName val="XL4Poppy"/>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7"/>
      <sheetName val="Sheet18"/>
      <sheetName val="Sheet19"/>
      <sheetName val="Sheet20"/>
      <sheetName val="Sheet21"/>
      <sheetName val="Sheet22"/>
      <sheetName val="Sheet23"/>
      <sheetName val="Sheet24"/>
      <sheetName val="Sheet25"/>
      <sheetName val="Sheet26"/>
      <sheetName val="Sheet27"/>
      <sheetName val="Sheet28"/>
      <sheetName val="Sheet29"/>
      <sheetName val="Sheet30"/>
      <sheetName val="chi tiet "/>
      <sheetName val="chi tiet huong"/>
      <sheetName val="TH"/>
      <sheetName val="TH (2)"/>
      <sheetName val="km338+00-km338+100(2)"/>
      <sheetName val="km337+136-km337-350"/>
      <sheetName val="km346+600-km346+820 (2)"/>
      <sheetName val="km346+330-km346+600 (2)"/>
      <sheetName val="km346+00-km346+240 (2)"/>
      <sheetName val="km345+661-km345+000 (2)"/>
      <sheetName val="km345+661-km345+000"/>
      <sheetName val="km338+60-km338+130"/>
      <sheetName val="km338+176-km338+230"/>
      <sheetName val="km342+376.41- km342+520.29"/>
      <sheetName val="km338+439-km388+571.89"/>
      <sheetName val="km342+297.58-km342+376.41"/>
      <sheetName val="km338+571.89-km338+652"/>
      <sheetName val="km337+533.60-km338 (2)"/>
      <sheetName val="km341+275-km341+350"/>
      <sheetName val="km341+913-km341+963"/>
      <sheetName val="km341+1077 -km341+1177.61"/>
      <sheetName val="km341+612-341+682"/>
      <sheetName val="km345+400-km345+500 (3) (2)"/>
      <sheetName val="km345+400-km345+500 (6')"/>
      <sheetName val="km345+400-km345+500 (4)"/>
      <sheetName val="km345+400-km345+500 (9)"/>
      <sheetName val="km345+400-km345+500 (6)"/>
      <sheetName val="km342+520-km342+690 (2)"/>
      <sheetName val="km341.26-km341+200 (2)"/>
      <sheetName val="Duong cong vu hcm (2)"/>
      <sheetName val="Duong cong vu hcm (4)"/>
      <sheetName val="Duong cong vu hcm (5)"/>
      <sheetName val="Duong cong vu hcm (9)"/>
      <sheetName val="Duong cong vu hcm (4;) (2)"/>
      <sheetName val="Duong cong vu hcm (7)"/>
      <sheetName val="Duong cong vu hcm (8)"/>
      <sheetName val="Duong cong vu hcm (6)"/>
      <sheetName val="Duong cong vu hcm (3)"/>
      <sheetName val="Duong cong vu hcm (2;) (2)"/>
      <sheetName val="Duong cong vu hcm (9;) (2)"/>
      <sheetName val="Duong cong vu hcm (8;) (2)"/>
      <sheetName val="Duong cong vu hcm (7;) (2)"/>
      <sheetName val="Duong cong vu hcm (13;) (2)"/>
      <sheetName val="Duong cong vu hcm( Lmat;0) (2)"/>
      <sheetName val="Duong cong vu hcm( Lmat;1) (2)"/>
      <sheetName val="Duong cong vu hcm( Lmat;2)"/>
      <sheetName val="Duong cong vu hcm (10)"/>
      <sheetName val="Duong cong vu hcm (67)"/>
      <sheetName val="Duong cong vu hcm (11)"/>
      <sheetName val="Duong cong vu hcm (12)"/>
      <sheetName val="Duong cong vu hcm"/>
      <sheetName val="00000000"/>
      <sheetName val="KT Cap phoi"/>
      <sheetName val="btnhtrung"/>
      <sheetName val="Cauchinh"/>
      <sheetName val="Dongnai"/>
      <sheetName val="TKenh"/>
      <sheetName val="Mhang"/>
      <sheetName val="Duong"/>
      <sheetName val="Chop"/>
      <sheetName val="Huydong"/>
      <sheetName val="THop"/>
      <sheetName val="CtinhCT"/>
      <sheetName val="DBT(h)"/>
      <sheetName val="BP"/>
      <sheetName val="CTduong"/>
      <sheetName val="CTCHop"/>
      <sheetName val="asphal"/>
      <sheetName val="Gvua"/>
      <sheetName val="Cmay"/>
      <sheetName val="VL (2)"/>
      <sheetName val="May (2)"/>
      <sheetName val="GVLBo"/>
      <sheetName val="XXXXXXXX"/>
      <sheetName val="kl"/>
      <sheetName val="KHQ II"/>
      <sheetName val="Gia VL"/>
      <sheetName val="Bang gia ca may"/>
      <sheetName val="Bang luong CB"/>
      <sheetName val="Bang P.tich CT"/>
      <sheetName val="D.toan chi tiet"/>
      <sheetName val="Bang TH Dtoan"/>
      <sheetName val="nhap"/>
      <sheetName val="TL3-2002"/>
      <sheetName val="9015"/>
      <sheetName val="0502"/>
      <sheetName val="2213"/>
      <sheetName val="7270"/>
      <sheetName val="8672"/>
      <sheetName val="3027"/>
      <sheetName val="3810"/>
      <sheetName val="8523"/>
      <sheetName val="MAU"/>
      <sheetName val="Hoan thanh"/>
      <sheetName val="Khoach"/>
      <sheetName val="hoan th 15"/>
      <sheetName val="Khoach 15"/>
      <sheetName val="HT 22"/>
      <sheetName val="KH 22"/>
      <sheetName val="KH29"/>
      <sheetName val="KH T8"/>
      <sheetName val="T11"/>
      <sheetName val="T10"/>
      <sheetName val="T8"/>
      <sheetName val="T7"/>
      <sheetName val="Kh48"/>
      <sheetName val="Ht 48"/>
      <sheetName val="Ht128"/>
      <sheetName val="ht12"/>
      <sheetName val="Kh 12"/>
      <sheetName val="ht 20-10"/>
      <sheetName val="ht 24-11"/>
      <sheetName val="kh20-1"/>
      <sheetName val="Ht 20-1"/>
      <sheetName val="KH 12-1"/>
      <sheetName val="HT 12-1"/>
      <sheetName val="KH 5-1"/>
      <sheetName val="HT 5-1"/>
      <sheetName val="Kh29-12"/>
      <sheetName val="Ht29-12"/>
      <sheetName val="KH22-12"/>
      <sheetName val="Ht 22-12"/>
      <sheetName val="KH15-12"/>
      <sheetName val="Ht 15-12"/>
      <sheetName val="kh 7-12"/>
      <sheetName val="ht 7-12"/>
      <sheetName val="kh 30-11"/>
      <sheetName val="ht 30-11"/>
      <sheetName val="kh24-11"/>
      <sheetName val="kh 17-11"/>
      <sheetName val="ht 17-11"/>
      <sheetName val="kh 10-11"/>
      <sheetName val="ht 10-11"/>
      <sheetName val="kh 2-11"/>
      <sheetName val="ht 02-11"/>
      <sheetName val="kh 27-10"/>
      <sheetName val="ht 27-10"/>
      <sheetName val="kh28-10"/>
      <sheetName val="Kh 6-10"/>
      <sheetName val="06-10"/>
      <sheetName val="29-9"/>
      <sheetName val="22-9"/>
      <sheetName val="16-9"/>
      <sheetName val="8-9"/>
      <sheetName val="1-9"/>
      <sheetName val="26-8"/>
      <sheetName val="n198"/>
      <sheetName val="kh128"/>
      <sheetName val="HT29"/>
      <sheetName val="VENDOR-QUKTES"/>
      <sheetName val="HR SWGR &amp; MCC"/>
      <sheetName val="Congty"/>
      <sheetName val="VPPN"/>
      <sheetName val="XN74"/>
      <sheetName val="XN54"/>
      <sheetName val="XN33"/>
      <sheetName val="NK96"/>
      <sheetName val="XL4Test5"/>
      <sheetName val="Che co"/>
      <sheetName val="chiet tinh che co"/>
      <sheetName val="ban cao"/>
      <sheetName val="Chiet tinh bancao"/>
      <sheetName val="ban cuon"/>
      <sheetName val="chiet tinh ban cuon"/>
      <sheetName val="ban lai"/>
      <sheetName val="chiet tinh ban lai"/>
      <sheetName val="na khoa"/>
      <sheetName val="chiet tinh nakhoa"/>
      <sheetName val="na ngam"/>
      <sheetName val="chiet tinh nangam"/>
      <sheetName val="chiet tinh phia lem"/>
      <sheetName val="phi lem"/>
      <sheetName val="CTY CAU THANH THUY"/>
      <sheetName val="VINACONEX 15 A"/>
      <sheetName val="NNGT-XMHM2"/>
      <sheetName val="NNGT-XMNS CTXDSO 6(6)"/>
      <sheetName val="892"/>
      <sheetName val="NNGT-XMNS (2)"/>
      <sheetName val="NNGT-XMNS (3)"/>
      <sheetName val="NNGT-XMNS (4)"/>
      <sheetName val="NNGT-XMNS (5)"/>
      <sheetName val="NNGT-XMBS (2)"/>
      <sheetName val="NNGT-XMHM"/>
      <sheetName val="da-1x2 ru muout Tong thuy"/>
      <sheetName val="cat nam dan (4)"/>
      <sheetName val="cat nam dan (5)"/>
      <sheetName val="cat nghia dan(3)"/>
      <sheetName val="DC1605"/>
      <sheetName val="DcnamTV"/>
      <sheetName val="ppnamdaibieu"/>
      <sheetName val="TyleAdreyanop"/>
      <sheetName val="ppAdreyanop"/>
      <sheetName val="ketqua"/>
      <sheetName val="maxminth"/>
      <sheetName val="ᄀ䅀ᄀ䅀ᄀ䅀ᄀ䅀ᄀ䅀䅀ᘀŀ䅀ᘀŀ䅀ᘀ"/>
      <sheetName val="5 nam (tach)"/>
      <sheetName val="5 nam (tach) (2)"/>
      <sheetName val="KH 2003"/>
      <sheetName val="10000000"/>
      <sheetName val="20000000"/>
      <sheetName val="tong hop"/>
      <sheetName val="phan tich DG"/>
      <sheetName val="gia vat lieu"/>
      <sheetName val="gia xe may"/>
      <sheetName val="gia nhan cong"/>
      <sheetName val="Break down điều chỉnh giá"/>
      <sheetName val="gVL"/>
      <sheetName val="Lookup Tables"/>
      <sheetName val="KM20-21"/>
      <sheetName val="KM21-22"/>
      <sheetName val="KM22-23"/>
      <sheetName val="KM23-24"/>
      <sheetName val="KM24-25"/>
      <sheetName val="KM25-26"/>
      <sheetName val="KM26-27"/>
      <sheetName val="KM27-28"/>
      <sheetName val="KM28-29"/>
      <sheetName val="TCB2km27-28(T)"/>
      <sheetName val="TCB2km27-28 (R)"/>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hietKe"/>
      <sheetName val="HoSoMT"/>
      <sheetName val="GiamSat"/>
      <sheetName val="ThamDinhTKKT"/>
      <sheetName val="ThamDinhDT"/>
      <sheetName val="QLDA"/>
      <sheetName val="TM"/>
      <sheetName val="TM (2)"/>
      <sheetName val="KPTH"/>
      <sheetName val="KPTH (2)"/>
      <sheetName val="Noi Suy"/>
      <sheetName val="Bia"/>
      <sheetName val="Bia (2)"/>
      <sheetName val="Gia NC"/>
      <sheetName val="00000001"/>
      <sheetName val="00000002"/>
      <sheetName val="30000000"/>
      <sheetName val="MTO REV_2_ARMOR_"/>
      <sheetName val="Dautu"/>
      <sheetName val="Dautu1"/>
      <sheetName val="BaDinh"/>
      <sheetName val="BaDinh1"/>
      <sheetName val="Nongnghiep"/>
      <sheetName val="Nongnghiep 1"/>
      <sheetName val="BaDinhvay"/>
      <sheetName val="BaDinhvay1"/>
      <sheetName val="Dautuvay"/>
      <sheetName val="BaDinhtrano"/>
      <sheetName val="Daututrano"/>
      <sheetName val="Tranodaihan"/>
      <sheetName val="Tranodaihan 1"/>
      <sheetName val="Daututhang6"/>
      <sheetName val="Daututhang7"/>
      <sheetName val="Daututhang8"/>
      <sheetName val="Daututhang9"/>
      <sheetName val="Daututhang10 "/>
      <sheetName val="Daututhang11"/>
      <sheetName val="Daututhang12"/>
      <sheetName val="BaDinhthang6"/>
      <sheetName val="BaDinhthang7"/>
      <sheetName val="BaDinhthang8"/>
      <sheetName val="BaDinhthang9"/>
      <sheetName val="BaDinhthang10"/>
      <sheetName val="BaDinhthang11"/>
      <sheetName val="BaDinhthang12"/>
      <sheetName val="Nongnghiep8"/>
      <sheetName val="Nongnghiep9"/>
      <sheetName val="Nongnghiep10"/>
      <sheetName val="Nongnghiep11"/>
      <sheetName val="Nongnghiep12"/>
      <sheetName val="Bangkevay"/>
      <sheetName val="UNCBD"/>
      <sheetName val="UNCNN"/>
      <sheetName val="UNCBD1"/>
      <sheetName val="Suachua"/>
      <sheetName val="PhanTienXuan"/>
      <sheetName val="Quy"/>
      <sheetName val="NguyenHuyen"/>
      <sheetName val="LeVanDung"/>
      <sheetName val="Co gioi- Nam Mu"/>
      <sheetName val="Co gioi -Na Hang"/>
      <sheetName val="PVNA"/>
      <sheetName val="ToDien"/>
      <sheetName val="Le Thanh Buong"/>
      <sheetName val="B ay"/>
      <sheetName val="S y"/>
      <sheetName val="Gian tiep"/>
      <sheetName val="Ky Thuat"/>
      <sheetName val="Tonghop"/>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TK111"/>
      <sheetName val="thang 1"/>
      <sheetName val="Thang 2"/>
      <sheetName val="thang 3"/>
      <sheetName val="thang 4"/>
      <sheetName val="thang 5"/>
      <sheetName val="thang 6"/>
      <sheetName val="thang 7"/>
      <sheetName val="Km63 Ql8A"/>
      <sheetName val="BSQL8"/>
      <sheetName val="QL7t6"/>
      <sheetName val="BSQL7"/>
      <sheetName val="Dchau"/>
      <sheetName val="BSDien chau"/>
      <sheetName val="LTG"/>
      <sheetName val="L GT"/>
      <sheetName val="L lai xe"/>
      <sheetName val="XD1"/>
      <sheetName val="XD2"/>
      <sheetName val="XD3"/>
      <sheetName val="Xmay"/>
      <sheetName val="ong sang"/>
      <sheetName val="OS"/>
      <sheetName val="Thue ng"/>
      <sheetName val="THL"/>
      <sheetName val="Tr BH"/>
      <sheetName val="km66 ql8a"/>
      <sheetName val="Vuot ql1a"/>
      <sheetName val="BS vuot 1A"/>
      <sheetName val="Tru BH"/>
      <sheetName val="BSQL7A"/>
      <sheetName val="။H 12-1"/>
      <sheetName val="WEATHER P_x0003__x0000_OF LTG. &amp; ROD LTG."/>
      <sheetName val="TH-CD"/>
      <sheetName val="TH-CDB"/>
      <sheetName val="KL-CD"/>
      <sheetName val="chiakhoi"/>
      <sheetName val="CDP3"/>
      <sheetName val="CD7"/>
      <sheetName val="CD6"/>
      <sheetName val="CD5"/>
      <sheetName val="CD4"/>
      <sheetName val="CD3"/>
      <sheetName val="CD2"/>
      <sheetName val="CD1"/>
      <sheetName val="CDP4"/>
      <sheetName val="CDB5"/>
      <sheetName val="CDB4"/>
      <sheetName val="CDB3"/>
      <sheetName val="CDB2"/>
      <sheetName val="CDB1"/>
      <sheetName val="CDP4(KT)"/>
      <sheetName val="CDB5(KT)"/>
      <sheetName val="CDB4(KT)"/>
      <sheetName val="CDB3(KT)"/>
      <sheetName val="CDB2(KT)"/>
      <sheetName val="CDB1(KT)"/>
      <sheetName val="DTCT"/>
      <sheetName val="PTVT"/>
      <sheetName val="THDT"/>
      <sheetName val="THVT"/>
      <sheetName val="THGT"/>
      <sheetName val="RUILDING ELE."/>
      <sheetName val="Duong cong vu hci (9;) (2)"/>
      <sheetName val="gia nhan cong_x0000__x0000__x0000__x0000__x0000__x0000__x0000__x0000__x0000__x0000__x0000__x0000_傰_x0000__x0004__x0000__x0000_"/>
      <sheetName val="Sheet!4"/>
      <sheetName val="TH4"/>
      <sheetName val="TB4"/>
      <sheetName val="CT4"/>
      <sheetName val="CT3"/>
      <sheetName val="TH3"/>
      <sheetName val="TB3"/>
      <sheetName val="CT2"/>
      <sheetName val="TH2"/>
      <sheetName val="TB2"/>
      <sheetName val="CT1"/>
      <sheetName val="TH1"/>
      <sheetName val="TB1"/>
      <sheetName val="Hoan ã,anh"/>
      <sheetName val="NEW-PANEL"/>
      <sheetName val="20000000_x0000__x0000__x0000__x0000__x0000__x0000__x0000__x0000__x0000__x0000__x0000_♸Ģ_x0000__x0004__x0000__x0000__x0000__x0000__x0000__x0000_怨Ģ"/>
      <sheetName val="04000002"/>
      <sheetName val=""/>
      <sheetName val="MTO REV.0(ARMO_x0012_ ON SHORE)"/>
      <sheetName val="DT"/>
      <sheetName val="CP"/>
      <sheetName val="BCT6"/>
      <sheetName val="TK 911"/>
      <sheetName val="TK 711"/>
      <sheetName val="TK 632"/>
      <sheetName val="TK642"/>
      <sheetName val="TK627"/>
      <sheetName val="TK623"/>
      <sheetName val="TK622"/>
      <sheetName val="TK621"/>
      <sheetName val="Chi tiet 511"/>
      <sheetName val="TK 511"/>
      <sheetName val="TK421"/>
      <sheetName val="TK411"/>
      <sheetName val="TK 342 ( thue T.C )"/>
      <sheetName val="TK338"/>
      <sheetName val="Phat sinh 2005"/>
      <sheetName val="TK334"/>
      <sheetName val="TK333"/>
      <sheetName val="TK331"/>
      <sheetName val="TK 341vay dai han "/>
      <sheetName val="TK311"/>
      <sheetName val="TK 214"/>
      <sheetName val="TK 212"/>
      <sheetName val="Chi tiet TK 211"/>
      <sheetName val="TK 211"/>
      <sheetName val="TK 154"/>
      <sheetName val="TK153"/>
      <sheetName val="Chi tiet TK 152"/>
      <sheetName val="Can Doi TK"/>
      <sheetName val="TK 152"/>
      <sheetName val="Chung tu ghi so "/>
      <sheetName val="TK 142"/>
      <sheetName val="TK 141"/>
      <sheetName val="TK 133"/>
      <sheetName val="Chi tiet TK131"/>
      <sheetName val="TK 131"/>
      <sheetName val="TK 112"/>
      <sheetName val="TK 111"/>
      <sheetName val="Phieu thu"/>
      <sheetName val="Phieu chi "/>
      <sheetName val="Phieu nhap VTu "/>
      <sheetName val="Phieu xuat VTu"/>
      <sheetName val="Can doi vat tu nhap xuat "/>
      <sheetName val="Vat tu nhapxuat nam 2005"/>
      <sheetName val="Ca may can dung nam 2005"/>
      <sheetName val="Vat Tu can cho CT nam 2005"/>
      <sheetName val="HD thu mua hang NLS "/>
      <sheetName val="HD thu mua cat soi "/>
      <sheetName val="TLy HD mua ban "/>
      <sheetName val="Bien ban Nthu GK"/>
      <sheetName val="T. Ly HD giao khoan "/>
      <sheetName val="Hop dong giao khoan"/>
      <sheetName val="giay tam ung "/>
      <sheetName val="Bang ke T.toan "/>
      <sheetName val="Hoa don ban hang "/>
      <sheetName val="Bang phan bo tien luong 2005"/>
      <sheetName val="Bang cham cong "/>
      <sheetName val="Bang T.T Luong CB chu Chot2005"/>
      <sheetName val="Bang T.T luong CN lai xe"/>
      <sheetName val="Bang thanh toan luong 2005"/>
      <sheetName val="Nhan cong cho CT nam 2005"/>
      <sheetName val="Dinh Muc tieu hao VL 2005"/>
      <sheetName val="Dang Ky chi tiet KH 2005"/>
      <sheetName val="Bang phan bo NVL nam 2005"/>
      <sheetName val="Bang phan bo K.Hao 2005"/>
      <sheetName val="Dang Ky Khau hao 2005"/>
      <sheetName val="Phu luc so 3( TNDN)"/>
      <sheetName val="PhuLuc so 1(TNDN)"/>
      <sheetName val="Mau so 04 TNDN"/>
      <sheetName val="Mau so 02C"/>
      <sheetName val="Mau so 02B"/>
      <sheetName val="Mau so 02A"/>
      <sheetName val="Mau 01B"/>
      <sheetName val="To khai Mau 11"/>
      <sheetName val="Don xin khat nop thue nam 04"/>
      <sheetName val="Su dung hoa don mau 26"/>
      <sheetName val="QToan hoa don "/>
      <sheetName val="Mau so 01"/>
      <sheetName val="Mau so 02"/>
      <sheetName val="Chi tiet Mau 03 ( mua vao )"/>
      <sheetName val="Mau so 03"/>
      <sheetName val="Mau so 04"/>
      <sheetName val="Mau 05"/>
      <sheetName val="De nghi giai dap ve thue "/>
      <sheetName val="the duc"/>
      <sheetName val="Bao cao thong ke "/>
      <sheetName val="Phieu DTra Van Tai ( 01 TKe )"/>
      <sheetName val="[99Q3299(REV.1).xls"/>
      <sheetName val="Chu Anh"/>
      <sheetName val="111"/>
      <sheetName val="Anh Duc"/>
      <sheetName val="Quy luong"/>
      <sheetName val="[99Q3299(REV.1).xlsUSheet10"/>
      <sheetName val="MTO REV..............nRE)"/>
      <sheetName val="Bieu04 KhongHoanVon"/>
      <sheetName val="NC"/>
      <sheetName val="dgnc1"/>
      <sheetName val="Gia VL den chan CT"/>
      <sheetName val="VL"/>
      <sheetName val="Khoi_Luong"/>
      <sheetName val="Don_Gia"/>
      <sheetName val="TB"/>
      <sheetName val="BT-Vua"/>
      <sheetName val="PHU LUC"/>
      <sheetName val="SUM=BQ-REV.2"/>
      <sheetName val="Duong cong vၵ hcm (7)"/>
      <sheetName val="DcfamTV"/>
      <sheetName val="K259 Subbase_x0000__x0000__x0000__x0000__x0000__x0000__x0000__x0000__x0000__x0000__x0000_悰ĺ_x0000__x0004__x0000__x0000__x0000__x0000_"/>
      <sheetName val="T9"/>
      <sheetName val="T6"/>
      <sheetName val="T3"/>
      <sheetName val="T2"/>
      <sheetName val="T1"/>
      <sheetName val="T5"/>
      <sheetName val="Chart1"/>
      <sheetName val="THONG TIN"/>
      <sheetName val="NHAP LIEU (2)"/>
      <sheetName val="NHAP LIEU"/>
      <sheetName val="DMKH-SXKD"/>
      <sheetName val="NKC"/>
      <sheetName val="CDSPS"/>
      <sheetName val="SOCAI- Tai khoan"/>
      <sheetName val="SOCAI-tieu khoan"/>
      <sheetName val="THOP CONG NO"/>
      <sheetName val="CHI TIET NO"/>
      <sheetName val="KQKD"/>
      <sheetName val="CAN DOI KT"/>
      <sheetName val="LCTT"/>
      <sheetName val="NV NGAN SACH"/>
      <sheetName val="THUE GTGT"/>
      <sheetName val="QT THUE"/>
      <sheetName val="QT THUE CHI TIET"/>
      <sheetName val="Bang tinh GTSP"/>
      <sheetName val="TMmoi"/>
      <sheetName val="Tong"/>
      <sheetName val="CPC"/>
      <sheetName val="NVL"/>
      <sheetName val="BCH"/>
      <sheetName val="LDPT"/>
      <sheetName val="SAT"/>
      <sheetName val="C.PHA"/>
      <sheetName val="MOC"/>
      <sheetName val="Xay- Thuc"/>
      <sheetName val="Xay-Hanh"/>
      <sheetName val="DIEN"/>
      <sheetName val="An"/>
      <sheetName val="[99Q3299(REV.1).xls]_99Q3299__4"/>
      <sheetName val="chiet tinhçan cuon"/>
      <sheetName val="ᄀ"/>
      <sheetName val="B"/>
      <sheetName val="kl28-10"/>
      <sheetName val="BCD"/>
      <sheetName val="km345+410-km345+500 (6)"/>
      <sheetName val="B䁏X"/>
      <sheetName val="ᄀ_x0000_䅀ᄀ_x0000_䅀ᄀ_x0000_䅀ᄀ_x0000_䅀ᄀ_x0000_䅀_x0000_䅀ᘀŀ_x0000_䅀ᘀŀ_x0000_䅀ᘀŀ_x0000_䅀ᘀŀ"/>
      <sheetName val="_x0013_heet20"/>
      <sheetName val="Sh_x0005_et27"/>
      <sheetName val="D.toan chi_x0000_tiet"/>
      <sheetName val="c_x0008_itiet"/>
      <sheetName val="mau 1"/>
      <sheetName val="mau 10"/>
      <sheetName val="mau 2"/>
      <sheetName val="chi tiet huïng"/>
      <sheetName val="[99Q3299(REV.1).xls೼_xfffe_hi tiet hu"/>
      <sheetName val="TERMIN@L KIT"/>
      <sheetName val="thong bao"/>
      <sheetName val="duyet gia"/>
      <sheetName val="so do"/>
      <sheetName val="bpnhtrung"/>
      <sheetName val="Nhat ky so cai"/>
      <sheetName val="BaDinhtra.o"/>
      <sheetName val="LeVanDulg"/>
      <sheetName val="J259 Base "/>
      <sheetName val="nuoc"/>
      <sheetName val="gia nhan cong_x0000__x0000__x0000__x0000__x0000__x0000__x0000__x0000__x0000__x0000__x0000__x0000_傰Ÿ_x0000__x0004__x0000__x0000_"/>
      <sheetName val="BCCPSXthang"/>
      <sheetName val="BCCP Nam"/>
      <sheetName val="BCCPSXquy"/>
      <sheetName val="131"/>
      <sheetName val="141"/>
      <sheetName val="142"/>
      <sheetName val="331"/>
      <sheetName val="334"/>
      <sheetName val="336"/>
      <sheetName val="338"/>
      <sheetName val="421"/>
      <sheetName val="CD"/>
      <sheetName val="luong 2"/>
      <sheetName val="luong3"/>
      <sheetName val="luong4"/>
      <sheetName val="D"/>
      <sheetName val="mau 3"/>
      <sheetName val="mau 4"/>
      <sheetName val="Tai san luu dong"/>
      <sheetName val="Boiduongkiemke"/>
      <sheetName val="Tonghopgiatri"/>
      <sheetName val="Kiemke30-6"/>
      <sheetName val="ᄀ䅀ᄀ䅀ᄀ䅀ᄀ䅀ᄀ䅀䅀ᘀŀ_x0000_䅀ᘀŀ_x0000_䅀ᘀŀ_x0000_䅀ᘀŀ_x0000_䅀ᘀŀ_x0000_䅀"/>
      <sheetName val="Kh4("/>
      <sheetName val="LTO REV.2(ARMOR)"/>
      <sheetName val="km345*661-km345+000"/>
      <sheetName val="TCB2km27,28 (R)"/>
      <sheetName val="99Q3299(REV.1)"/>
      <sheetName val="Dot - 2"/>
      <sheetName val="Dot 1"/>
      <sheetName val="PDV+XE"/>
      <sheetName val="ct6- 1"/>
      <sheetName val="ct6-2"/>
      <sheetName val="ct2 - 1"/>
      <sheetName val="ct2-2"/>
      <sheetName val=" ct16"/>
      <sheetName val="bc xe tth"/>
      <sheetName val="soke toan cno"/>
      <sheetName val="bccno"/>
      <sheetName val="bang thong ke"/>
      <sheetName val="bcdv"/>
      <sheetName val="bcchi tiet"/>
      <sheetName val="km341+275-km341+350_x0000__x0000__x0000__x0000__x0000__x0000__x0000__x0000__x0000__x0000__x0000__x0000_"/>
      <sheetName val="Du toan"/>
      <sheetName val="Phan tich vat tu"/>
      <sheetName val="Tong hop vat tu"/>
      <sheetName val="Tong hop gia"/>
      <sheetName val="Vat tu"/>
      <sheetName val="Tro giup"/>
      <sheetName val="Nhan cong"/>
      <sheetName val="May thi cong"/>
      <sheetName val="Chi phi chung"/>
      <sheetName val="Config"/>
      <sheetName val="km342+297.58/km342+376.41"/>
      <sheetName val="Duong cong vuðYcm( Lmat;0) (2)"/>
      <sheetName val="GDMN.1"/>
      <sheetName val="GDMN.2"/>
      <sheetName val="GDMN.3"/>
      <sheetName val="GDMN.4"/>
      <sheetName val="GDMN.5"/>
      <sheetName val="GDTH.1"/>
      <sheetName val="T!1"/>
      <sheetName val="Duong cong vu hsm (4;) (2)"/>
      <sheetName val="NNGT%XMNS (5)"/>
      <sheetName val="CD9"/>
      <sheetName val="thang1-06"/>
      <sheetName val="thang2-06"/>
      <sheetName val="thang3-06"/>
      <sheetName val="thang4-06"/>
      <sheetName val="TH cac don vi"/>
      <sheetName val="Pho Hue"/>
      <sheetName val="Giang Vo"/>
      <sheetName val="P KD"/>
      <sheetName val="Dong Ho"/>
      <sheetName val="MTO REV.0"/>
      <sheetName val="VENDOR-QUKTEQ"/>
      <sheetName val="[99Q3299(REV.1).xls]_99Q3299__2"/>
      <sheetName val="[99Q3299(REV.1).xls]_99Q3299__3"/>
      <sheetName val="WEATHER P_x0003_OF LTG. &amp; ROD LTG."/>
      <sheetName val="D.toan chitiet"/>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refreshError="1"/>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refreshError="1"/>
      <sheetData sheetId="458"/>
      <sheetData sheetId="459"/>
      <sheetData sheetId="460" refreshError="1"/>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refreshError="1"/>
      <sheetData sheetId="475"/>
      <sheetData sheetId="476"/>
      <sheetData sheetId="477"/>
      <sheetData sheetId="478" refreshError="1"/>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refreshError="1"/>
      <sheetData sheetId="575"/>
      <sheetData sheetId="576"/>
      <sheetData sheetId="577"/>
      <sheetData sheetId="578"/>
      <sheetData sheetId="579"/>
      <sheetData sheetId="580"/>
      <sheetData sheetId="581"/>
      <sheetData sheetId="582"/>
      <sheetData sheetId="583"/>
      <sheetData sheetId="584"/>
      <sheetData sheetId="585" refreshError="1"/>
      <sheetData sheetId="586"/>
      <sheetData sheetId="587"/>
      <sheetData sheetId="588"/>
      <sheetData sheetId="589"/>
      <sheetData sheetId="590"/>
      <sheetData sheetId="591"/>
      <sheetData sheetId="592"/>
      <sheetData sheetId="593"/>
      <sheetData sheetId="594" refreshError="1"/>
      <sheetData sheetId="595" refreshError="1"/>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refreshError="1"/>
      <sheetData sheetId="634" refreshError="1"/>
      <sheetData sheetId="635" refreshError="1"/>
      <sheetData sheetId="636" refreshError="1"/>
      <sheetData sheetId="637" refreshError="1"/>
      <sheetData sheetId="638"/>
      <sheetData sheetId="639"/>
      <sheetData sheetId="640"/>
      <sheetData sheetId="641"/>
      <sheetData sheetId="642"/>
      <sheetData sheetId="643"/>
      <sheetData sheetId="644"/>
      <sheetData sheetId="645" refreshError="1"/>
      <sheetData sheetId="646"/>
      <sheetData sheetId="647"/>
      <sheetData sheetId="648"/>
      <sheetData sheetId="649" refreshError="1"/>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refreshError="1"/>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sheetData sheetId="711"/>
      <sheetData sheetId="712"/>
      <sheetData sheetId="713"/>
      <sheetData sheetId="714"/>
      <sheetData sheetId="715"/>
      <sheetData sheetId="716"/>
      <sheetData sheetId="717"/>
      <sheetData sheetId="718"/>
      <sheetData sheetId="719"/>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sheetData sheetId="733"/>
      <sheetData sheetId="734" refreshError="1"/>
      <sheetData sheetId="735"/>
      <sheetData sheetId="736"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nghop"/>
      <sheetName val="thso sanh"/>
      <sheetName val="dutoan"/>
      <sheetName val="dtk490-491(PAI)"/>
      <sheetName val="dtk490-491(PAII)"/>
      <sheetName val="tuong"/>
      <sheetName val="DG "/>
      <sheetName val="denbu"/>
      <sheetName val="Sheet2"/>
      <sheetName val="Sheet1"/>
      <sheetName val="dongia (2)"/>
      <sheetName val="SF-424"/>
      <sheetName val="Budget-Summary"/>
      <sheetName val="tra-vat-lieu"/>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nghop"/>
      <sheetName val="thso sanh"/>
      <sheetName val="dutoan"/>
      <sheetName val="dtk490-491(PAI)"/>
      <sheetName val="dtk490-491(PAII)"/>
      <sheetName val="tuong"/>
      <sheetName val="DG "/>
      <sheetName val="denbu"/>
      <sheetName val="Sheet2"/>
      <sheetName val="Sheet1"/>
      <sheetName val="dongia (2)"/>
      <sheetName val="SF-424"/>
      <sheetName val="Budget-Summary"/>
      <sheetName val="tra-vat-lieu"/>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nghop"/>
      <sheetName val="thso sanh"/>
      <sheetName val="dutoan"/>
      <sheetName val="dtk490-491(PAI)"/>
      <sheetName val="dtk490-491(PAII)"/>
      <sheetName val="tuong"/>
      <sheetName val="DG "/>
      <sheetName val="denbu"/>
      <sheetName val="Sheet2"/>
      <sheetName val="Sheet1"/>
      <sheetName val="dongia (2)"/>
      <sheetName val="SF-4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thl"/>
      <sheetName val="thkp"/>
      <sheetName val="gvl"/>
      <sheetName val="Sheet11"/>
      <sheetName val="Sheet12"/>
      <sheetName val="Sheet13"/>
      <sheetName val="Sheet14"/>
      <sheetName val="Sheet15"/>
      <sheetName val="Sheet16"/>
      <sheetName val="tuong"/>
      <sheetName val="Thuc thanh"/>
      <sheetName val="Master info"/>
      <sheetName val="DTCT"/>
      <sheetName val="B2.3"/>
      <sheetName val="CL XD"/>
      <sheetName val="THop"/>
      <sheetName val="CT"/>
      <sheetName val="TienLuong"/>
      <sheetName val="00000000"/>
      <sheetName val="10000000"/>
      <sheetName val="XXXXXXXX"/>
      <sheetName val="DG "/>
      <sheetName val="Income source"/>
      <sheetName val="PayItem"/>
      <sheetName val="Input"/>
      <sheetName val="Budget-Details"/>
    </sheetNames>
    <sheetDataSet>
      <sheetData sheetId="0" refreshError="1"/>
      <sheetData sheetId="1" refreshError="1"/>
      <sheetData sheetId="2" refreshError="1"/>
      <sheetData sheetId="3" refreshError="1">
        <row r="23">
          <cell r="N23">
            <v>5500</v>
          </cell>
        </row>
        <row r="28">
          <cell r="N28">
            <v>1700000</v>
          </cell>
        </row>
        <row r="34">
          <cell r="N34">
            <v>27272.73</v>
          </cell>
        </row>
        <row r="35">
          <cell r="N35">
            <v>30454.55</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PANEL 南區焚化爐"/>
      <sheetName val="NEW-PANEL"/>
      <sheetName val="MV-PANEL"/>
      <sheetName val="Tong San luong"/>
      <sheetName val="TQT"/>
      <sheetName val="Tong Quyettoan"/>
      <sheetName val="Quyettoan 2001"/>
      <sheetName val="TT tam ung"/>
      <sheetName val="QT thue 2001"/>
      <sheetName val="P bo CPC 2001"/>
      <sheetName val="PB KHTS 2001"/>
      <sheetName val="Dieuchinh thueVAT"/>
      <sheetName val="XL4Poppy"/>
      <sheetName val="Bieu1-LDTN"/>
      <sheetName val="Bieu 2a"/>
      <sheetName val="Bieu 2b"/>
      <sheetName val="Bieu 2c"/>
      <sheetName val="Bieu 3"/>
      <sheetName val="Bieu 4a"/>
      <sheetName val="Bieu 4b"/>
      <sheetName val="Bieu 4c-1"/>
      <sheetName val="Bieu 4c-2"/>
      <sheetName val="Bieu 5"/>
      <sheetName val="Bieu 6"/>
      <sheetName val="TDKT"/>
      <sheetName val="TONG HOP K L"/>
      <sheetName val="KLPSINH"/>
      <sheetName val="Bang PTKL-Luu"/>
      <sheetName val="Bang PTKL"/>
      <sheetName val="Tuan BCao"/>
      <sheetName val="KLNBA"/>
      <sheetName val="Theo doi Ranh"/>
      <sheetName val="Ranh 1"/>
      <sheetName val="Ranh"/>
      <sheetName val="KLTT"/>
      <sheetName val="cong411-415+500"/>
      <sheetName val="cong406-410"/>
      <sheetName val="116-128-cavico"/>
      <sheetName val="TKL"/>
      <sheetName val="KY TT"/>
      <sheetName val="KLBCCTY Cong"/>
      <sheetName val="TTKL VIA 2 NBA"/>
      <sheetName val="TTKL- TAM BAN 408"/>
      <sheetName val="KLVTU"/>
      <sheetName val="Phan dap K95"/>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 val="Sheet40"/>
      <sheetName val="Sheet41"/>
      <sheetName val="Sheet42"/>
      <sheetName val="Sheet43"/>
      <sheetName val="Sheet44"/>
      <sheetName val="Sheet45"/>
      <sheetName val="Sheet46"/>
      <sheetName val="Sheet47"/>
      <sheetName val="Sheet48"/>
      <sheetName val="Sheet49"/>
      <sheetName val="Sheet50"/>
      <sheetName val="Sheet51"/>
      <sheetName val="Sheet52"/>
      <sheetName val="Sheet53"/>
      <sheetName val="Sheet54"/>
      <sheetName val="Sheet55"/>
      <sheetName val="Sheet56"/>
      <sheetName val="Sheet57"/>
      <sheetName val="Sheet58"/>
      <sheetName val="Sheet59"/>
      <sheetName val="Sheet60"/>
      <sheetName val="Sheet61"/>
      <sheetName val="Sheet62"/>
      <sheetName val="Sheet63"/>
      <sheetName val="Sheet64"/>
      <sheetName val="Sheet65"/>
      <sheetName val="Sheet66"/>
      <sheetName val="Sheet67"/>
      <sheetName val="Sheet68"/>
      <sheetName val="Sheet69"/>
      <sheetName val="Sheet70"/>
      <sheetName val="Sheet71"/>
      <sheetName val="Sheet72"/>
      <sheetName val="Sheet73"/>
      <sheetName val="Sheet74"/>
      <sheetName val="Sheet75"/>
      <sheetName val="Sheet76"/>
      <sheetName val="Sheet77"/>
      <sheetName val="Sheet78"/>
      <sheetName val="Sheet79"/>
      <sheetName val="Sheet80"/>
      <sheetName val="Sheet81"/>
      <sheetName val="Sheet82"/>
      <sheetName val="Sheet83"/>
      <sheetName val="Sheet84"/>
      <sheetName val="Sheet85"/>
      <sheetName val="Sheet86"/>
      <sheetName val="Sheet87"/>
      <sheetName val="Sheet88"/>
      <sheetName val="Sheet89"/>
      <sheetName val="Sheet90"/>
      <sheetName val="Sheet91"/>
      <sheetName val="Sheet92"/>
      <sheetName val="Sheet93"/>
      <sheetName val="Sheet94"/>
      <sheetName val="Sheet95"/>
      <sheetName val="Sheet96"/>
      <sheetName val="Sheet97"/>
      <sheetName val="Sheet98"/>
      <sheetName val="Sheet99"/>
      <sheetName val="Sheet100"/>
      <sheetName val="Sheet2"/>
      <sheetName val="Sheet3"/>
      <sheetName val="Form3m"/>
      <sheetName val="FormCaoDo"/>
      <sheetName val="GOC-SB2"/>
      <sheetName val="1"/>
      <sheetName val="2"/>
      <sheetName val="3"/>
      <sheetName val="4"/>
      <sheetName val="5"/>
      <sheetName val="6"/>
      <sheetName val="7"/>
      <sheetName val="8"/>
      <sheetName val="9"/>
      <sheetName val="10"/>
      <sheetName val="11"/>
      <sheetName val="12"/>
      <sheetName val="13"/>
      <sheetName val="14"/>
      <sheetName val="15"/>
      <sheetName val="16"/>
      <sheetName val="17"/>
      <sheetName val="Dung"/>
      <sheetName val="Sheet11"/>
      <sheetName val="Sheet12"/>
      <sheetName val="ccdc"/>
      <sheetName val="pbnvlieu"/>
      <sheetName val="NKNVLIEUBSUNG"/>
      <sheetName val="pbcpqlq4"/>
      <sheetName val="pbcpchung"/>
      <sheetName val="pbccdcDUNG"/>
      <sheetName val="NVLQ1+2,03"/>
      <sheetName val="CCDCQ1+2.03"/>
      <sheetName val="1421Q1+2"/>
      <sheetName val="XXXXXXXX"/>
      <sheetName val="XXXXXXX0"/>
      <sheetName val="Gia VL"/>
      <sheetName val="Bang gia ca may"/>
      <sheetName val="Bang luong CB"/>
      <sheetName val="Bang P.tich CT"/>
      <sheetName val="D.toan chi tiet"/>
      <sheetName val="Bang TH Dtoan"/>
      <sheetName val="KM0+KM1"/>
      <sheetName val="KM1+KM2"/>
      <sheetName val="KM2+KM3"/>
      <sheetName val="Nen-Mat"/>
      <sheetName val="Ho ga"/>
      <sheetName val="Ho thu"/>
      <sheetName val=" Kl ranh kin BT, H30"/>
      <sheetName val="1.2-Kluong bo via &amp; rdan"/>
      <sheetName val="2.2-Kluong lat he"/>
      <sheetName val="BIA KP"/>
      <sheetName val="00000000"/>
      <sheetName val="10000000"/>
      <sheetName val="KHthuvon T3-2003"/>
      <sheetName val="KHThuvonT4-2003"/>
      <sheetName val="THuchienKHTVQI-2003"/>
      <sheetName val="KHTV Q2-2003"/>
      <sheetName val="Thang5-03"/>
      <sheetName val="20000000"/>
      <sheetName val="30000000"/>
      <sheetName val="40000000"/>
      <sheetName val="50000000"/>
      <sheetName val="60000000"/>
      <sheetName val="70000000"/>
      <sheetName val="80000000"/>
      <sheetName val="90000000"/>
      <sheetName val="a0000000"/>
      <sheetName val="b0000000"/>
      <sheetName val="c0000000"/>
      <sheetName val="d0000000"/>
      <sheetName val="e0000000"/>
      <sheetName val="f0000000"/>
      <sheetName val="g0000000"/>
      <sheetName val="h0000000"/>
      <sheetName val="i0000000"/>
      <sheetName val="j0000000"/>
      <sheetName val="k0000000"/>
      <sheetName val="l0000000"/>
      <sheetName val="m0000000"/>
      <sheetName val="n0000000"/>
      <sheetName val="o0000000"/>
      <sheetName val="p0000000"/>
      <sheetName val="q0000000"/>
      <sheetName val="r0000000"/>
      <sheetName val="s0000000"/>
      <sheetName val="t0000000"/>
      <sheetName val="u0000000"/>
      <sheetName val="v0000000"/>
      <sheetName val="w0000000"/>
      <sheetName val="x0000000"/>
      <sheetName val="y0000000"/>
      <sheetName val="z0000000"/>
      <sheetName val="Hoan thanh"/>
      <sheetName val="Khoach"/>
      <sheetName val="hoan th 15"/>
      <sheetName val="Khoach 15"/>
      <sheetName val="HT 22"/>
      <sheetName val="KH 22"/>
      <sheetName val="KH29"/>
      <sheetName val="KH T8"/>
      <sheetName val="T11"/>
      <sheetName val="T10"/>
      <sheetName val="T8"/>
      <sheetName val="T7"/>
      <sheetName val="Kh48"/>
      <sheetName val="Ht 48"/>
      <sheetName val="Ht128"/>
      <sheetName val="ht12"/>
      <sheetName val="Kh 12"/>
      <sheetName val="ht 20-10"/>
      <sheetName val="ht 24-11"/>
      <sheetName val="kh20-1"/>
      <sheetName val="Ht 20-1"/>
      <sheetName val="KH 12-1"/>
      <sheetName val="HT 12-1"/>
      <sheetName val="KH 5-1"/>
      <sheetName val="HT 5-1"/>
      <sheetName val="Kh29-12"/>
      <sheetName val="Ht29-12"/>
      <sheetName val="KH22-12"/>
      <sheetName val="Ht 22-12"/>
      <sheetName val="KH15-12"/>
      <sheetName val="Ht 15-12"/>
      <sheetName val="kh 7-12"/>
      <sheetName val="ht 7-12"/>
      <sheetName val="kh 30-11"/>
      <sheetName val="ht 30-11"/>
      <sheetName val="kh24-11"/>
      <sheetName val="kh 17-11"/>
      <sheetName val="ht 17-11"/>
      <sheetName val="kh 10-11"/>
      <sheetName val="ht 10-11"/>
      <sheetName val="kh 2-11"/>
      <sheetName val="ht 02-11"/>
      <sheetName val="kh 27-10"/>
      <sheetName val="ht 27-10"/>
      <sheetName val="kh28-10"/>
      <sheetName val="Kh 6-10"/>
      <sheetName val="06-10"/>
      <sheetName val="29-9"/>
      <sheetName val="22-9"/>
      <sheetName val="16-9"/>
      <sheetName val="8-9"/>
      <sheetName val="1-9"/>
      <sheetName val="26-8"/>
      <sheetName val="n198"/>
      <sheetName val="kh128"/>
      <sheetName val="HT29"/>
      <sheetName val="Congty"/>
      <sheetName val="VPPN"/>
      <sheetName val="XN74"/>
      <sheetName val="XN54"/>
      <sheetName val="XN33"/>
      <sheetName val="NK96"/>
      <sheetName val="XL4Test5"/>
      <sheetName val="T3"/>
      <sheetName val="KCT moi"/>
      <sheetName val="KCT moi (2)"/>
      <sheetName val="Hoi"/>
      <sheetName val="T4"/>
      <sheetName val="T5"/>
      <sheetName val="Quytien mat2003 baocao)"/>
      <sheetName val="T4 (2)"/>
      <sheetName val="T6"/>
      <sheetName val="T6Bich"/>
      <sheetName val="PC"/>
      <sheetName val="Ph-Thu"/>
      <sheetName val="Ph-Thu (2)"/>
      <sheetName val="PC (2)"/>
      <sheetName val="Chart2"/>
      <sheetName val="Chart1"/>
      <sheetName val="PC (3)"/>
      <sheetName val="Tonghop30.9"/>
      <sheetName val="Tonghop15.7"/>
      <sheetName val="Tonghop30.6"/>
      <sheetName val="Tonghop30.4"/>
      <sheetName val="Tonghop30.2"/>
      <sheetName val="Tonghop31.12"/>
      <sheetName val="CPQl"/>
      <sheetName val="DBDAN"/>
      <sheetName val="CTCCN"/>
      <sheetName val="TDC"/>
      <sheetName val="Daotao"/>
      <sheetName val="Quang Tri"/>
      <sheetName val="TTHue"/>
      <sheetName val="Da Nang"/>
      <sheetName val="Quang Nam"/>
      <sheetName val="Quang Ngai"/>
      <sheetName val="TH DH-QN"/>
      <sheetName val="KP HD"/>
      <sheetName val="DB HD"/>
      <sheetName val="TH"/>
      <sheetName val="tong hop"/>
      <sheetName val="phan tich DG"/>
      <sheetName val="gia vat lieu"/>
      <sheetName val="gia xe may"/>
      <sheetName val="gia nhan cong"/>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5 nam (tach)"/>
      <sheetName val="5 nam (tach) (2)"/>
      <sheetName val="KH 2003"/>
      <sheetName val="gvl"/>
      <sheetName val="DTCT"/>
      <sheetName val="THop (2)"/>
      <sheetName val="phÐp 99"/>
      <sheetName val="Nghi s¬n (2)"/>
      <sheetName val="kt1 (2)"/>
      <sheetName val="Tiepthi"/>
      <sheetName val="THop"/>
      <sheetName val="Cau 100 tan"/>
      <sheetName val="UongBi (2)"/>
      <sheetName val="UongBi"/>
      <sheetName val="tgd"/>
      <sheetName val="HDQT"/>
      <sheetName val="tc"/>
      <sheetName val="tv"/>
      <sheetName val="qlm"/>
      <sheetName val=" dngoai"/>
      <sheetName val="hchi"/>
      <sheetName val="dd"/>
      <sheetName val="kh"/>
      <sheetName val=" thidua"/>
      <sheetName val="bv"/>
      <sheetName val="lxe"/>
      <sheetName val="kt"/>
      <sheetName val="kt1"/>
      <sheetName val="vhan"/>
      <sheetName val="Tuvan1"/>
      <sheetName val="Tuvan2"/>
      <sheetName val="KOBE150T"/>
      <sheetName val=" cogioi"/>
      <sheetName val="HPhong"/>
      <sheetName val="xnk"/>
      <sheetName val="CNTT"/>
      <sheetName val="Doanphi"/>
      <sheetName val="Phantich"/>
      <sheetName val="Toan_DA"/>
      <sheetName val="2004"/>
      <sheetName val="2005"/>
      <sheetName val="ctTBA"/>
      <sheetName val="NEW_PANEL"/>
      <sheetName val="Ma"/>
      <sheetName val="Tonghop"/>
      <sheetName val="BQTPT"/>
      <sheetName val="BQTVT"/>
      <sheetName val="NKBH"/>
      <sheetName val="NH"/>
      <sheetName val="HToan"/>
      <sheetName val="NKPT"/>
      <sheetName val="QTPhoto"/>
      <sheetName val="No Photo"/>
      <sheetName val="TL"/>
      <sheetName val="NKVitinh"/>
      <sheetName val="QTVitinh"/>
      <sheetName val="No vitinh"/>
      <sheetName val="Luong"/>
      <sheetName val="XNCN"/>
      <sheetName val="tuan"/>
      <sheetName val="thang"/>
      <sheetName val="Soluong"/>
      <sheetName val="Ton"/>
      <sheetName val="BCNo"/>
      <sheetName val="Theno"/>
      <sheetName val="Sochi"/>
      <sheetName val="giaotien"/>
      <sheetName val="DGT"/>
      <sheetName val="Hagia"/>
      <sheetName val="duchai"/>
      <sheetName val="Congno2002va2003"/>
      <sheetName val="kh Òv-10"/>
      <sheetName val="BL01"/>
      <sheetName val="BL02"/>
      <sheetName val="BL03"/>
      <sheetName val="TK331A"/>
      <sheetName val="TK131B"/>
      <sheetName val="TK131A"/>
      <sheetName val="TK 331c1"/>
      <sheetName val="TK331C"/>
      <sheetName val="CT331-2003"/>
      <sheetName val="CT 331"/>
      <sheetName val="CT131-2003"/>
      <sheetName val="CT 131"/>
      <sheetName val="TK331B"/>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PANEL"/>
      <sheetName val="tuong"/>
      <sheetName val="MainModel"/>
      <sheetName val="IBASE"/>
      <sheetName val="KHOI LUONG"/>
      <sheetName val="[heet30"/>
      <sheetName val="504"/>
      <sheetName val="807"/>
      <sheetName val="809"/>
      <sheetName val="801"/>
      <sheetName val="10-3"/>
      <sheetName val="CAVICO"/>
      <sheetName val="SD7"/>
      <sheetName val="ton tam"/>
      <sheetName val="Thep hinh"/>
      <sheetName val="p-in"/>
      <sheetName val="CP -141"/>
      <sheetName val="CPhi"/>
      <sheetName val="CP1"/>
      <sheetName val="GVXL5"/>
      <sheetName val="CPXL1"/>
      <sheetName val="THOP XL1"/>
      <sheetName val="CPXL5"/>
      <sheetName val="621XL1"/>
      <sheetName val="154XL1"/>
      <sheetName val="Khao PBXL1"/>
      <sheetName val="D154XL5"/>
      <sheetName val="KCCPXL5"/>
      <sheetName val="HTCPXL5"/>
      <sheetName val="TTCPXL5"/>
      <sheetName val="XL1-5"/>
      <sheetName val="Sheet4"/>
      <sheetName val="Sheet5"/>
      <sheetName val="Sheet6"/>
      <sheetName val="Sheet7"/>
      <sheetName val="Sheet8"/>
      <sheetName val="Sheet9"/>
      <sheetName val="Sheet10"/>
      <sheetName val="Sheet13"/>
      <sheetName val="Sheet14"/>
      <sheetName val="Sheet15"/>
      <sheetName val="Sheet16"/>
      <sheetName val="C.TIEU"/>
      <sheetName val="KQ (2)"/>
      <sheetName val="T.HAO"/>
      <sheetName val="T.HAO (2)"/>
      <sheetName val="KHbanhang"/>
      <sheetName val="CPSX"/>
      <sheetName val="QLDN"/>
      <sheetName val="T.Luong"/>
      <sheetName val="GTCX(Zx)"/>
      <sheetName val="W200x250"/>
      <sheetName val="DH200x250"/>
      <sheetName val="RT-G200x250"/>
      <sheetName val="T-250x400"/>
      <sheetName val="K-CT200x200"/>
      <sheetName val="TL-200x300"/>
      <sheetName val="400x400"/>
      <sheetName val="300x300"/>
      <sheetName val="T.Hao(1)"/>
      <sheetName val="TSCD"/>
      <sheetName val="CPNLTT"/>
      <sheetName val="NCTT"/>
      <sheetName val="LAI VAY"/>
      <sheetName val="641"/>
      <sheetName val="642"/>
      <sheetName val="CPSXKD"/>
      <sheetName val="GTmen"/>
      <sheetName val="K.luongSP"/>
      <sheetName val="BAI.MEN-Xuong"/>
      <sheetName val="KHDT"/>
      <sheetName val="KHGT"/>
      <sheetName val="KHDT(1)"/>
      <sheetName val="KHDT(2)"/>
      <sheetName val="SX-TT"/>
      <sheetName val="CL "/>
      <sheetName val="LDTL"/>
      <sheetName val="KHSCL"/>
      <sheetName val="BAO HO LD"/>
      <sheetName val="K-HAO"/>
      <sheetName val="CPC"/>
      <sheetName val="LNKD"/>
      <sheetName val="SK"/>
      <sheetName val="TRA NO"/>
      <sheetName val="CTTH"/>
      <sheetName val="VLD"/>
      <sheetName val="VLD_Phuong"/>
      <sheetName val="BCKQSXKD"/>
      <sheetName val="CANDOIKT"/>
      <sheetName val="BC LUU CHUYEN TTE"/>
      <sheetName val="BCKQHDSX -KD"/>
      <sheetName val="BANGCDKT"/>
      <sheetName val="BCDKT (CU)"/>
      <sheetName val="BCLCT.TE"/>
      <sheetName val="KH .BANHANG"/>
      <sheetName val="GIAVONHANGBAN"/>
      <sheetName val="C.PHISANXUAT"/>
      <sheetName val="CHIPHI HOATDONG"/>
      <sheetName val="KMTAICHINHBATTHUONG"/>
      <sheetName val="Tinhtoanchitiettaichinh"/>
      <sheetName val="kehoachdautu"/>
      <sheetName val="Kc giavonQ1.05"/>
      <sheetName val="Gan tru thue"/>
      <sheetName val="DThu"/>
      <sheetName val="Nhap KPCT"/>
      <sheetName val="PBo KPCT"/>
      <sheetName val="KP nop CT"/>
      <sheetName val="PB LV CNhanh"/>
      <sheetName val="PB CPC"/>
      <sheetName val="PB LV doi Q4"/>
      <sheetName val="PB LV doi"/>
      <sheetName val="GtQ4.05L4"/>
      <sheetName val="GTQ4.05L3"/>
      <sheetName val="GTQ4.05 L2"/>
      <sheetName val="GTQ4.05"/>
      <sheetName val="GT Q3,05 sua"/>
      <sheetName val="GT Kc Q3.05"/>
      <sheetName val="GT Q2.05"/>
      <sheetName val="GT01.2005"/>
      <sheetName val="DSKH HN"/>
      <sheetName val="NKY "/>
      <sheetName val="DS-TT"/>
      <sheetName val=" HN NHAP"/>
      <sheetName val="KHO HN"/>
      <sheetName val="CNO "/>
      <sheetName val="PTVT"/>
      <sheetName val="THDT"/>
      <sheetName val="THVT"/>
      <sheetName val="THGT"/>
      <sheetName val="cong40_x0016_-410"/>
      <sheetName val=""/>
      <sheetName val="gia vat mieu"/>
      <sheetName val="_x0012_2-9"/>
      <sheetName val="NK4-QT"/>
      <sheetName val="NK5-QT"/>
      <sheetName val="QT4"/>
      <sheetName val="NT2"/>
      <sheetName val="NT2+2"/>
      <sheetName val="NT3"/>
      <sheetName val="NT3+2"/>
      <sheetName val="NT4"/>
      <sheetName val="nt 02 ntien cong ty lan 03  "/>
      <sheetName val="nt 02chua ntien cong ty lan 03 "/>
      <sheetName val="nt 04 ntien cong ty lan 03  "/>
      <sheetName val="nt 04chua ntien cong ty lan 03"/>
      <sheetName val="nt 05 ntien cong ty lan 03 "/>
      <sheetName val="nt 05  chuantien cong ty lan 03"/>
      <sheetName val="k`28-10"/>
      <sheetName val="Giantiep"/>
      <sheetName val="Phucvu"/>
      <sheetName val="PXBTso1_SLa"/>
      <sheetName val="PXBT TQuang"/>
      <sheetName val="Doicogioi"/>
      <sheetName val="PXnghien"/>
      <sheetName val="BTHLT01&amp;0205"/>
      <sheetName val="Dien+T U"/>
      <sheetName val="DS chi tet TQ"/>
      <sheetName val="Doan phi"/>
      <sheetName val="tk131t1 (2)"/>
      <sheetName val="tk331 (3)"/>
      <sheetName val="tk336t1 (5)"/>
      <sheetName val="Ma KH 331 "/>
      <sheetName val="Danh sach (7)"/>
      <sheetName val="Danh sach (8)"/>
      <sheetName val="cong no TD (2)"/>
      <sheetName val="BKCN331-04 (2)"/>
      <sheetName val="BKCN131-04 (3)"/>
      <sheetName val="BKCN336-04 (4)"/>
      <sheetName val="Danh muc ho so luu tru 2002(12)"/>
      <sheetName val="Danh muc ho so luu tru 2002(13)"/>
      <sheetName val="ke SCL (6)"/>
      <sheetName val="ke DTXDCB (7)"/>
      <sheetName val="MTSan (8)"/>
      <sheetName val="Thue 0 ktru "/>
      <sheetName val="Thue 0 ktru  -05 "/>
      <sheetName val="CPhi 50 nam "/>
      <sheetName val="Tra goc vay MTruong "/>
      <sheetName val="ke DC Than (7)"/>
      <sheetName val="kectu  go "/>
      <sheetName val="Hon gai "/>
      <sheetName val="Huong bien "/>
      <sheetName val="NM Sua "/>
      <sheetName val="L Thuc "/>
      <sheetName val="San gat "/>
      <sheetName val="H Chat mo "/>
      <sheetName val="Xang dau "/>
      <sheetName val="Hai Yen"/>
      <sheetName val="cang le "/>
      <sheetName val="HTan"/>
      <sheetName val="phieuchi (5)"/>
      <sheetName val="phieuchi CD(6)"/>
      <sheetName val="phieuThuCD (7)"/>
      <sheetName val="Biat1 (8)"/>
      <sheetName val="Biat1 (10)"/>
      <sheetName val="Biat1 (9)"/>
      <sheetName val="keno (2)"/>
      <sheetName val="UOC CP 2004 "/>
      <sheetName val="00000001"/>
      <sheetName val="gia vt,nc,may"/>
      <sheetName val="T9"/>
      <sheetName val="T2"/>
      <sheetName val="T1"/>
      <sheetName val="K255 SBasa"/>
      <sheetName val="mau 1"/>
      <sheetName val="mau 10"/>
      <sheetName val="mau 2"/>
      <sheetName val="mau 3"/>
      <sheetName val="mau 4"/>
      <sheetName val="Tai san luu dong"/>
      <sheetName val="Boiduongkiemke"/>
      <sheetName val="Tonghopgiatri"/>
      <sheetName val="Kiemke30-6"/>
      <sheetName val="TK 911"/>
      <sheetName val="TK 711"/>
      <sheetName val="TK 632"/>
      <sheetName val="TK642"/>
      <sheetName val="TK627"/>
      <sheetName val="TK623"/>
      <sheetName val="TK622"/>
      <sheetName val="TK621"/>
      <sheetName val="Chi tiet 511"/>
      <sheetName val="TK 511"/>
      <sheetName val="TK421"/>
      <sheetName val="TK411"/>
      <sheetName val="TK 342 ( thue T.C )"/>
      <sheetName val="TK338"/>
      <sheetName val="Phat sinh 2005"/>
      <sheetName val="TK334"/>
      <sheetName val="TK333"/>
      <sheetName val="TK331"/>
      <sheetName val="TK 341vay dai han "/>
      <sheetName val="TK311"/>
      <sheetName val="TK 214"/>
      <sheetName val="TK 212"/>
      <sheetName val="Chi tiet TK 211"/>
      <sheetName val="TK 211"/>
      <sheetName val="TK 154"/>
      <sheetName val="TK153"/>
      <sheetName val="Chi tiet TK 152"/>
      <sheetName val="Can Doi TK"/>
      <sheetName val="TK 152"/>
      <sheetName val="Chung tu ghi so "/>
      <sheetName val="TK 142"/>
      <sheetName val="TK 141"/>
      <sheetName val="TK 133"/>
      <sheetName val="Chi tiet TK131"/>
      <sheetName val="TK 131"/>
      <sheetName val="TK 112"/>
      <sheetName val="TK 111"/>
      <sheetName val="Phieu thu"/>
      <sheetName val="Phieu chi "/>
      <sheetName val="Phieu nhap VTu "/>
      <sheetName val="Phieu xuat VTu"/>
      <sheetName val="Can doi vat tu nhap xuat "/>
      <sheetName val="Vat tu nhapxuat nam 2005"/>
      <sheetName val="Ca may can dung nam 2005"/>
      <sheetName val="Vat Tu can cho CT nam 2005"/>
      <sheetName val="HD thu mua hang NLS "/>
      <sheetName val="HD thu mua cat soi "/>
      <sheetName val="TLy HD mua ban "/>
      <sheetName val="Bien ban Nthu GK"/>
      <sheetName val="T. Ly HD giao khoan "/>
      <sheetName val="Hop dong giao khoan"/>
      <sheetName val="giay tam ung "/>
      <sheetName val="Bang ke T.toan "/>
      <sheetName val="Hoa don ban hang "/>
      <sheetName val="Bang phan bo tien luong 2005"/>
      <sheetName val="Bang cham cong "/>
      <sheetName val="Bang T.T Luong CB chu Chot2005"/>
      <sheetName val="Bang T.T luong CN lai xe"/>
      <sheetName val="Bang thanh toan luong 2005"/>
      <sheetName val="Nhan cong cho CT nam 2005"/>
      <sheetName val="Dinh Muc tieu hao VL 2005"/>
      <sheetName val="[PANEL.XLS_x001d_T5"/>
      <sheetName val="dg-VTu"/>
      <sheetName val="Dang Ky chi tiet KH 2005"/>
      <sheetName val="Bang phan bo NVL nam 2005"/>
      <sheetName val="Bang phan bo K.Hao 2005"/>
      <sheetName val="Dang Ky Khau hao 2005"/>
      <sheetName val="Phu luc so 3( TNDN)"/>
      <sheetName val="PhuLuc so 1(TNDN)"/>
      <sheetName val="Mau so 04 TNDN"/>
      <sheetName val="Mau so 02C"/>
      <sheetName val="Mau so 02B"/>
      <sheetName val="Mau so 02A"/>
      <sheetName val="Mau 01B"/>
      <sheetName val="To khai Mau 11"/>
      <sheetName val="Don xin khat nop thue nam 04"/>
      <sheetName val="Su dung hoa don mau 26"/>
      <sheetName val="QToan hoa don "/>
      <sheetName val="Mau so 01"/>
      <sheetName val="Mau so 02"/>
      <sheetName val="Chi tiet Mau 03 ( mua vao )"/>
      <sheetName val="Mau so 03"/>
      <sheetName val="Mau so 04"/>
      <sheetName val="Mau 05"/>
      <sheetName val="De nghi giai dap ve thue "/>
      <sheetName val="the duc"/>
      <sheetName val="Bao cao thong ke "/>
      <sheetName val="Phieu DTra Van Tai ( 01 TKe )"/>
      <sheetName val="Ma 787"/>
      <sheetName val="Phan dap J95"/>
      <sheetName val="GIAVONHA"/>
      <sheetName val="[PANEL.XLSŝQT thue 2001"/>
      <sheetName val="Hni"/>
      <sheetName val="ht 24,11"/>
      <sheetName val="nt 05  chuantien cong ty1lan 03"/>
      <sheetName val="14C-"/>
      <sheetName val="14C-SB2"/>
      <sheetName val="Shaet28"/>
      <sheetName val="TH FF140"/>
      <sheetName val="TH FF177"/>
      <sheetName val="Tien dat HD"/>
      <sheetName val="TH cong no"/>
      <sheetName val="12.03"/>
      <sheetName val="1.04"/>
      <sheetName val="2.04"/>
      <sheetName val="3.04"/>
      <sheetName val="4.04"/>
      <sheetName val="Bang PTKL/Luu"/>
      <sheetName val="400-415.37"/>
      <sheetName val="KL NR2"/>
      <sheetName val="NR2 565 PQ DQ"/>
      <sheetName val="565 DD"/>
      <sheetName val="M2-415.37"/>
      <sheetName val="Cong"/>
      <sheetName val="507 PQ"/>
      <sheetName val="507 DD"/>
      <sheetName val=" Subbase"/>
      <sheetName val="NR2"/>
      <sheetName val="KHTV _x0003__x0000_-2003"/>
      <sheetName val="Tuan B_x0000_ao"/>
      <sheetName val="SŨeet3"/>
      <sheetName val="Sheep75"/>
      <sheetName val="Sheetး6"/>
      <sheetName val="NEW-PAN၅L"/>
      <sheetName val="[PANEL.XLSၝXL4Test5"/>
      <sheetName val="Ba⁮g luong CB"/>
      <sheetName val="Bang lu哜ng CB"/>
      <sheetName val="Labor+Equi"/>
      <sheetName val="Material (2)"/>
      <sheetName val="_x0000__x0004__x0000__x0000__x0000__x0010__x0000_Y"/>
      <sheetName val="CHITIET VL-NC"/>
      <sheetName val="DON GIA"/>
      <sheetName val="Sh%et36"/>
      <sheetName val="UH"/>
      <sheetName val="HD thu mea cat soi "/>
      <sheetName val="Mau co 02C"/>
      <sheetName val="Tuan 1"/>
      <sheetName val="Tuan 2"/>
      <sheetName val="Tuan 3"/>
      <sheetName val="Tuan 4"/>
      <sheetName val="nuoc"/>
      <sheetName val="Dot - 2"/>
      <sheetName val="Dot 1"/>
      <sheetName val="PDV+XE"/>
      <sheetName val="ct6- 1"/>
      <sheetName val="ct6-2"/>
      <sheetName val="ct2 - 1"/>
      <sheetName val="ct2-2"/>
      <sheetName val=" ct16"/>
      <sheetName val="bc xe tth"/>
      <sheetName val="soke toan cno"/>
      <sheetName val="bccno"/>
      <sheetName val="bang thong ke"/>
      <sheetName val="bcdv"/>
      <sheetName val="bcchi tiet"/>
      <sheetName val="O252 AC"/>
      <sheetName val="7000ð000"/>
      <sheetName val="h00000ð0"/>
      <sheetName val="i00ð0000"/>
      <sheetName val="Sheed89"/>
      <sheetName val="Thg 2"/>
      <sheetName val="Thg 3"/>
      <sheetName val="Thg 4"/>
      <sheetName val="thg5"/>
      <sheetName val="Thg6"/>
      <sheetName val="Thg7"/>
      <sheetName val="thang1"/>
      <sheetName val="thang2"/>
      <sheetName val="Shuet39"/>
      <sheetName val="She%t35"/>
      <sheetName val="TN"/>
      <sheetName val="ND"/>
      <sheetName val="VL"/>
      <sheetName val="HS"/>
      <sheetName val="수입"/>
      <sheetName val="Bang CC (2)"/>
      <sheetName val="Nhat trinh"/>
      <sheetName val="Tien An T11"/>
      <sheetName val="DNPD-QL"/>
      <sheetName val="Bang luong"/>
      <sheetName val="Bang CC"/>
      <sheetName val=" Luong nghien "/>
      <sheetName val="QT-LN"/>
      <sheetName val="Phuc vu"/>
      <sheetName val="May Phat"/>
      <sheetName val="1813"/>
      <sheetName val="dtxl"/>
      <sheetName val="DG"/>
      <sheetName val="THCP198"/>
      <sheetName val="OTH_TOT"/>
      <sheetName val="DONGIA"/>
      <sheetName val="TONGKE-HT"/>
      <sheetName val="P.Thu"/>
      <sheetName val="P.Chi"/>
      <sheetName val="C.tu co NH"/>
      <sheetName val="C.tu no NH"/>
      <sheetName val="P.N.K"/>
      <sheetName val="PXKLD"/>
      <sheetName val="PNKTP"/>
      <sheetName val="HDMH"/>
      <sheetName val="HDBH"/>
      <sheetName val="PXKBH"/>
      <sheetName val="P.bo T.Luong"/>
      <sheetName val="C.Tu ghi so"/>
      <sheetName val="C.doi PS"/>
      <sheetName val="P.Bo C.Cu"/>
      <sheetName val="So quy 2007"/>
      <sheetName val="Tu PC 58"/>
      <sheetName val="01,04"/>
      <sheetName val="02.04"/>
      <sheetName val="03,04"/>
      <sheetName val="04,04"/>
      <sheetName val="05,04"/>
      <sheetName val="06,04"/>
      <sheetName val="7,04"/>
      <sheetName val="8,04"/>
      <sheetName val="TH2.04"/>
      <sheetName val="3331HONG"/>
      <sheetName val="3331HOA"/>
      <sheetName val="133HOA"/>
      <sheetName val="133HUY"/>
      <sheetName val="133HONG"/>
      <sheetName val="th1.04"/>
      <sheetName val="giathau"/>
      <sheetName val="bang soࠠsanh tong hop"/>
      <sheetName val="K253 K9_x0018_"/>
      <sheetName val="Sheet)8"/>
      <sheetName val="1&quot;"/>
      <sheetName val="CPLT"/>
      <sheetName val="Ht1r8"/>
      <sheetName val="thang1-06"/>
      <sheetName val="thang2-06"/>
      <sheetName val="thang3-06"/>
      <sheetName val="thang4-06"/>
      <sheetName val="TOFG HOP K L"/>
      <sheetName val="Bang PTKL)Luu"/>
      <sheetName val="TTKD- TAM BAN 408"/>
      <sheetName val="Shaet42"/>
      <sheetName val="kh 30%11"/>
      <sheetName val="kh 17)11"/>
      <sheetName val="Kh 6%10"/>
      <sheetName val="22-8"/>
      <sheetName val="pbcpchufg"/>
      <sheetName val="Ban ra"/>
      <sheetName val="Tu PC 33 - 57"/>
      <sheetName val="PC tu 01 - 32"/>
      <sheetName val="PT tu 01"/>
      <sheetName val="So quy NH"/>
      <sheetName val="Bia so quy"/>
      <sheetName val="bo"/>
      <sheetName val="KHTV _x0003_-2003"/>
      <sheetName val="Tuan Bao"/>
      <sheetName val="_x0004__x0010_Y"/>
      <sheetName val="DG "/>
      <sheetName val="Expa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sheetData sheetId="457"/>
      <sheetData sheetId="458"/>
      <sheetData sheetId="459"/>
      <sheetData sheetId="460"/>
      <sheetData sheetId="461"/>
      <sheetData sheetId="462"/>
      <sheetData sheetId="463"/>
      <sheetData sheetId="464"/>
      <sheetData sheetId="465" refreshError="1"/>
      <sheetData sheetId="466" refreshError="1"/>
      <sheetData sheetId="467" refreshError="1"/>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refreshError="1"/>
      <sheetData sheetId="582" refreshError="1"/>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refreshError="1"/>
      <sheetData sheetId="651"/>
      <sheetData sheetId="652"/>
      <sheetData sheetId="653"/>
      <sheetData sheetId="654" refreshError="1"/>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refreshError="1"/>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refreshError="1"/>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refreshError="1"/>
      <sheetData sheetId="791" refreshError="1"/>
      <sheetData sheetId="792" refreshError="1"/>
      <sheetData sheetId="793"/>
      <sheetData sheetId="794" refreshError="1"/>
      <sheetData sheetId="795" refreshError="1"/>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refreshError="1"/>
      <sheetData sheetId="820"/>
      <sheetData sheetId="821"/>
      <sheetData sheetId="822"/>
      <sheetData sheetId="823"/>
      <sheetData sheetId="824"/>
      <sheetData sheetId="825"/>
      <sheetData sheetId="826"/>
      <sheetData sheetId="827"/>
      <sheetData sheetId="828"/>
      <sheetData sheetId="829"/>
      <sheetData sheetId="830"/>
      <sheetData sheetId="831"/>
      <sheetData sheetId="832" refreshError="1"/>
      <sheetData sheetId="833" refreshError="1"/>
      <sheetData sheetId="834" refreshError="1"/>
      <sheetData sheetId="835" refreshError="1"/>
      <sheetData sheetId="836" refreshError="1"/>
      <sheetData sheetId="837"/>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sheetData sheetId="894" refreshError="1"/>
      <sheetData sheetId="895" refreshError="1"/>
      <sheetData sheetId="896" refreshError="1"/>
      <sheetData sheetId="897" refreshError="1"/>
      <sheetData sheetId="898"/>
      <sheetData sheetId="899"/>
      <sheetData sheetId="900"/>
      <sheetData sheetId="901"/>
      <sheetData sheetId="902"/>
      <sheetData sheetId="903"/>
      <sheetData sheetId="904"/>
      <sheetData sheetId="905"/>
      <sheetData sheetId="906"/>
      <sheetData sheetId="907" refreshError="1"/>
      <sheetData sheetId="908"/>
      <sheetData sheetId="909"/>
      <sheetData sheetId="910"/>
      <sheetData sheetId="911"/>
      <sheetData sheetId="912"/>
      <sheetData sheetId="913"/>
      <sheetData sheetId="914"/>
      <sheetData sheetId="915"/>
      <sheetData sheetId="916"/>
      <sheetData sheetId="917" refreshError="1"/>
      <sheetData sheetId="918"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8"/>
      <sheetName val="GVL"/>
      <sheetName val="Sheet6"/>
      <sheetName val="CT"/>
      <sheetName val="Sheet4"/>
      <sheetName val="DT"/>
      <sheetName val="Sheet2"/>
      <sheetName val="dongia"/>
      <sheetName val="Sheet3"/>
      <sheetName val="Sheet1"/>
      <sheetName val="Congty"/>
      <sheetName val="VPPN"/>
      <sheetName val="XN74"/>
      <sheetName val="XN54"/>
      <sheetName val="XN33"/>
      <sheetName val="NK96"/>
      <sheetName val="XL4Test5"/>
      <sheetName val="NEW-PANEL"/>
      <sheetName val="Tra_bang"/>
      <sheetName val="tong hop"/>
      <sheetName val="phan tich DG"/>
      <sheetName val="gia vat lieu"/>
      <sheetName val="gia xe may"/>
      <sheetName val="gia nhan cong"/>
      <sheetName val="han"/>
      <sheetName val="thkp"/>
      <sheetName val="TC "/>
      <sheetName val="TC  (2)"/>
      <sheetName val="thct"/>
      <sheetName val="list"/>
      <sheetName val="dg"/>
      <sheetName val="VLTD"/>
      <sheetName val="KL"/>
      <sheetName val="GVLDCCT"/>
      <sheetName val="PTVC"/>
      <sheetName val="Tke"/>
      <sheetName val="KSP"/>
      <sheetName val="PL KS"/>
      <sheetName val="thi sat"/>
      <sheetName val="GCMay"/>
      <sheetName val="nc-m"/>
      <sheetName val="den bu"/>
      <sheetName val="00000000"/>
      <sheetName val="10000000"/>
      <sheetName val="Compensation Details"/>
      <sheetName val="Define Responsibility"/>
      <sheetName val="tuong"/>
      <sheetName val="Expat"/>
    </sheetNames>
    <sheetDataSet>
      <sheetData sheetId="0" refreshError="1"/>
      <sheetData sheetId="1" refreshError="1">
        <row r="6">
          <cell r="B6" t="str">
            <v>VËt liÖu</v>
          </cell>
        </row>
        <row r="7">
          <cell r="A7" t="str">
            <v>147</v>
          </cell>
          <cell r="B7" t="str">
            <v>DÇu mazót</v>
          </cell>
          <cell r="C7" t="str">
            <v>kg</v>
          </cell>
          <cell r="D7">
            <v>36.576000000000001</v>
          </cell>
          <cell r="E7">
            <v>4300</v>
          </cell>
          <cell r="F7">
            <v>157277</v>
          </cell>
        </row>
        <row r="8">
          <cell r="A8" t="str">
            <v>082</v>
          </cell>
          <cell r="B8" t="str">
            <v>CÊp phèi</v>
          </cell>
          <cell r="C8" t="str">
            <v>m3</v>
          </cell>
          <cell r="D8">
            <v>49.334400000000002</v>
          </cell>
          <cell r="E8">
            <v>52581.25</v>
          </cell>
          <cell r="F8">
            <v>986688</v>
          </cell>
        </row>
        <row r="9">
          <cell r="A9" t="str">
            <v>049</v>
          </cell>
          <cell r="B9" t="str">
            <v>Bª t«ng nhùa h¹t mÞn</v>
          </cell>
          <cell r="C9" t="str">
            <v>TÊn</v>
          </cell>
          <cell r="D9">
            <v>34.50564</v>
          </cell>
          <cell r="E9">
            <v>918577</v>
          </cell>
        </row>
        <row r="10">
          <cell r="A10" t="str">
            <v>050</v>
          </cell>
          <cell r="B10" t="str">
            <v>Bª t«ng nhùa h¹t th«</v>
          </cell>
          <cell r="C10" t="str">
            <v>TÊn</v>
          </cell>
          <cell r="E10">
            <v>887074</v>
          </cell>
        </row>
        <row r="11">
          <cell r="A11" t="str">
            <v>367</v>
          </cell>
          <cell r="B11" t="str">
            <v>TÊm bª t«ng 20x20</v>
          </cell>
          <cell r="C11" t="str">
            <v>m</v>
          </cell>
          <cell r="D11">
            <v>73.8</v>
          </cell>
          <cell r="E11">
            <v>23000</v>
          </cell>
          <cell r="F11">
            <v>1697400</v>
          </cell>
        </row>
        <row r="12">
          <cell r="A12" t="str">
            <v>337</v>
          </cell>
          <cell r="B12" t="str">
            <v>ThÐp trßn</v>
          </cell>
          <cell r="C12" t="str">
            <v>kg</v>
          </cell>
          <cell r="D12">
            <v>377.34899999999999</v>
          </cell>
          <cell r="E12">
            <v>4100</v>
          </cell>
          <cell r="F12">
            <v>1547131</v>
          </cell>
        </row>
        <row r="13">
          <cell r="A13" t="str">
            <v>331</v>
          </cell>
          <cell r="B13" t="str">
            <v>ThÐp h×nh</v>
          </cell>
          <cell r="C13" t="str">
            <v>kg</v>
          </cell>
          <cell r="D13">
            <v>560.2704</v>
          </cell>
          <cell r="E13">
            <v>4014</v>
          </cell>
          <cell r="F13">
            <v>2248925</v>
          </cell>
        </row>
        <row r="14">
          <cell r="A14" t="str">
            <v>442</v>
          </cell>
          <cell r="B14" t="str">
            <v>§Êt ®Ìn</v>
          </cell>
          <cell r="C14" t="str">
            <v>kg</v>
          </cell>
          <cell r="D14">
            <v>24.94858</v>
          </cell>
          <cell r="E14">
            <v>7500</v>
          </cell>
          <cell r="F14">
            <v>187114</v>
          </cell>
        </row>
        <row r="15">
          <cell r="A15" t="str">
            <v>400</v>
          </cell>
          <cell r="B15" t="str">
            <v>¤ xy</v>
          </cell>
          <cell r="C15" t="str">
            <v>chai</v>
          </cell>
          <cell r="D15">
            <v>6.2348800000000004</v>
          </cell>
          <cell r="E15">
            <v>25000</v>
          </cell>
          <cell r="F15">
            <v>155872</v>
          </cell>
        </row>
        <row r="16">
          <cell r="A16" t="str">
            <v>348</v>
          </cell>
          <cell r="B16" t="str">
            <v>ThÐp ®Öm</v>
          </cell>
          <cell r="C16" t="str">
            <v>kg</v>
          </cell>
          <cell r="D16">
            <v>75.400000000000006</v>
          </cell>
          <cell r="E16">
            <v>5000</v>
          </cell>
          <cell r="F16">
            <v>377000</v>
          </cell>
        </row>
        <row r="17">
          <cell r="A17" t="str">
            <v>026</v>
          </cell>
          <cell r="B17" t="str">
            <v>Bu l«ng M18x20</v>
          </cell>
          <cell r="C17" t="str">
            <v>c¸i</v>
          </cell>
          <cell r="D17">
            <v>174</v>
          </cell>
          <cell r="E17">
            <v>2897</v>
          </cell>
          <cell r="F17">
            <v>504078</v>
          </cell>
        </row>
        <row r="18">
          <cell r="A18" t="str">
            <v>341</v>
          </cell>
          <cell r="B18" t="str">
            <v>ThÐp trßn D &gt; 18mm</v>
          </cell>
          <cell r="C18" t="str">
            <v>kg</v>
          </cell>
          <cell r="D18">
            <v>2780.52</v>
          </cell>
          <cell r="E18">
            <v>3971.43</v>
          </cell>
          <cell r="F18">
            <v>10515927</v>
          </cell>
        </row>
        <row r="19">
          <cell r="A19" t="str">
            <v>388</v>
          </cell>
          <cell r="B19" t="str">
            <v>V÷a bª t«ng</v>
          </cell>
          <cell r="C19" t="str">
            <v>m3</v>
          </cell>
          <cell r="D19">
            <v>473.23360000000002</v>
          </cell>
        </row>
        <row r="20">
          <cell r="A20" t="str">
            <v>443</v>
          </cell>
          <cell r="B20" t="str">
            <v>§Êt ®á</v>
          </cell>
          <cell r="C20" t="str">
            <v>m3</v>
          </cell>
          <cell r="D20">
            <v>26.39744</v>
          </cell>
          <cell r="E20">
            <v>52581.25</v>
          </cell>
          <cell r="F20">
            <v>527949</v>
          </cell>
        </row>
        <row r="21">
          <cell r="A21" t="str">
            <v>427</v>
          </cell>
          <cell r="B21" t="str">
            <v>§¸ d¨m 0,5x1</v>
          </cell>
          <cell r="C21" t="str">
            <v>m3</v>
          </cell>
          <cell r="D21">
            <v>9.8604800000000008</v>
          </cell>
          <cell r="E21">
            <v>123207.61</v>
          </cell>
          <cell r="F21">
            <v>788838</v>
          </cell>
        </row>
        <row r="22">
          <cell r="A22" t="str">
            <v>430</v>
          </cell>
          <cell r="B22" t="str">
            <v>§¸ d¨m 4x6 t/c</v>
          </cell>
          <cell r="C22" t="str">
            <v>m3</v>
          </cell>
          <cell r="D22">
            <v>69.36</v>
          </cell>
          <cell r="E22">
            <v>94327.61</v>
          </cell>
          <cell r="F22">
            <v>4161600</v>
          </cell>
        </row>
        <row r="23">
          <cell r="A23" t="str">
            <v>426</v>
          </cell>
          <cell r="B23" t="str">
            <v>§¸ d¨m 4x6 t/h</v>
          </cell>
          <cell r="C23" t="str">
            <v>m3</v>
          </cell>
          <cell r="D23">
            <v>7.4755500000000001</v>
          </cell>
          <cell r="E23">
            <v>79089.509999999995</v>
          </cell>
          <cell r="F23">
            <v>448533</v>
          </cell>
        </row>
        <row r="24">
          <cell r="A24" t="str">
            <v>434</v>
          </cell>
          <cell r="B24" t="str">
            <v>§¸ héc</v>
          </cell>
          <cell r="C24" t="str">
            <v>m3</v>
          </cell>
          <cell r="D24">
            <v>178.11600000000001</v>
          </cell>
          <cell r="E24">
            <v>75923.8</v>
          </cell>
          <cell r="F24">
            <v>8096263</v>
          </cell>
        </row>
        <row r="25">
          <cell r="A25" t="str">
            <v>163</v>
          </cell>
          <cell r="B25" t="str">
            <v>GiÊy dÇu</v>
          </cell>
          <cell r="C25" t="str">
            <v>m2</v>
          </cell>
          <cell r="D25">
            <v>287.53919999999999</v>
          </cell>
          <cell r="E25">
            <v>15000</v>
          </cell>
          <cell r="F25">
            <v>4313088</v>
          </cell>
        </row>
        <row r="26">
          <cell r="A26" t="str">
            <v>002</v>
          </cell>
          <cell r="B26" t="str">
            <v>Bao t¶i</v>
          </cell>
          <cell r="C26" t="str">
            <v>m2</v>
          </cell>
          <cell r="D26">
            <v>157.7664</v>
          </cell>
          <cell r="E26">
            <v>3800</v>
          </cell>
          <cell r="F26">
            <v>599512</v>
          </cell>
        </row>
        <row r="27">
          <cell r="A27" t="str">
            <v>343</v>
          </cell>
          <cell r="B27" t="str">
            <v>ThÐp trßn D&lt;= 18mm</v>
          </cell>
          <cell r="C27" t="str">
            <v>kg</v>
          </cell>
          <cell r="D27">
            <v>32321.0052</v>
          </cell>
          <cell r="E27">
            <v>3971.43</v>
          </cell>
          <cell r="F27">
            <v>122981425</v>
          </cell>
        </row>
        <row r="28">
          <cell r="A28" t="str">
            <v>8002</v>
          </cell>
          <cell r="B28" t="str">
            <v>ThÐp trßn D= 10mm A2</v>
          </cell>
          <cell r="C28" t="str">
            <v>kg</v>
          </cell>
          <cell r="E28">
            <v>4447.62</v>
          </cell>
        </row>
        <row r="29">
          <cell r="A29" t="str">
            <v>8000</v>
          </cell>
          <cell r="B29" t="str">
            <v>ThÐp trßn D&lt;= 12mm A2</v>
          </cell>
          <cell r="C29" t="str">
            <v>kg</v>
          </cell>
          <cell r="E29">
            <v>4447.62</v>
          </cell>
        </row>
        <row r="30">
          <cell r="A30" t="str">
            <v>412</v>
          </cell>
          <cell r="B30" t="str">
            <v>§inh ®Øa</v>
          </cell>
          <cell r="C30" t="str">
            <v>C¸i</v>
          </cell>
          <cell r="D30">
            <v>1283.63219</v>
          </cell>
          <cell r="E30">
            <v>600</v>
          </cell>
          <cell r="F30">
            <v>770179</v>
          </cell>
        </row>
        <row r="31">
          <cell r="A31" t="str">
            <v>232</v>
          </cell>
          <cell r="B31" t="str">
            <v>Gç v¸n cÇu c«ng t¸c</v>
          </cell>
          <cell r="C31" t="str">
            <v>m3</v>
          </cell>
          <cell r="D31">
            <v>71.614959999999996</v>
          </cell>
          <cell r="E31">
            <v>1454545</v>
          </cell>
          <cell r="F31">
            <v>104167182</v>
          </cell>
        </row>
        <row r="32">
          <cell r="A32" t="str">
            <v>282</v>
          </cell>
          <cell r="B32" t="str">
            <v>Phô gia dÎo ho¸</v>
          </cell>
          <cell r="C32" t="str">
            <v>kg</v>
          </cell>
          <cell r="D32">
            <v>13083.99057</v>
          </cell>
          <cell r="E32">
            <v>673</v>
          </cell>
          <cell r="F32">
            <v>8805526</v>
          </cell>
        </row>
        <row r="33">
          <cell r="A33" t="str">
            <v>0414</v>
          </cell>
          <cell r="B33" t="str">
            <v>èng bª t«ng ly t©m D1200mm (èng dµi 2m)</v>
          </cell>
          <cell r="C33" t="str">
            <v>m</v>
          </cell>
          <cell r="D33">
            <v>6740.6149999999998</v>
          </cell>
          <cell r="E33">
            <v>647619.05000000005</v>
          </cell>
        </row>
        <row r="34">
          <cell r="A34" t="str">
            <v>0412</v>
          </cell>
          <cell r="B34" t="str">
            <v>èng bª t«ng ly t©m D1000mm (èng dµi 2m)</v>
          </cell>
          <cell r="C34" t="str">
            <v>m</v>
          </cell>
          <cell r="D34">
            <v>1555.9949999999999</v>
          </cell>
          <cell r="E34">
            <v>461904.76</v>
          </cell>
        </row>
        <row r="35">
          <cell r="A35" t="str">
            <v>127</v>
          </cell>
          <cell r="B35" t="str">
            <v>D©y buéc</v>
          </cell>
          <cell r="C35" t="str">
            <v>kg</v>
          </cell>
          <cell r="D35">
            <v>50.790900000000001</v>
          </cell>
          <cell r="E35">
            <v>5500</v>
          </cell>
          <cell r="F35">
            <v>279350</v>
          </cell>
        </row>
        <row r="36">
          <cell r="A36" t="str">
            <v>214</v>
          </cell>
          <cell r="B36" t="str">
            <v>G¹ch x©y (6,5x10,5x22)</v>
          </cell>
          <cell r="C36" t="str">
            <v>viªn</v>
          </cell>
          <cell r="D36">
            <v>495.11</v>
          </cell>
          <cell r="E36">
            <v>485.71</v>
          </cell>
          <cell r="F36">
            <v>225275</v>
          </cell>
        </row>
        <row r="37">
          <cell r="A37" t="str">
            <v>0410</v>
          </cell>
          <cell r="B37" t="str">
            <v>èng bª t«ng ly t©m D800mm (èng dµi 2m)</v>
          </cell>
          <cell r="C37" t="str">
            <v>m</v>
          </cell>
          <cell r="D37">
            <v>458.78</v>
          </cell>
          <cell r="E37">
            <v>357142.86</v>
          </cell>
        </row>
        <row r="38">
          <cell r="A38" t="str">
            <v>078</v>
          </cell>
          <cell r="B38" t="str">
            <v>C¸t mÞn ML 1,5 - 2,0</v>
          </cell>
          <cell r="C38" t="str">
            <v>m3</v>
          </cell>
          <cell r="D38">
            <v>64.351879999999994</v>
          </cell>
          <cell r="E38">
            <v>79716.009999999995</v>
          </cell>
          <cell r="F38">
            <v>3159098</v>
          </cell>
        </row>
        <row r="39">
          <cell r="A39" t="str">
            <v>220</v>
          </cell>
          <cell r="B39" t="str">
            <v>Gç chÌn khi l¾p cÊu kiÖn</v>
          </cell>
          <cell r="C39" t="str">
            <v>m3</v>
          </cell>
          <cell r="D39">
            <v>29.02</v>
          </cell>
          <cell r="E39">
            <v>1454545</v>
          </cell>
          <cell r="F39">
            <v>42210896</v>
          </cell>
        </row>
        <row r="40">
          <cell r="A40" t="str">
            <v>286</v>
          </cell>
          <cell r="B40" t="str">
            <v>Que hµn</v>
          </cell>
          <cell r="C40" t="str">
            <v>kg</v>
          </cell>
          <cell r="D40">
            <v>4426.36114</v>
          </cell>
          <cell r="E40">
            <v>8500</v>
          </cell>
          <cell r="F40">
            <v>37624070</v>
          </cell>
        </row>
        <row r="41">
          <cell r="A41" t="str">
            <v>313</v>
          </cell>
          <cell r="B41" t="str">
            <v>S¾t ®Öm</v>
          </cell>
          <cell r="C41" t="str">
            <v>kg</v>
          </cell>
          <cell r="D41">
            <v>2902</v>
          </cell>
          <cell r="E41">
            <v>5000</v>
          </cell>
          <cell r="F41">
            <v>14510000</v>
          </cell>
        </row>
        <row r="42">
          <cell r="A42" t="str">
            <v>385</v>
          </cell>
          <cell r="B42" t="str">
            <v>V÷a</v>
          </cell>
          <cell r="C42" t="str">
            <v>m3</v>
          </cell>
          <cell r="D42">
            <v>0.51382000000000005</v>
          </cell>
        </row>
        <row r="43">
          <cell r="A43" t="str">
            <v>234</v>
          </cell>
          <cell r="B43" t="str">
            <v>Gç v¸n khu«n (c¶ nÑp)</v>
          </cell>
          <cell r="C43" t="str">
            <v>m3</v>
          </cell>
          <cell r="D43">
            <v>40.070059999999998</v>
          </cell>
          <cell r="E43">
            <v>1454545</v>
          </cell>
          <cell r="F43">
            <v>58283705</v>
          </cell>
        </row>
        <row r="44">
          <cell r="A44" t="str">
            <v>136</v>
          </cell>
          <cell r="B44" t="str">
            <v>D©y thÐp</v>
          </cell>
          <cell r="C44" t="str">
            <v>kg</v>
          </cell>
          <cell r="D44">
            <v>7438.5787399999999</v>
          </cell>
          <cell r="E44">
            <v>5455</v>
          </cell>
          <cell r="F44">
            <v>40577447</v>
          </cell>
        </row>
        <row r="45">
          <cell r="A45" t="str">
            <v>344</v>
          </cell>
          <cell r="B45" t="str">
            <v>ThÐp trßn D&lt;=10mm</v>
          </cell>
          <cell r="C45" t="str">
            <v>kg</v>
          </cell>
          <cell r="D45">
            <v>325952.06205000001</v>
          </cell>
          <cell r="E45">
            <v>4100</v>
          </cell>
          <cell r="F45">
            <v>1336403454</v>
          </cell>
        </row>
        <row r="46">
          <cell r="A46" t="str">
            <v>0408</v>
          </cell>
          <cell r="B46" t="str">
            <v>èng bª t«ng ly t©m D600mm (èng dµi 2m)</v>
          </cell>
          <cell r="C46" t="str">
            <v>m</v>
          </cell>
          <cell r="D46">
            <v>24.36</v>
          </cell>
          <cell r="E46">
            <v>180952.38</v>
          </cell>
        </row>
        <row r="47">
          <cell r="A47" t="str">
            <v>079</v>
          </cell>
          <cell r="B47" t="str">
            <v>C¸t nÒn</v>
          </cell>
          <cell r="C47" t="str">
            <v>m3</v>
          </cell>
          <cell r="D47">
            <v>435.57659999999998</v>
          </cell>
          <cell r="E47">
            <v>40668.39</v>
          </cell>
          <cell r="F47">
            <v>7523279</v>
          </cell>
        </row>
        <row r="48">
          <cell r="A48" t="str">
            <v>126</v>
          </cell>
          <cell r="B48" t="str">
            <v>D©y</v>
          </cell>
          <cell r="C48" t="str">
            <v>kg</v>
          </cell>
          <cell r="D48">
            <v>620.90231000000006</v>
          </cell>
          <cell r="E48">
            <v>5500</v>
          </cell>
          <cell r="F48">
            <v>3414963</v>
          </cell>
        </row>
        <row r="49">
          <cell r="A49" t="str">
            <v>231</v>
          </cell>
          <cell r="B49" t="str">
            <v>Gç v¸n</v>
          </cell>
          <cell r="C49" t="str">
            <v>m3</v>
          </cell>
          <cell r="D49">
            <v>14.951700000000001</v>
          </cell>
          <cell r="E49">
            <v>1454545</v>
          </cell>
          <cell r="F49">
            <v>21747920</v>
          </cell>
        </row>
        <row r="50">
          <cell r="A50" t="str">
            <v>071</v>
          </cell>
          <cell r="B50" t="str">
            <v>C©y chèng</v>
          </cell>
          <cell r="C50" t="str">
            <v>c©y</v>
          </cell>
          <cell r="D50">
            <v>2358.3970300000001</v>
          </cell>
          <cell r="E50">
            <v>17142.86</v>
          </cell>
          <cell r="F50">
            <v>23583970</v>
          </cell>
        </row>
        <row r="51">
          <cell r="A51" t="str">
            <v>100</v>
          </cell>
          <cell r="B51" t="str">
            <v>Cäc tre</v>
          </cell>
          <cell r="C51" t="str">
            <v>m</v>
          </cell>
          <cell r="D51">
            <v>138712.21875</v>
          </cell>
          <cell r="E51">
            <v>1136</v>
          </cell>
          <cell r="F51">
            <v>157577080</v>
          </cell>
        </row>
        <row r="52">
          <cell r="A52" t="str">
            <v>141</v>
          </cell>
          <cell r="B52" t="str">
            <v>D©y thõng</v>
          </cell>
          <cell r="C52" t="str">
            <v>m</v>
          </cell>
          <cell r="D52">
            <v>6562.5420000000004</v>
          </cell>
          <cell r="E52">
            <v>1121</v>
          </cell>
          <cell r="F52">
            <v>7356610</v>
          </cell>
        </row>
        <row r="53">
          <cell r="A53" t="str">
            <v>272</v>
          </cell>
          <cell r="B53" t="str">
            <v>Nhùa bitum sè 4</v>
          </cell>
          <cell r="C53" t="str">
            <v>kg</v>
          </cell>
          <cell r="D53">
            <v>5889.5495199999996</v>
          </cell>
          <cell r="E53">
            <v>2747</v>
          </cell>
          <cell r="F53">
            <v>13545964</v>
          </cell>
        </row>
        <row r="54">
          <cell r="A54" t="str">
            <v>428</v>
          </cell>
          <cell r="B54" t="str">
            <v>§¸ d¨m 1x2</v>
          </cell>
          <cell r="C54" t="str">
            <v>m3</v>
          </cell>
          <cell r="D54">
            <v>5234.9716600000002</v>
          </cell>
          <cell r="E54">
            <v>107017.13</v>
          </cell>
          <cell r="F54">
            <v>385482373</v>
          </cell>
        </row>
        <row r="55">
          <cell r="A55" t="str">
            <v>119</v>
          </cell>
          <cell r="B55" t="str">
            <v>Cñi</v>
          </cell>
          <cell r="C55" t="str">
            <v>kg</v>
          </cell>
          <cell r="D55">
            <v>97185.240720000002</v>
          </cell>
          <cell r="E55">
            <v>400</v>
          </cell>
          <cell r="F55">
            <v>38874096</v>
          </cell>
        </row>
        <row r="56">
          <cell r="A56" t="str">
            <v>067</v>
          </cell>
          <cell r="B56" t="str">
            <v>Bét ®¸</v>
          </cell>
          <cell r="C56" t="str">
            <v>kg</v>
          </cell>
          <cell r="D56">
            <v>46573.931519999998</v>
          </cell>
          <cell r="E56">
            <v>266.66666666666663</v>
          </cell>
          <cell r="F56">
            <v>8476456</v>
          </cell>
        </row>
        <row r="57">
          <cell r="A57" t="str">
            <v>271</v>
          </cell>
          <cell r="B57" t="str">
            <v>Nhùa bitum</v>
          </cell>
          <cell r="C57" t="str">
            <v>kg</v>
          </cell>
          <cell r="D57">
            <v>80860.92</v>
          </cell>
          <cell r="E57">
            <v>2747</v>
          </cell>
          <cell r="F57">
            <v>185980116</v>
          </cell>
        </row>
        <row r="58">
          <cell r="A58" t="str">
            <v>401</v>
          </cell>
          <cell r="B58" t="str">
            <v>§inh</v>
          </cell>
          <cell r="C58" t="str">
            <v>kg</v>
          </cell>
          <cell r="D58">
            <v>2302.0592499999998</v>
          </cell>
          <cell r="E58">
            <v>5455</v>
          </cell>
          <cell r="F58">
            <v>12557733</v>
          </cell>
        </row>
        <row r="59">
          <cell r="A59" t="str">
            <v>221</v>
          </cell>
          <cell r="B59" t="str">
            <v>Gç chèng</v>
          </cell>
          <cell r="C59" t="str">
            <v>m3</v>
          </cell>
          <cell r="D59">
            <v>62.123640000000002</v>
          </cell>
          <cell r="E59">
            <v>1454545</v>
          </cell>
          <cell r="F59">
            <v>90361630</v>
          </cell>
        </row>
        <row r="60">
          <cell r="A60" t="str">
            <v>239</v>
          </cell>
          <cell r="B60" t="str">
            <v>Gç ®µ nÑp</v>
          </cell>
          <cell r="C60" t="str">
            <v>m3</v>
          </cell>
          <cell r="D60">
            <v>16.925940000000001</v>
          </cell>
          <cell r="E60">
            <v>1454545</v>
          </cell>
          <cell r="F60">
            <v>24619541</v>
          </cell>
        </row>
        <row r="61">
          <cell r="A61" t="str">
            <v>233</v>
          </cell>
          <cell r="B61" t="str">
            <v>Gç v¸n khu«n</v>
          </cell>
          <cell r="C61" t="str">
            <v>m3</v>
          </cell>
          <cell r="D61">
            <v>114.6778</v>
          </cell>
          <cell r="E61">
            <v>1454545</v>
          </cell>
          <cell r="F61">
            <v>166804021</v>
          </cell>
        </row>
        <row r="62">
          <cell r="A62" t="str">
            <v>275</v>
          </cell>
          <cell r="B62" t="str">
            <v>N­íc</v>
          </cell>
          <cell r="C62" t="str">
            <v>LÝt</v>
          </cell>
          <cell r="D62">
            <v>1213213.2553900001</v>
          </cell>
          <cell r="E62">
            <v>6</v>
          </cell>
          <cell r="F62">
            <v>2426427</v>
          </cell>
        </row>
        <row r="63">
          <cell r="A63" t="str">
            <v>429</v>
          </cell>
          <cell r="B63" t="str">
            <v>§¸ d¨m 2x4</v>
          </cell>
          <cell r="C63" t="str">
            <v>m3</v>
          </cell>
          <cell r="D63">
            <v>397.76119</v>
          </cell>
          <cell r="E63">
            <v>102899.04</v>
          </cell>
          <cell r="F63">
            <v>27843283</v>
          </cell>
        </row>
        <row r="64">
          <cell r="A64" t="str">
            <v>081</v>
          </cell>
          <cell r="B64" t="str">
            <v>C¸t vµng</v>
          </cell>
          <cell r="C64" t="str">
            <v>m3</v>
          </cell>
          <cell r="D64">
            <v>3098.9452200000001</v>
          </cell>
          <cell r="E64">
            <v>79716.009999999995</v>
          </cell>
          <cell r="F64">
            <v>163398085</v>
          </cell>
        </row>
        <row r="65">
          <cell r="A65" t="str">
            <v>0002</v>
          </cell>
          <cell r="B65" t="str">
            <v>C¸t vµng</v>
          </cell>
          <cell r="C65" t="str">
            <v>m3</v>
          </cell>
          <cell r="D65">
            <v>203.15798000000001</v>
          </cell>
          <cell r="E65">
            <v>79716.009999999995</v>
          </cell>
          <cell r="F65">
            <v>10711911</v>
          </cell>
        </row>
        <row r="66">
          <cell r="A66" t="str">
            <v>390</v>
          </cell>
          <cell r="B66" t="str">
            <v>Xi m¨ng PC30</v>
          </cell>
          <cell r="C66" t="str">
            <v>kg</v>
          </cell>
          <cell r="D66">
            <v>2379864.18872</v>
          </cell>
          <cell r="E66">
            <v>714.29</v>
          </cell>
          <cell r="F66">
            <v>1601648599</v>
          </cell>
        </row>
        <row r="67">
          <cell r="A67" t="str">
            <v>0192</v>
          </cell>
          <cell r="B67" t="str">
            <v>Cñi ®un</v>
          </cell>
          <cell r="C67" t="str">
            <v>kg</v>
          </cell>
          <cell r="D67">
            <v>6936.9691999999995</v>
          </cell>
          <cell r="E67">
            <v>400</v>
          </cell>
          <cell r="F67">
            <v>2774788</v>
          </cell>
        </row>
        <row r="68">
          <cell r="A68" t="str">
            <v>0191</v>
          </cell>
          <cell r="B68" t="str">
            <v>Nhùa bi tum</v>
          </cell>
          <cell r="C68" t="str">
            <v>kg</v>
          </cell>
          <cell r="D68">
            <v>6936.9691999999995</v>
          </cell>
          <cell r="E68">
            <v>2747</v>
          </cell>
          <cell r="F68">
            <v>20810908</v>
          </cell>
        </row>
        <row r="69">
          <cell r="A69" t="str">
            <v>0372</v>
          </cell>
          <cell r="B69" t="str">
            <v>D©y ®ay</v>
          </cell>
          <cell r="C69" t="str">
            <v>kg</v>
          </cell>
          <cell r="D69">
            <v>22048.333999999999</v>
          </cell>
          <cell r="E69">
            <v>2500</v>
          </cell>
        </row>
        <row r="70">
          <cell r="A70" t="str">
            <v>0406</v>
          </cell>
          <cell r="B70" t="str">
            <v>èng bª t«ng ly t©m D400mm (èng dµi 2m)</v>
          </cell>
          <cell r="C70" t="str">
            <v>m</v>
          </cell>
          <cell r="D70">
            <v>645.54</v>
          </cell>
          <cell r="E70">
            <v>104761.9</v>
          </cell>
        </row>
        <row r="71">
          <cell r="A71">
            <v>8001</v>
          </cell>
          <cell r="B71" t="str">
            <v>N¾p ga gang</v>
          </cell>
          <cell r="C71" t="str">
            <v>c¸i</v>
          </cell>
          <cell r="E71">
            <v>1800000</v>
          </cell>
        </row>
        <row r="72">
          <cell r="A72" t="str">
            <v>6125</v>
          </cell>
          <cell r="B72" t="str">
            <v>Nh©n c«ng 2,5/7</v>
          </cell>
          <cell r="C72" t="str">
            <v>c«ng</v>
          </cell>
          <cell r="D72">
            <v>2.5272000000000001</v>
          </cell>
          <cell r="E72">
            <v>11889</v>
          </cell>
          <cell r="F72">
            <v>30046</v>
          </cell>
        </row>
        <row r="73">
          <cell r="A73" t="str">
            <v>6140</v>
          </cell>
          <cell r="B73" t="str">
            <v>Nh©n c«ng 4/7</v>
          </cell>
          <cell r="C73" t="str">
            <v>c«ng</v>
          </cell>
          <cell r="D73">
            <v>7110.9864900000002</v>
          </cell>
          <cell r="E73">
            <v>13529</v>
          </cell>
          <cell r="F73">
            <v>96204536</v>
          </cell>
        </row>
        <row r="74">
          <cell r="A74" t="str">
            <v>6137</v>
          </cell>
          <cell r="B74" t="str">
            <v>Nh©n c«ng 3,7/7</v>
          </cell>
          <cell r="C74" t="str">
            <v>c«ng</v>
          </cell>
          <cell r="D74">
            <v>1330.2401199999999</v>
          </cell>
          <cell r="E74">
            <v>13194</v>
          </cell>
          <cell r="F74">
            <v>17551188</v>
          </cell>
        </row>
        <row r="75">
          <cell r="A75" t="str">
            <v>6006</v>
          </cell>
          <cell r="B75" t="str">
            <v>Nh©n c«ng bËc 4/7</v>
          </cell>
          <cell r="C75" t="str">
            <v>C«ng</v>
          </cell>
          <cell r="D75">
            <v>41484.468999999997</v>
          </cell>
          <cell r="E75">
            <v>14506</v>
          </cell>
          <cell r="F75">
            <v>601773707</v>
          </cell>
        </row>
        <row r="76">
          <cell r="A76" t="str">
            <v>6135</v>
          </cell>
          <cell r="B76" t="str">
            <v>Nh©n c«ng 3,5/7</v>
          </cell>
          <cell r="C76" t="str">
            <v>c«ng</v>
          </cell>
          <cell r="D76">
            <v>21174.588159999999</v>
          </cell>
          <cell r="E76">
            <v>12971</v>
          </cell>
          <cell r="F76">
            <v>274655583</v>
          </cell>
        </row>
        <row r="77">
          <cell r="A77" t="str">
            <v>6005</v>
          </cell>
          <cell r="B77" t="str">
            <v>Nh©n c«ng bËc 3,5/7</v>
          </cell>
          <cell r="C77" t="str">
            <v>C«ng</v>
          </cell>
          <cell r="D77">
            <v>796.27200000000005</v>
          </cell>
          <cell r="E77">
            <v>13809</v>
          </cell>
          <cell r="F77">
            <v>10995720</v>
          </cell>
        </row>
        <row r="78">
          <cell r="A78" t="str">
            <v>6127</v>
          </cell>
          <cell r="B78" t="str">
            <v>Nh©n c«ng 2,7/7</v>
          </cell>
          <cell r="C78" t="str">
            <v>c«ng</v>
          </cell>
          <cell r="D78">
            <v>28854.020789999999</v>
          </cell>
          <cell r="E78">
            <v>12099</v>
          </cell>
          <cell r="F78">
            <v>349104798</v>
          </cell>
        </row>
        <row r="79">
          <cell r="A79" t="str">
            <v>6130</v>
          </cell>
          <cell r="B79" t="str">
            <v>Nh©n c«ng 3/7</v>
          </cell>
          <cell r="C79" t="str">
            <v>c«ng</v>
          </cell>
          <cell r="D79">
            <v>24441.44425</v>
          </cell>
          <cell r="E79">
            <v>12413</v>
          </cell>
          <cell r="F79">
            <v>303391647</v>
          </cell>
        </row>
        <row r="80">
          <cell r="B80" t="str">
            <v>M¸y thi c«ng</v>
          </cell>
        </row>
        <row r="81">
          <cell r="A81" t="str">
            <v>7576</v>
          </cell>
          <cell r="B81" t="str">
            <v>M¸y ®Çm b¸nh lèp 16T</v>
          </cell>
          <cell r="C81" t="str">
            <v>ca</v>
          </cell>
          <cell r="D81">
            <v>4.6080000000000003E-2</v>
          </cell>
          <cell r="E81">
            <v>432053</v>
          </cell>
          <cell r="F81">
            <v>19909</v>
          </cell>
        </row>
        <row r="82">
          <cell r="A82" t="str">
            <v>7544</v>
          </cell>
          <cell r="B82" t="str">
            <v>M¸y lu 10T</v>
          </cell>
          <cell r="C82" t="str">
            <v>ca</v>
          </cell>
          <cell r="D82">
            <v>8.6400000000000005E-2</v>
          </cell>
          <cell r="E82">
            <v>288922</v>
          </cell>
          <cell r="F82">
            <v>24963</v>
          </cell>
        </row>
        <row r="83">
          <cell r="A83" t="str">
            <v>7555</v>
          </cell>
          <cell r="B83" t="str">
            <v>M¸y r¶i 20T/h</v>
          </cell>
          <cell r="C83" t="str">
            <v>ca</v>
          </cell>
          <cell r="D83">
            <v>7.1999999999999995E-2</v>
          </cell>
          <cell r="E83">
            <v>450000</v>
          </cell>
          <cell r="F83">
            <v>32400</v>
          </cell>
        </row>
        <row r="84">
          <cell r="A84" t="str">
            <v>7539</v>
          </cell>
          <cell r="B84" t="str">
            <v>M¸y khoan 4,5kw</v>
          </cell>
          <cell r="C84" t="str">
            <v>ca</v>
          </cell>
          <cell r="D84">
            <v>1.5854999999999999</v>
          </cell>
          <cell r="E84">
            <v>72334</v>
          </cell>
          <cell r="F84">
            <v>114686</v>
          </cell>
        </row>
        <row r="85">
          <cell r="A85" t="str">
            <v>7545</v>
          </cell>
          <cell r="B85" t="str">
            <v>M¸y lu 8,5T</v>
          </cell>
          <cell r="C85" t="str">
            <v>ca</v>
          </cell>
          <cell r="D85">
            <v>9.6975999999999996</v>
          </cell>
          <cell r="E85">
            <v>252823</v>
          </cell>
          <cell r="F85">
            <v>2451776</v>
          </cell>
        </row>
        <row r="86">
          <cell r="A86" t="str">
            <v>7561</v>
          </cell>
          <cell r="B86" t="str">
            <v>M¸y vËn th¨ng 0,8T</v>
          </cell>
          <cell r="C86" t="str">
            <v>ca</v>
          </cell>
          <cell r="D86">
            <v>64.078770000000006</v>
          </cell>
          <cell r="E86">
            <v>54495</v>
          </cell>
          <cell r="F86">
            <v>3491973</v>
          </cell>
        </row>
        <row r="87">
          <cell r="A87" t="str">
            <v>7538</v>
          </cell>
          <cell r="B87" t="str">
            <v>M¸y hµn 23kw</v>
          </cell>
          <cell r="C87" t="str">
            <v>ca</v>
          </cell>
          <cell r="D87">
            <v>634.41282999999999</v>
          </cell>
          <cell r="E87">
            <v>77338</v>
          </cell>
          <cell r="F87">
            <v>49064219</v>
          </cell>
        </row>
        <row r="88">
          <cell r="A88" t="str">
            <v>7506</v>
          </cell>
          <cell r="B88" t="str">
            <v>CÇn cÈu 10T</v>
          </cell>
          <cell r="C88" t="str">
            <v>ca</v>
          </cell>
          <cell r="D88">
            <v>105.922</v>
          </cell>
          <cell r="E88">
            <v>615511</v>
          </cell>
          <cell r="F88">
            <v>65196156</v>
          </cell>
        </row>
        <row r="89">
          <cell r="A89" t="str">
            <v>7559</v>
          </cell>
          <cell r="B89" t="str">
            <v>M¸y trén 80L</v>
          </cell>
          <cell r="C89" t="str">
            <v>ca</v>
          </cell>
          <cell r="D89">
            <v>0.78237000000000001</v>
          </cell>
          <cell r="E89">
            <v>45294</v>
          </cell>
          <cell r="F89">
            <v>35437</v>
          </cell>
        </row>
        <row r="90">
          <cell r="A90" t="str">
            <v>7536</v>
          </cell>
          <cell r="B90" t="str">
            <v>M¸y c¾t uèn</v>
          </cell>
          <cell r="C90" t="str">
            <v>ca</v>
          </cell>
          <cell r="D90">
            <v>140.30824000000001</v>
          </cell>
          <cell r="E90">
            <v>39789</v>
          </cell>
          <cell r="F90">
            <v>5582725</v>
          </cell>
        </row>
        <row r="91">
          <cell r="A91" t="str">
            <v>7573</v>
          </cell>
          <cell r="B91" t="str">
            <v>M¸y ®Çm 25T</v>
          </cell>
          <cell r="C91" t="str">
            <v>ca</v>
          </cell>
          <cell r="D91">
            <v>221.21337</v>
          </cell>
          <cell r="E91">
            <v>580000</v>
          </cell>
          <cell r="F91">
            <v>128303755</v>
          </cell>
        </row>
        <row r="92">
          <cell r="A92" t="str">
            <v>7579</v>
          </cell>
          <cell r="B92" t="str">
            <v>M¸y ®Çm dïi 1,5kw</v>
          </cell>
          <cell r="C92" t="str">
            <v>ca</v>
          </cell>
          <cell r="D92">
            <v>410.88961999999998</v>
          </cell>
          <cell r="E92">
            <v>37456</v>
          </cell>
          <cell r="F92">
            <v>15390282</v>
          </cell>
        </row>
        <row r="93">
          <cell r="A93" t="str">
            <v>7558</v>
          </cell>
          <cell r="B93" t="str">
            <v>M¸y trén 250L</v>
          </cell>
          <cell r="C93" t="str">
            <v>ca</v>
          </cell>
          <cell r="D93">
            <v>641.54966999999999</v>
          </cell>
          <cell r="E93">
            <v>96272</v>
          </cell>
          <cell r="F93">
            <v>61763270</v>
          </cell>
        </row>
        <row r="94">
          <cell r="A94" t="str">
            <v>6805</v>
          </cell>
          <cell r="B94" t="str">
            <v>CÈu b¸nh h¬i 6,0T</v>
          </cell>
          <cell r="C94" t="str">
            <v>ca</v>
          </cell>
          <cell r="D94">
            <v>250.79310000000001</v>
          </cell>
          <cell r="E94">
            <v>357174</v>
          </cell>
        </row>
        <row r="95">
          <cell r="A95" t="str">
            <v>7586</v>
          </cell>
          <cell r="B95" t="str">
            <v>M¸y ñi 110cv</v>
          </cell>
          <cell r="C95" t="str">
            <v>ca</v>
          </cell>
          <cell r="D95">
            <v>145.06644</v>
          </cell>
          <cell r="E95">
            <v>669348</v>
          </cell>
          <cell r="F95">
            <v>97099931</v>
          </cell>
        </row>
        <row r="96">
          <cell r="A96" t="str">
            <v>7616</v>
          </cell>
          <cell r="B96" t="str">
            <v>¤ t« &lt;=5T</v>
          </cell>
          <cell r="C96" t="str">
            <v>ca</v>
          </cell>
          <cell r="D96">
            <v>717.91236000000004</v>
          </cell>
          <cell r="E96">
            <v>309841</v>
          </cell>
          <cell r="F96">
            <v>222438684</v>
          </cell>
        </row>
        <row r="97">
          <cell r="A97" t="str">
            <v>7565</v>
          </cell>
          <cell r="B97" t="str">
            <v>M¸y ®µo &lt;= 0,4m3</v>
          </cell>
          <cell r="C97" t="str">
            <v>ca</v>
          </cell>
          <cell r="D97">
            <v>521.92228</v>
          </cell>
          <cell r="E97">
            <v>393549</v>
          </cell>
          <cell r="F97">
            <v>205401991</v>
          </cell>
        </row>
        <row r="98">
          <cell r="A98" t="str">
            <v>.</v>
          </cell>
          <cell r="B98" t="str">
            <v>VËt liÖu kh¸c</v>
          </cell>
          <cell r="F98">
            <v>50057508</v>
          </cell>
        </row>
        <row r="99">
          <cell r="A99" t="str">
            <v>.</v>
          </cell>
          <cell r="B99" t="str">
            <v>Nh©n c«ng kh¸c</v>
          </cell>
        </row>
        <row r="100">
          <cell r="A100" t="str">
            <v>.</v>
          </cell>
          <cell r="B100" t="str">
            <v>M¸y thi c«ng kh¸c</v>
          </cell>
          <cell r="F100">
            <v>84087</v>
          </cell>
        </row>
        <row r="101">
          <cell r="A101" t="str">
            <v>TT</v>
          </cell>
          <cell r="B101" t="str">
            <v>VËn chuyÓn èng cèng D=400</v>
          </cell>
          <cell r="C101" t="str">
            <v>m</v>
          </cell>
          <cell r="D101">
            <v>636</v>
          </cell>
        </row>
        <row r="102">
          <cell r="A102" t="str">
            <v>TT2</v>
          </cell>
          <cell r="B102" t="str">
            <v>VËn chuyÓn èng cèng D=600</v>
          </cell>
          <cell r="C102" t="str">
            <v>m</v>
          </cell>
          <cell r="D102">
            <v>24</v>
          </cell>
        </row>
        <row r="103">
          <cell r="A103" t="str">
            <v>TT3</v>
          </cell>
          <cell r="B103" t="str">
            <v>VËn chuyÓn vµ l¾p ®Æt tÊm ®an cèng D=600</v>
          </cell>
          <cell r="C103" t="str">
            <v>tÊm</v>
          </cell>
          <cell r="D103">
            <v>24</v>
          </cell>
        </row>
        <row r="104">
          <cell r="A104" t="str">
            <v>a</v>
          </cell>
          <cell r="B104" t="str">
            <v>ChÌn khe cèng</v>
          </cell>
        </row>
        <row r="105">
          <cell r="A105" t="str">
            <v>b</v>
          </cell>
          <cell r="B105" t="str">
            <v>§óc tÊm ®an mèi nèi</v>
          </cell>
          <cell r="C105" t="str">
            <v>tÊm</v>
          </cell>
          <cell r="D105">
            <v>44</v>
          </cell>
        </row>
        <row r="106">
          <cell r="A106" t="str">
            <v>TT4</v>
          </cell>
          <cell r="B106" t="str">
            <v>VËn chuyÓn mèi nèi</v>
          </cell>
          <cell r="C106" t="str">
            <v>tÊm</v>
          </cell>
          <cell r="D106">
            <v>44</v>
          </cell>
        </row>
        <row r="107">
          <cell r="A107" t="str">
            <v>TT5</v>
          </cell>
          <cell r="B107" t="str">
            <v>VËn chuyÓn èng cèng D800</v>
          </cell>
          <cell r="C107" t="str">
            <v>m</v>
          </cell>
          <cell r="D107">
            <v>452</v>
          </cell>
        </row>
        <row r="108">
          <cell r="A108" t="str">
            <v>TT3</v>
          </cell>
          <cell r="B108" t="str">
            <v>VËn chuyÓn vµ l¾p ®Æt tÊm ®an cèng D=600</v>
          </cell>
          <cell r="C108" t="str">
            <v>tÊm</v>
          </cell>
          <cell r="D108">
            <v>452</v>
          </cell>
        </row>
        <row r="109">
          <cell r="A109" t="str">
            <v>a</v>
          </cell>
          <cell r="B109" t="str">
            <v>ChÌn khe cèng</v>
          </cell>
        </row>
        <row r="110">
          <cell r="A110" t="str">
            <v>b</v>
          </cell>
          <cell r="B110" t="str">
            <v>§óc tÊm ®an mèi nèi</v>
          </cell>
          <cell r="C110" t="str">
            <v>tÊm</v>
          </cell>
          <cell r="D110">
            <v>1281</v>
          </cell>
        </row>
        <row r="111">
          <cell r="A111" t="str">
            <v>TT4</v>
          </cell>
          <cell r="B111" t="str">
            <v>VËn chuyÓn mèi nèi</v>
          </cell>
          <cell r="C111" t="str">
            <v>tÊm</v>
          </cell>
          <cell r="D111">
            <v>1281</v>
          </cell>
        </row>
        <row r="112">
          <cell r="A112" t="str">
            <v>TT5</v>
          </cell>
          <cell r="B112" t="str">
            <v>VËn chuyÓn èng cèng D1000</v>
          </cell>
          <cell r="C112" t="str">
            <v>m</v>
          </cell>
          <cell r="D112">
            <v>1502</v>
          </cell>
        </row>
        <row r="113">
          <cell r="A113" t="str">
            <v>TT3</v>
          </cell>
          <cell r="B113" t="str">
            <v>VËn chuyÓn vµ l¾p ®Æt tÊm ®an cèng D=600</v>
          </cell>
          <cell r="C113" t="str">
            <v>tÊm</v>
          </cell>
          <cell r="D113">
            <v>1502</v>
          </cell>
        </row>
        <row r="114">
          <cell r="A114" t="str">
            <v>a</v>
          </cell>
          <cell r="B114" t="str">
            <v>chÌn khe cèng</v>
          </cell>
        </row>
        <row r="115">
          <cell r="A115" t="str">
            <v>b</v>
          </cell>
          <cell r="B115" t="str">
            <v>§óc tÊm ®an mèi nèi</v>
          </cell>
          <cell r="C115" t="str">
            <v>tÊm</v>
          </cell>
          <cell r="D115">
            <v>4389</v>
          </cell>
        </row>
        <row r="116">
          <cell r="A116" t="str">
            <v>TT4</v>
          </cell>
          <cell r="B116" t="str">
            <v>VËn chuyÓn mèi nèi</v>
          </cell>
          <cell r="C116" t="str">
            <v>tÊm</v>
          </cell>
          <cell r="D116">
            <v>4389</v>
          </cell>
        </row>
        <row r="117">
          <cell r="A117" t="str">
            <v>TT5</v>
          </cell>
          <cell r="B117" t="str">
            <v>VËn chuyÓn èng cèng D1000</v>
          </cell>
          <cell r="C117" t="str">
            <v>m</v>
          </cell>
          <cell r="D117">
            <v>31</v>
          </cell>
        </row>
        <row r="118">
          <cell r="A118" t="str">
            <v>TT3</v>
          </cell>
          <cell r="B118" t="str">
            <v>VËn chuyÓn vµ l¾p ®Æt tÊm ®an cèng D=600</v>
          </cell>
          <cell r="C118" t="str">
            <v>tÊm</v>
          </cell>
          <cell r="D118">
            <v>31</v>
          </cell>
        </row>
        <row r="119">
          <cell r="A119" t="str">
            <v>a</v>
          </cell>
          <cell r="B119" t="str">
            <v>chÌn khe cèng</v>
          </cell>
        </row>
        <row r="120">
          <cell r="A120" t="str">
            <v>b</v>
          </cell>
          <cell r="B120" t="str">
            <v>§óc tÊm ®an mèi nèi</v>
          </cell>
          <cell r="C120" t="str">
            <v>tÊm</v>
          </cell>
          <cell r="D120">
            <v>90</v>
          </cell>
        </row>
        <row r="121">
          <cell r="A121" t="str">
            <v>TT4</v>
          </cell>
          <cell r="B121" t="str">
            <v>VËn chuyÓn mèi nèi</v>
          </cell>
          <cell r="C121" t="str">
            <v>tÊm</v>
          </cell>
          <cell r="D121">
            <v>90</v>
          </cell>
        </row>
        <row r="122">
          <cell r="A122" t="str">
            <v>TT5</v>
          </cell>
          <cell r="B122" t="str">
            <v>VËn chuyÓn èng cèng D1200</v>
          </cell>
          <cell r="C122" t="str">
            <v>m</v>
          </cell>
          <cell r="D122">
            <v>3334</v>
          </cell>
        </row>
        <row r="123">
          <cell r="A123" t="str">
            <v>TT3</v>
          </cell>
          <cell r="B123" t="str">
            <v>VËn chuyÓn vµ l¾p ®Æt tÊm ®an cèng D=600</v>
          </cell>
          <cell r="C123" t="str">
            <v>tÊm</v>
          </cell>
          <cell r="D123">
            <v>3334</v>
          </cell>
        </row>
        <row r="124">
          <cell r="A124" t="str">
            <v>a</v>
          </cell>
          <cell r="B124" t="str">
            <v>chÌn khe cèng</v>
          </cell>
        </row>
        <row r="125">
          <cell r="A125" t="str">
            <v>b</v>
          </cell>
          <cell r="B125" t="str">
            <v>§óc tÊm ®an mèi nèi</v>
          </cell>
          <cell r="D125">
            <v>9768</v>
          </cell>
        </row>
        <row r="126">
          <cell r="A126" t="str">
            <v>TT4</v>
          </cell>
          <cell r="B126" t="str">
            <v>VËn chuyÓn mèi nèi</v>
          </cell>
          <cell r="C126" t="str">
            <v>tÊm</v>
          </cell>
          <cell r="D126">
            <v>9768</v>
          </cell>
        </row>
        <row r="127">
          <cell r="A127" t="str">
            <v>TT5</v>
          </cell>
          <cell r="B127" t="str">
            <v>VËn chuyÓn èng cèng D1200</v>
          </cell>
          <cell r="C127" t="str">
            <v>m</v>
          </cell>
          <cell r="D127">
            <v>3307</v>
          </cell>
        </row>
        <row r="128">
          <cell r="A128" t="str">
            <v>TT3</v>
          </cell>
          <cell r="B128" t="str">
            <v>VËn chuyÓn vµ l¾p ®Æt tÊm ®an cèng D=600</v>
          </cell>
          <cell r="C128" t="str">
            <v>tÊm</v>
          </cell>
          <cell r="D128">
            <v>3307</v>
          </cell>
        </row>
        <row r="129">
          <cell r="A129" t="str">
            <v>a</v>
          </cell>
          <cell r="B129" t="str">
            <v>chÌn khe cèng</v>
          </cell>
        </row>
        <row r="130">
          <cell r="A130" t="str">
            <v>b</v>
          </cell>
          <cell r="B130" t="str">
            <v>§óc tÊm ®an mèi nèi</v>
          </cell>
          <cell r="D130">
            <v>9681</v>
          </cell>
        </row>
        <row r="131">
          <cell r="A131" t="str">
            <v>TT4</v>
          </cell>
          <cell r="B131" t="str">
            <v>VËn chuyÓn mèi nèi</v>
          </cell>
          <cell r="C131" t="str">
            <v>tÊm</v>
          </cell>
          <cell r="D131">
            <v>9681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NAH ĐN"/>
      <sheetName val="VNAH BP "/>
      <sheetName val="Project Activity provinces"/>
      <sheetName val="Activity VNAH-Forcast Q3 FY25"/>
      <sheetName val="WP-VNAH Q3 FY2025"/>
      <sheetName val="Project Activity"/>
      <sheetName val="Break down"/>
      <sheetName val="CRS DIP Template"/>
      <sheetName val="Budget for FY25-26 I3B"/>
    </sheetNames>
    <definedNames>
      <definedName name="hguòhk" refersTo="#REF!" sheetId="7"/>
      <definedName name="I" refersTo="='Activity VNAH-Forcast Q3 FY25'!I$1:$BLY1048576" sheetId="7"/>
      <definedName name="July" refersTo="#REF!" sheetId="7"/>
    </definedNames>
    <sheetDataSet>
      <sheetData sheetId="0"/>
      <sheetData sheetId="1"/>
      <sheetData sheetId="2"/>
      <sheetData sheetId="3"/>
      <sheetData sheetId="4"/>
      <sheetData sheetId="5"/>
      <sheetData sheetId="6"/>
      <sheetData sheetId="7"/>
      <sheetData sheetId="8"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KH triển khai FY24 3 tỉnh"/>
      <sheetName val="2. PHCN&amp;CSTN 2024-2026"/>
      <sheetName val="3. Nhiệm vụ và lượt dịch vụ"/>
      <sheetName val="4.Phan bo luot DV 6 thang 2024 "/>
      <sheetName val="4. Ngan sach &amp; Dung cu 3 tinh"/>
      <sheetName val="5. Chỉ tiêu ĐT 3 tỉnh 24-26"/>
      <sheetName val="6.Kế hoạch ĐT 24-26 "/>
      <sheetName val="7.Chỉ tiêu còn lại"/>
      <sheetName val="8. Project Activity "/>
      <sheetName val="9. Break down "/>
      <sheetName val="Break down điều chỉnh giá"/>
      <sheetName val="Master info"/>
      <sheetName val="2a PHCN&amp;CSTN 2024 "/>
      <sheetName val="Các khóa học dài hạn"/>
      <sheetName val="DS đăng ký học"/>
      <sheetName val="Sheet1"/>
      <sheetName val="CV Apr"/>
      <sheetName val="GVL"/>
      <sheetName val="dtct cong"/>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 Overrides"/>
      <sheetName val="PayItem"/>
      <sheetName val="SF-424"/>
      <sheetName val="Budget-Summary"/>
      <sheetName val="Input"/>
      <sheetName val="tuong"/>
      <sheetName val="LOV"/>
      <sheetName val="Lookup Tables"/>
      <sheetName val="Break down điều chỉnh giá"/>
      <sheetName val="NEW-PANEL"/>
      <sheetName val="Expa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Doc Control Info"/>
      <sheetName val="Instructions"/>
      <sheetName val="Project Issues Register"/>
      <sheetName val="Stats Report"/>
      <sheetName val="Data Mgmt"/>
      <sheetName val="Lists"/>
      <sheetName val="Localization Countries"/>
      <sheetName val="Cell Selections"/>
      <sheetName val="Status"/>
      <sheetName val="Summary"/>
      <sheetName val="Sheet1"/>
      <sheetName val="PickList"/>
      <sheetName val="Ref"/>
      <sheetName val="Sheet3"/>
      <sheetName val="Dropdowns"/>
      <sheetName val="Lovs"/>
      <sheetName val="Break down điều chỉnh giá"/>
      <sheetName val="Master info"/>
      <sheetName val="Income source"/>
      <sheetName val="Lookup Tables"/>
      <sheetName val="gVL"/>
      <sheetName val="Calc Overrides"/>
      <sheetName val="tuo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ngia (2)"/>
      <sheetName val="MTL$-INTER"/>
      <sheetName val="MTO REV.2(ARMOR)"/>
      <sheetName val="Income source"/>
      <sheetName val="#REF"/>
    </sheetNames>
    <sheetDataSet>
      <sheetData sheetId="0" refreshError="1"/>
      <sheetData sheetId="1" refreshError="1"/>
      <sheetData sheetId="2" refreshError="1"/>
      <sheetData sheetId="3" refreshError="1"/>
      <sheetData sheetId="4"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r Diem Policy"/>
      <sheetName val="_ADFDI_Parameters"/>
      <sheetName val="_ADFDI_Metadata"/>
      <sheetName val="_ADFDI_WorkbookData"/>
      <sheetName val="_ADFDI_BCMetadata"/>
      <sheetName val="_ADFDI_LOV"/>
      <sheetName val="Calc Overrides"/>
      <sheetName val="Master info"/>
      <sheetName val="Compensation Details"/>
      <sheetName val="gVL"/>
      <sheetName val="Data Mgmt"/>
      <sheetName val="5- WP 2024-2026 T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F-424"/>
      <sheetName val="Master info"/>
      <sheetName val="Schedule of PIT paid "/>
      <sheetName val="PayItem"/>
      <sheetName val="Input"/>
      <sheetName val="Calc Overrides"/>
      <sheetName val="Data Mgmt"/>
      <sheetName val="gvl"/>
      <sheetName val="Budget-Details"/>
      <sheetName val="_ADFDI_LOV"/>
      <sheetName val="Budget-Summary"/>
      <sheetName val="NEW-PAN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yItem"/>
      <sheetName val="SF-424"/>
      <sheetName val="Master info"/>
      <sheetName val="Schedule of PIT paid "/>
      <sheetName val="Calc Overrides"/>
      <sheetName val="_ADFDI_LOV"/>
      <sheetName val="NEW-PANEL"/>
      <sheetName val="tra-vat-lieu"/>
      <sheetName val="Expat"/>
      <sheetName val="LOV"/>
      <sheetName val="Break down điều chỉnh gi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BASE"/>
      <sheetName val="Sheet1"/>
      <sheetName val="T3-99"/>
      <sheetName val="T4-99"/>
      <sheetName val="T5-99"/>
      <sheetName val="T6-99"/>
      <sheetName val="T7-99"/>
      <sheetName val="T8-99"/>
      <sheetName val="T9-99"/>
      <sheetName val="T10-99"/>
      <sheetName val="T11-99"/>
      <sheetName val="T12-99"/>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Sheet2"/>
      <sheetName val="00000000"/>
      <sheetName val="KHQ2"/>
      <sheetName val="KHT4,5-02"/>
      <sheetName val="KHVt "/>
      <sheetName val="KHVtt4"/>
      <sheetName val="KHVt XL"/>
      <sheetName val="KHVt XLT4"/>
      <sheetName val="TNHNoi"/>
      <sheetName val="Sheet3"/>
      <sheetName val="XL4Poppy"/>
      <sheetName val="142201-T1-th"/>
      <sheetName val="142201-T1 "/>
      <sheetName val="142201-T2-th "/>
      <sheetName val="142201-T2"/>
      <sheetName val="142201-T3-th "/>
      <sheetName val="142201-T3"/>
      <sheetName val="142201-T4-th  "/>
      <sheetName val="142201-T4"/>
      <sheetName val="142201-T6"/>
      <sheetName val="142201-T10"/>
      <sheetName val="km248"/>
      <sheetName val="TBA"/>
      <sheetName val="Netbook"/>
      <sheetName val="DZ"/>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PA_coso"/>
      <sheetName val="PA_von"/>
      <sheetName val="PA_nhucau"/>
      <sheetName val="PA_TH"/>
      <sheetName val="THDT"/>
      <sheetName val="XL35"/>
      <sheetName val="DZ-35"/>
      <sheetName val="TN_35"/>
      <sheetName val="CT-DZ"/>
      <sheetName val="VC"/>
      <sheetName val="TC"/>
      <sheetName val="TH_BA"/>
      <sheetName val="TNT"/>
      <sheetName val="CT_TBA"/>
      <sheetName val="KB"/>
      <sheetName val="CT_BT"/>
      <sheetName val="KS"/>
      <sheetName val="BT"/>
      <sheetName val="CP_BT"/>
      <sheetName val="Sheet4"/>
      <sheetName val="Sheet5"/>
      <sheetName val="DB"/>
      <sheetName val="XXXXXXXX"/>
      <sheetName val="Thep be"/>
      <sheetName val="Thep than"/>
      <sheetName val="Thep xa mu"/>
      <sheetName val="Kluong phu"/>
      <sheetName val="Lan can"/>
      <sheetName val="Ho lan"/>
      <sheetName val="Coc tieu"/>
      <sheetName val="Bien bao"/>
      <sheetName val="Ranh"/>
      <sheetName val="Tuongchan"/>
      <sheetName val="Op mai 274"/>
      <sheetName val="Op mai 275"/>
      <sheetName val="Op mai 276"/>
      <sheetName val="Op mai 277"/>
      <sheetName val="Op mai 278"/>
      <sheetName val="Op mai 279"/>
      <sheetName val="Op mai 280"/>
      <sheetName val="Op mai 281"/>
      <sheetName val="Op mai 282"/>
      <sheetName val="Op mai 283"/>
      <sheetName val="Km274-Km275"/>
      <sheetName val="Km275-Km276"/>
      <sheetName val="Km276-Km277"/>
      <sheetName val="Km277-Km278"/>
      <sheetName val="Km278-Km279"/>
      <sheetName val="Km279-Km280"/>
      <sheetName val="Km280-Km281"/>
      <sheetName val="Km281-Km282"/>
      <sheetName val="Km282-Km283"/>
      <sheetName val="Km283-Km284"/>
      <sheetName val="Km284-Km285"/>
      <sheetName val="Nenduong"/>
      <sheetName val="Op mai 284"/>
      <sheetName val="Op mai"/>
      <sheetName val="Sheet6"/>
      <sheetName val="Song trai"/>
      <sheetName val="Dinh+ha nha"/>
      <sheetName val="PTLK"/>
      <sheetName val="NG k"/>
      <sheetName val="THcong"/>
      <sheetName val="BHXH"/>
      <sheetName val="BHXH12"/>
      <sheetName val="Sheet8"/>
      <sheetName val="Sheet9"/>
      <sheetName val="Trich Ngang"/>
      <sheetName val="Danh sach Rieng"/>
      <sheetName val="Dia Diem Thuc Tap"/>
      <sheetName val="De Tai Thuc Tap"/>
      <sheetName val="Km274 - Km275"/>
      <sheetName val="Km275 - Km276"/>
      <sheetName val="Km276 - Km277"/>
      <sheetName val="Km277 - Km278 "/>
      <sheetName val="Km278 - Km279"/>
      <sheetName val="Km279 - Km280"/>
      <sheetName val="Km280 - Km281"/>
      <sheetName val="Km281 - Km282"/>
      <sheetName val="Km282 - Km283"/>
      <sheetName val="Km283 - Km284"/>
      <sheetName val="Km284 - Km285"/>
      <sheetName val="Tong hop Matduong"/>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Tong hop"/>
      <sheetName val="Tong hop (2)"/>
      <sheetName val="Cong"/>
      <sheetName val="Cong cu"/>
      <sheetName val="Dinhhinh"/>
      <sheetName val="Cot thep"/>
      <sheetName val="Cong tron D75"/>
      <sheetName val="Cong tron D100"/>
      <sheetName val="Cong tron D150"/>
      <sheetName val="Cong tron 2D150"/>
      <sheetName val="Cong ban 1,0x1,0"/>
      <sheetName val="Cong ban 1,0x1,2"/>
      <sheetName val="Cong hop 1,5x1,5"/>
      <sheetName val="Cong hop 2,0x1,5"/>
      <sheetName val="Cong hop 2,0x2,0"/>
      <sheetName val="10000000"/>
      <sheetName val="Congty"/>
      <sheetName val="VPPN"/>
      <sheetName val="XN74"/>
      <sheetName val="XN54"/>
      <sheetName val="XN33"/>
      <sheetName val="NK96"/>
      <sheetName val="XL4Test5"/>
      <sheetName val="thkl"/>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THVDT"/>
      <sheetName val="NCLD"/>
      <sheetName val="MMTB"/>
      <sheetName val="CFSX"/>
      <sheetName val="KQ"/>
      <sheetName val="DTSL"/>
      <sheetName val="XDCBK"/>
      <sheetName val="KHTSCD"/>
      <sheetName val="XDCB"/>
      <sheetName val="t1"/>
      <sheetName val=" t5"/>
      <sheetName val="t.4"/>
      <sheetName val=" t3 "/>
      <sheetName val="T2"/>
      <sheetName val="t"/>
      <sheetName val=" TH331"/>
      <sheetName val=" Minh ha"/>
      <sheetName val="HTay03"/>
      <sheetName val=" Ha Tay"/>
      <sheetName val="tw2"/>
      <sheetName val=" Vinhphuc"/>
      <sheetName val=" Nbinh"/>
      <sheetName val=" QVinh"/>
      <sheetName val=" TW1"/>
      <sheetName val="T.so thay doi"/>
      <sheetName val="BTHDT_DZcaothe"/>
      <sheetName val="BTHDT_TBA"/>
      <sheetName val="THXL_DZcaothe"/>
      <sheetName val="TN_DZcaothe"/>
      <sheetName val="b.THchitietDZCT"/>
      <sheetName val="tr_tinhDZcaothe"/>
      <sheetName val="THXL_TBA"/>
      <sheetName val="TN_TBA"/>
      <sheetName val="b.THchitietTBA"/>
      <sheetName val="tr_tinhTBA"/>
      <sheetName val="Khao sat"/>
      <sheetName val="TT khao sat"/>
      <sheetName val="tb1"/>
      <sheetName val="VtuHaTheSauTramBT3"/>
      <sheetName val="VtuHaTheSauTRamBT9"/>
      <sheetName val="VtuHaTheSautramLienThang"/>
      <sheetName val="VTuHaTheSautramBT5"/>
      <sheetName val="VTuHaTheSautramBT2"/>
      <sheetName val="VtuHaTheSautramTTCocSoi"/>
      <sheetName val="VtuHaTheSauTBAKhoi13"/>
      <sheetName val="VtuHaTheSauTBAKhoi12"/>
      <sheetName val="VtuHaTheSauTBANgDu4"/>
      <sheetName val="VtuHaTheSauTBAHungThuy"/>
      <sheetName val="VtuHaTheSauTBAHaiSan"/>
      <sheetName val="VtuHaTheSauTBANgVanTroi1"/>
      <sheetName val="VtuHaTheSauTBANgVanTroi2"/>
      <sheetName val="VtuHaTheSauTBANguyenDu2"/>
      <sheetName val="VtuHaTheSauTBANguyenDu6"/>
      <sheetName val="VtuHaTheSauTBABenThuy1"/>
      <sheetName val="VatTuThuHoi"/>
      <sheetName val="VtuHaTheSauTBABenThuy1 (2)"/>
      <sheetName val="KM"/>
      <sheetName val="KHOANMUC"/>
      <sheetName val="QTNC"/>
      <sheetName val="CPQL"/>
      <sheetName val="SANLUONG"/>
      <sheetName val="SSCP-SL"/>
      <sheetName val="CPSX"/>
      <sheetName val="KQKD"/>
      <sheetName val="CDSL (2)"/>
      <sheetName val="socai2003-6tc"/>
      <sheetName val="SCT Cong trinh"/>
      <sheetName val="06-2003 (2)"/>
      <sheetName val="CDPS 6tc"/>
      <sheetName val="SCT Nha thau"/>
      <sheetName val="socai2003 (6tc)dp"/>
      <sheetName val="socai2003 (6tc)"/>
      <sheetName val="CDPS 6tc (2)"/>
      <sheetName val="20000000"/>
      <sheetName val="F ThanhTri"/>
      <sheetName val="F Gialam"/>
      <sheetName val="DG"/>
      <sheetName val="TH dam"/>
      <sheetName val="SX dam"/>
      <sheetName val="LD dam"/>
      <sheetName val="Bang gia VL"/>
      <sheetName val="Gia NC"/>
      <sheetName val="Gia may"/>
      <sheetName val="LuongT1"/>
      <sheetName val="LuongT2"/>
      <sheetName val="luongthang12"/>
      <sheetName val="LuongT11"/>
      <sheetName val="thang5"/>
      <sheetName val="T7"/>
      <sheetName val="T10"/>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HTSCD1"/>
      <sheetName val="KHTSCD2"/>
      <sheetName val="SoCaiTM"/>
      <sheetName val="NK"/>
      <sheetName val="PhieuKT"/>
      <sheetName val="Napheo-SPP"/>
      <sheetName val="VPLaichau"/>
      <sheetName val="VPTruongson"/>
      <sheetName val="D9"/>
      <sheetName val="TLNamChim"/>
      <sheetName val="Dancau-Q.Ninh"/>
      <sheetName val="D91"/>
      <sheetName val="Kenhta-himlam"/>
      <sheetName val="TCQ5-"/>
      <sheetName val="HDkhoanduoc"/>
      <sheetName val="TCQ1-4"/>
      <sheetName val="Khac"/>
      <sheetName val="BaTrieu-L.son"/>
      <sheetName val="SBayDBien"/>
      <sheetName val="QL32YB(12)"/>
      <sheetName val="QL32AYB"/>
      <sheetName val="THSonNam"/>
      <sheetName val="Coquan"/>
      <sheetName val="Quoclo6mchau"/>
      <sheetName val="QLo4B-LS"/>
      <sheetName val="Phanthiet"/>
      <sheetName val="Muongnhe"/>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phan tich DG"/>
      <sheetName val="gia vat lieu"/>
      <sheetName val="gia xe may"/>
      <sheetName val="gia nhan cong"/>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Tonghop"/>
      <sheetName val="Sheet7"/>
      <sheetName val="XXXXXX_xda24_X"/>
      <sheetName val="GVL"/>
      <sheetName val="giai thich"/>
      <sheetName val="Heso"/>
      <sheetName val="CTDG"/>
      <sheetName val="DT - Ro"/>
      <sheetName val="TH - Ro "/>
      <sheetName val="GDT - Ro"/>
      <sheetName val="DT - TB"/>
      <sheetName val="TH - TB"/>
      <sheetName val="GDT - TB"/>
      <sheetName val="DT - NT"/>
      <sheetName val="TH - NT"/>
      <sheetName val="GDT - NT"/>
      <sheetName val="THGT"/>
      <sheetName val="D1"/>
      <sheetName val="D2"/>
      <sheetName val="D3"/>
      <sheetName val="D4"/>
      <sheetName val="D5"/>
      <sheetName val="D6"/>
      <sheetName val="Tay ninh"/>
      <sheetName val="A.Duc"/>
      <sheetName val="TH"/>
      <sheetName val="TH2003"/>
      <sheetName val="Parametri"/>
      <sheetName val="IBASE2"/>
      <sheetName val="Sheet10"/>
      <sheetName val="Ctieucnghe(12-03"/>
      <sheetName val="DmdbTVN"/>
      <sheetName val="Hsdancach"/>
      <sheetName val="TanLap"/>
      <sheetName val="CaoThang"/>
      <sheetName val="GiapKhau"/>
      <sheetName val="917"/>
      <sheetName val="CBTT"/>
      <sheetName val="TramKCS"/>
      <sheetName val="Tohop1(LD"/>
      <sheetName val="Tohop2(QL&amp;an"/>
      <sheetName val="ThunhapBQ"/>
      <sheetName val="QDgiao1"/>
      <sheetName val="So sanh"/>
      <sheetName val="NCxdcb"/>
      <sheetName val="[IBASE2.XLSѝTNHNoi"/>
      <sheetName val="Don gia CPM"/>
      <sheetName val="Tong Thieu HD cac CT-2001"/>
      <sheetName val="VL thieu HD - 2001"/>
      <sheetName val="Tong thieu HD cac CT - 2002"/>
      <sheetName val="Lan trai"/>
      <sheetName val="Van chuyen"/>
      <sheetName val="Vchuyen(C)"/>
      <sheetName val="HDong VC"/>
      <sheetName val="ThieuHD nam 2001"/>
      <sheetName val="CPChung"/>
      <sheetName val="Bang TH"/>
      <sheetName val="Tong Chinh"/>
      <sheetName val="000000000000"/>
      <sheetName val="100000000000"/>
      <sheetName val="200000000000"/>
      <sheetName val="300000000000"/>
      <sheetName val="BangTH"/>
      <sheetName val="Xaylap "/>
      <sheetName val="Nhan cong"/>
      <sheetName val="Thietbi"/>
      <sheetName val="Diengiai"/>
      <sheetName val="Vanchuyen"/>
      <sheetName val="Coc 6"/>
      <sheetName val="Deo nai"/>
      <sheetName val="CKD than"/>
      <sheetName val="CTT Thong nhat"/>
      <sheetName val="CTT Nui beo"/>
      <sheetName val="CTT cao son"/>
      <sheetName val="CTT Khe cham"/>
      <sheetName val="XNxlva sxthanKCII"/>
      <sheetName val="Cam Y ut KC"/>
      <sheetName val="CTxay lap mo CP"/>
      <sheetName val="CTdo luong GDSP"/>
      <sheetName val="Dong bac"/>
      <sheetName val="Cac cang UT mua than Dong bac"/>
      <sheetName val="cua hang vtu"/>
      <sheetName val="Khach hang le "/>
      <sheetName val="nhat ky 5"/>
      <sheetName val="cac cong ty van tai"/>
      <sheetName val="HHVt "/>
      <sheetName val="CamPha"/>
      <sheetName val="MongCai"/>
      <sheetName val="30000000"/>
      <sheetName val="40000000"/>
      <sheetName val="50000000"/>
      <sheetName val="60000000"/>
      <sheetName val="70000000"/>
      <sheetName val="Tkedotuoi"/>
      <sheetName val="Tkebactho"/>
      <sheetName val="nhan su"/>
      <sheetName val="2020"/>
      <sheetName val="luong cty"/>
      <sheetName val="bangluong"/>
      <sheetName val="Tkecong"/>
      <sheetName val="thunhap03"/>
      <sheetName val="thungoaiSCTX"/>
      <sheetName val="TRICH73"/>
      <sheetName val="TL"/>
      <sheetName val="CT"/>
      <sheetName val="GK"/>
      <sheetName val="CB"/>
      <sheetName val="VP"/>
      <sheetName val="Thau"/>
      <sheetName val="CT-BT"/>
      <sheetName val="Xa"/>
      <sheetName val="TH du toan "/>
      <sheetName val="Du toan "/>
      <sheetName val="C.Tinh"/>
      <sheetName val="TK_cap"/>
      <sheetName val="BC TH CK (2)"/>
      <sheetName val="BC TH CK"/>
      <sheetName val="BC6tT19 food"/>
      <sheetName val="BC6tT19"/>
      <sheetName val="BC6tT18"/>
      <sheetName val="BC6tT18 - Food"/>
      <sheetName val="CTTH"/>
      <sheetName val="BC6tT17"/>
      <sheetName val="BCCK 4"/>
      <sheetName val="BCFood- T16"/>
      <sheetName val="BC6tT16"/>
      <sheetName val="BCFood- T15"/>
      <sheetName val="BC6tT15"/>
      <sheetName val="BCFood- T14"/>
      <sheetName val="BC6tT14"/>
      <sheetName val="BCFood- T13"/>
      <sheetName val="BC6tT13"/>
      <sheetName val="THCK3"/>
      <sheetName val="BC6tT12"/>
      <sheetName val="BC6tT11"/>
      <sheetName val="BC6tT10"/>
      <sheetName val="BC6tT9"/>
      <sheetName val="TH CK2"/>
      <sheetName val="BC6tT8"/>
      <sheetName val="BC6tT7"/>
      <sheetName val="BC6tT5"/>
      <sheetName val="BC6tT52 (3)"/>
      <sheetName val="BCTH"/>
      <sheetName val="BC6tT4"/>
      <sheetName val="BC6tT3"/>
      <sheetName val="BC6tT2"/>
      <sheetName val="BC6tT1"/>
      <sheetName val="BC6tT52 (2)"/>
      <sheetName val="BC6tT52"/>
      <sheetName val="BC6tT51"/>
      <sheetName val="BC6tT50"/>
      <sheetName val="BC6tT49"/>
      <sheetName val="TCK 12"/>
      <sheetName val="BC6tT48"/>
      <sheetName val="BC6tT47"/>
      <sheetName val="BC6tT46"/>
      <sheetName val="BC6tT45"/>
      <sheetName val="Tong CK"/>
      <sheetName val="BC6tT44"/>
      <sheetName val="BC6tT43"/>
      <sheetName val="BC6t"/>
      <sheetName val="T42"/>
      <sheetName val="T41"/>
      <sheetName val="T40"/>
      <sheetName val="L-THANG03"/>
      <sheetName val="L-THANG04"/>
      <sheetName val="luongthuong"/>
      <sheetName val="tkcb-cnv"/>
      <sheetName val="KETQUAHOC"/>
      <sheetName val="KHACHSAN"/>
      <sheetName val="THANHTOAN"/>
      <sheetName val="BC-BANHANG"/>
      <sheetName val="DOANH SO"/>
      <sheetName val="BD-SINH VIEN"/>
      <sheetName val="luongsanpham"/>
      <sheetName val="TUYENSINH02"/>
      <sheetName val="cuocphi"/>
      <sheetName val="banhang"/>
      <sheetName val="bh-thang4"/>
      <sheetName val="Sheed5"/>
      <sheetName val="Km274-Km274"/>
      <sheetName val="Km27'-Km278"/>
      <sheetName val="PXKT1"/>
      <sheetName val="PXKT2"/>
      <sheetName val="PXKT3"/>
      <sheetName val="PXKT4"/>
      <sheetName val="PXKT5"/>
      <sheetName val="May khau"/>
      <sheetName val="PXKT6Via 11"/>
      <sheetName val="PXKT7"/>
      <sheetName val="PXKTLo Thien V 14A"/>
      <sheetName val="V14 phu"/>
      <sheetName val="V15"/>
      <sheetName val="V7"/>
      <sheetName val="V9"/>
      <sheetName val="Via 16 Lthien"/>
      <sheetName val="V6a"/>
      <sheetName val="PXKT8"/>
      <sheetName val="XXXXXXX0"/>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GIA NUOC"/>
      <sheetName val="GIA DIEN THOAI"/>
      <sheetName val="GIA DIEN"/>
      <sheetName val="chiet tinh XD"/>
      <sheetName val="Triet T"/>
      <sheetName val="Phan tich gia"/>
      <sheetName val="pHAN CONG"/>
      <sheetName val="GIA XD"/>
      <sheetName val="T8-9)"/>
      <sheetName val="T.K H.T.T5"/>
      <sheetName val="T.K T7"/>
      <sheetName val="TK T6"/>
      <sheetName val="T.K T5"/>
      <sheetName val="Bang thong ke hang ton"/>
      <sheetName val="thong ke "/>
      <sheetName val="T.KT04"/>
      <sheetName val="Co~g hop 1,5x1,5"/>
      <sheetName val="bcth 05-04"/>
      <sheetName val="baocao 05-04"/>
      <sheetName val="bcth04-04"/>
      <sheetName val="baocao04-04"/>
      <sheetName val="bcth03-04"/>
      <sheetName val="baocao03-04"/>
      <sheetName val="bcth02-04"/>
      <sheetName val="baocao02-04"/>
      <sheetName val="bcth01-04"/>
      <sheetName val="baocao01-04"/>
      <sheetName val="Thi_sinh"/>
      <sheetName val="Luong"/>
      <sheetName val="HethongDebai"/>
      <sheetName val="TH131"/>
      <sheetName val="TH155&amp;156"/>
      <sheetName val="TH152"/>
      <sheetName val="TH153"/>
      <sheetName val="TH331"/>
      <sheetName val="KhoDL"/>
      <sheetName val="THSPHH"/>
      <sheetName val="THVL"/>
      <sheetName val="Chamcong"/>
      <sheetName val="DMTK"/>
      <sheetName val="DMKH"/>
      <sheetName val="DMNB"/>
      <sheetName val="DMNV"/>
      <sheetName val="T03 - 03"/>
      <sheetName val="AncaT03"/>
      <sheetName val="THL T03"/>
      <sheetName val="TTBC T03"/>
      <sheetName val="Luong noi Bo - T3"/>
      <sheetName val="Tong hop - T3"/>
      <sheetName val="Thuong Quy 3"/>
      <sheetName val="LBS"/>
      <sheetName val="Phu cap trach nhiem"/>
      <sheetName val="tmt4"/>
      <sheetName val="t3-01"/>
      <sheetName val="t4-01"/>
      <sheetName val="t5-01"/>
      <sheetName val="t6-01"/>
      <sheetName val="t7-01"/>
      <sheetName val="t8-01"/>
      <sheetName val="t9-01"/>
      <sheetName val="t10-01"/>
      <sheetName val="t11-01"/>
      <sheetName val="t12-"/>
      <sheetName val="t3"/>
      <sheetName val="t4"/>
      <sheetName val="t5"/>
      <sheetName val="t06"/>
      <sheetName val="t07"/>
      <sheetName val="t08"/>
      <sheetName val="t09"/>
      <sheetName val="t11"/>
      <sheetName val="t12"/>
      <sheetName val="0103"/>
      <sheetName val="0203"/>
      <sheetName val="th-nop"/>
      <sheetName val="CV di trong  dong"/>
      <sheetName val="Heso 3-2004 (3)"/>
      <sheetName val="Luong (2)"/>
      <sheetName val="heso T3"/>
      <sheetName val="heso T4"/>
      <sheetName val="heso T5"/>
      <sheetName val="Heso T6"/>
      <sheetName val="Heso T7"/>
      <sheetName val="Heso T8"/>
      <sheetName val="Heso T9"/>
      <sheetName val="Heso 2-2004"/>
      <sheetName val="Heso 3-2004"/>
      <sheetName val="Baocao"/>
      <sheetName val="Heso 3-2004 (2)"/>
      <sheetName val="HD1"/>
      <sheetName val="HD4"/>
      <sheetName val="HD3"/>
      <sheetName val="HD5"/>
      <sheetName val="HD7"/>
      <sheetName val="HD6"/>
      <sheetName val="HD2"/>
      <sheetName val=" KQTH quy hoach 135"/>
      <sheetName val="Bao cao KQTH quy hoach 135"/>
      <sheetName val="cn"/>
      <sheetName val="Nc"/>
      <sheetName val="pt"/>
      <sheetName val="ql"/>
      <sheetName val="ql (2)"/>
      <sheetName val="4"/>
      <sheetName val="Sheet13"/>
      <sheetName val="Sheet14"/>
      <sheetName val="Sheet15"/>
      <sheetName val="CT 03"/>
      <sheetName val="TH_BQ"/>
      <sheetName val="Sheet16"/>
      <sheetName val="Nhap lieu"/>
      <sheetName val="PGT"/>
      <sheetName val="Tien dien"/>
      <sheetName val="Thue GTGT"/>
      <sheetName val="TH 03"/>
      <sheetName val="BT1"/>
      <sheetName val="BT2"/>
      <sheetName val="BT3"/>
      <sheetName val="BT4"/>
      <sheetName val="BT5"/>
      <sheetName val="BT6"/>
      <sheetName val="DATA"/>
      <sheetName val="NEW-PANEL"/>
      <sheetName val="SF-424"/>
      <sheetName val="DTCT"/>
      <sheetName val="BhXh-Hn_Giấytờ"/>
      <sheetName val="DI-ESTI"/>
      <sheetName val="PayItem"/>
      <sheetName val=""/>
      <sheetName val="Nhap_lieu"/>
      <sheetName val="Khoiluong"/>
      <sheetName val="Vattu"/>
      <sheetName val="Trungchuyen"/>
      <sheetName val="Bu"/>
      <sheetName val="Chitiet"/>
      <sheetName val="Km282-Km_x0003__x0000_3"/>
      <sheetName val="Chart3"/>
      <sheetName val="Chart2"/>
      <sheetName val="20+590"/>
      <sheetName val="Bia1"/>
      <sheetName val=".tuanM"/>
      <sheetName val="BaTrieu-L.con"/>
      <sheetName val="EDT - Ro"/>
      <sheetName val="Dinh_ha nha"/>
      <sheetName val="20+1218"/>
      <sheetName val="22+456"/>
      <sheetName val="23+200"/>
      <sheetName val="23+327"/>
      <sheetName val="23+468"/>
      <sheetName val="23+563"/>
      <sheetName val="24+520"/>
      <sheetName val="25"/>
      <sheetName val="Luu goc"/>
      <sheetName val="km22+93.86-km22+121.86"/>
      <sheetName val="km22+177.14-km22+205.64"/>
      <sheetName val="Bang 20-25"/>
      <sheetName val="km22+267.96-km22+283.96"/>
      <sheetName val="km22+304.31-km22+344.31"/>
      <sheetName val="km22+460.92-km22+614.57"/>
      <sheetName val="km22+671.78-km22+713.32"/>
      <sheetName val="[IBASE2.XLS}BHXH"/>
      <sheetName val="BT7"/>
      <sheetName val="bt08"/>
      <sheetName val="bt9"/>
      <sheetName val="BT10"/>
      <sheetName val="bt11"/>
      <sheetName val="BT12"/>
      <sheetName val="BT13"/>
      <sheetName val="BT14"/>
      <sheetName val="bt15"/>
      <sheetName val="BT16"/>
      <sheetName val="BT18"/>
      <sheetName val="De Tai Vhuc Tap"/>
      <sheetName val="TD khao sat"/>
      <sheetName val="01"/>
      <sheetName val="02.1"/>
      <sheetName val="2.1"/>
      <sheetName val="2.3"/>
      <sheetName val="02.3"/>
      <sheetName val="05"/>
      <sheetName val="03"/>
      <sheetName val="06"/>
      <sheetName val="B 01"/>
      <sheetName val="B 03"/>
      <sheetName val="D 13"/>
      <sheetName val="Q-03"/>
      <sheetName val="Q-04"/>
      <sheetName val="Q-05"/>
      <sheetName val="D15"/>
      <sheetName val="D20"/>
      <sheetName val="D19"/>
      <sheetName val="Bia"/>
      <sheetName val="THTBO"/>
      <sheetName val="XLAP"/>
      <sheetName val="th22"/>
      <sheetName val="CT22"/>
      <sheetName val="MuaVL_DZ"/>
      <sheetName val="LD&amp;TNTB"/>
      <sheetName val="TH_TBA"/>
      <sheetName val="MuaVL_bu"/>
      <sheetName val="MuaVL_TBA"/>
      <sheetName val="TBi"/>
      <sheetName val="XL_TN"/>
      <sheetName val="TN"/>
      <sheetName val="lietke_TBA"/>
      <sheetName val="lietke_DZ"/>
      <sheetName val="vc_Bocdo"/>
      <sheetName val="m3"/>
      <sheetName val="TK_TD"/>
      <sheetName val="Cap_dat"/>
      <sheetName val="TK _TK"/>
      <sheetName val="Cuoc89"/>
      <sheetName val="PTVT"/>
      <sheetName val="THVT"/>
      <sheetName val="CongNo"/>
      <sheetName val="THQI"/>
      <sheetName val="T6"/>
      <sheetName val="THQII"/>
      <sheetName val="Trung"/>
      <sheetName val="THQIII"/>
      <sheetName val="THT nam 04"/>
      <sheetName val="Cong hop 2,0ࡸ2,0"/>
      <sheetName val="Cong tron D7'"/>
      <sheetName val="Cone"/>
      <sheetName val="OAR-FS"/>
      <sheetName val="TB Grouping"/>
      <sheetName val="tô rôiDY"/>
      <sheetName val="ATCANING"/>
      <sheetName val="KNH"/>
      <sheetName val="KVF"/>
      <sheetName val="Hoada"/>
      <sheetName val="Nguphuc"/>
      <sheetName val="TCH"/>
      <sheetName val="TTT"/>
      <sheetName val="TVK"/>
      <sheetName val="Tuichuom"/>
      <sheetName val="NKDT"/>
      <sheetName val="Vitagin"/>
      <sheetName val="tr_tinhDZc!othe"/>
      <sheetName val="t2_tinhTBA"/>
      <sheetName val="BC§ 2001"/>
      <sheetName val="BBC§ 2002"/>
      <sheetName val="TSC§ 2001"/>
      <sheetName val="TSc® 2002"/>
      <sheetName val="142201ȭT4"/>
      <sheetName val="QԘ"/>
      <sheetName val="PHAT-SINH"/>
      <sheetName val="ɾT"/>
      <sheetName val="chi phi cap tien"/>
      <sheetName val="Bang can doi "/>
      <sheetName val="Tinh hinh cat lang"/>
      <sheetName val="Tinh hinh SX phu"/>
      <sheetName val="Tinh hinh do xop"/>
      <sheetName val="PNT-QUOT-#3"/>
      <sheetName val="KHVô XL"/>
      <sheetName val="Thang1"/>
      <sheetName val="Thang2"/>
      <sheetName val="Thang3"/>
      <sheetName val="Thang 4"/>
      <sheetName val="Km277 %_x0000_Km278 "/>
      <sheetName val="nphuocb 4"/>
      <sheetName val="[IBASE2.XLS_Tong hop Matduong"/>
      <sheetName val="Package1"/>
      <sheetName val="COAT&amp;WRAP-QIOT-#3"/>
      <sheetName val="Formulas"/>
      <sheetName val="MTL$-INTER"/>
      <sheetName val="149-2"/>
      <sheetName val="BT@"/>
      <sheetName val="Balance Sheet"/>
      <sheetName val="Journal"/>
      <sheetName val="Temp"/>
      <sheetName val="pHAN CON_x0005_"/>
      <sheetName val="02"/>
      <sheetName val="04"/>
      <sheetName val="07"/>
      <sheetName val="08"/>
      <sheetName val="09"/>
      <sheetName val="10"/>
      <sheetName val="PHEPNAM"/>
      <sheetName val="KHONGLUONG"/>
      <sheetName val="80000000"/>
      <sheetName val="90000000"/>
      <sheetName val="a0000000"/>
      <sheetName val="b0000000"/>
      <sheetName val="c0000000"/>
      <sheetName val="d0000000"/>
      <sheetName val="e0000000"/>
      <sheetName val="f0000000"/>
      <sheetName val="g0000000"/>
      <sheetName val="h0000000"/>
      <sheetName val="i0000000"/>
      <sheetName val="XXXXXXX1"/>
      <sheetName val="XXXXXXX2"/>
      <sheetName val="XXXXXXX3"/>
      <sheetName val="XXXXXXX4"/>
      <sheetName val="XXXXXXX5"/>
      <sheetName val="XXXXXXX6"/>
      <sheetName val="XXXXXXX7"/>
      <sheetName val="XXXXXXX8"/>
      <sheetName val="XXXXXXX9"/>
      <sheetName val="XXXXXXXA"/>
      <sheetName val="XXXXXXXB"/>
      <sheetName val="XXXXXXXC"/>
      <sheetName val="XXXXXXXD"/>
      <sheetName val="XXXXXXXE"/>
      <sheetName val="XXXXXXXF"/>
      <sheetName val="XXXXXXXG"/>
      <sheetName val="XXXXXXXH"/>
      <sheetName val="XXXXXXXI"/>
      <sheetName val="XXXXXXXJ"/>
      <sheetName val="XXXXXXXK"/>
      <sheetName val="XXXXXXXL"/>
      <sheetName val="XXXXXXXM"/>
      <sheetName val="XXXXXXXN"/>
      <sheetName val="XXXXXXXO"/>
      <sheetName val="XXXXXXXP"/>
      <sheetName val="XXXXXXXQ"/>
      <sheetName val="XXXXXXXR"/>
      <sheetName val="XXXXXXXS"/>
      <sheetName val="XXXXXXXT"/>
      <sheetName val="XXXXXXXU"/>
      <sheetName val="XXXXXXXV"/>
      <sheetName val="XXXXXXXW"/>
      <sheetName val="XXXXXXXY"/>
      <sheetName val="XXXXXXXZ"/>
      <sheetName val="XXXXXX0X"/>
      <sheetName val="XXXXXX00"/>
      <sheetName val="XXXXXX01"/>
      <sheetName val="XXXXXX02"/>
      <sheetName val="XXXXXX03"/>
      <sheetName val="XXXXXX04"/>
      <sheetName val="XXXXXX05"/>
      <sheetName val="XXXXXX06"/>
      <sheetName val="XXXXXX07"/>
      <sheetName val="chuong phu"/>
      <sheetName val="VtuHaTheSauTBABenThuy1 Ш2)"/>
      <sheetName val="K252 K9и"/>
      <sheetName val="[IBASE2.XLS䁝BC6tT17"/>
      <sheetName val="TK13_x0005_"/>
      <sheetName val="L]gngT2"/>
      <sheetName val="bcth 05-0"/>
      <sheetName val="VL"/>
      <sheetName val="ND"/>
      <sheetName val="ESTI."/>
      <sheetName val="Sheet12"/>
      <sheetName val="bg+th45"/>
      <sheetName val="4-5"/>
      <sheetName val="bg+th34"/>
      <sheetName val="3-4"/>
      <sheetName val="bg+th23"/>
      <sheetName val="2-3"/>
      <sheetName val="bg+th12"/>
      <sheetName val="1-2"/>
      <sheetName val="bg+th"/>
      <sheetName val="ptvl"/>
      <sheetName val="0-1"/>
      <sheetName val="THU T12"/>
      <sheetName val="CHI T12"/>
      <sheetName val="THU T11"/>
      <sheetName val="CHI T11"/>
      <sheetName val="THU T10"/>
      <sheetName val="CHI T10"/>
      <sheetName val="THU T9"/>
      <sheetName val="CHI T9"/>
      <sheetName val="THU T8"/>
      <sheetName val="CHI T8"/>
      <sheetName val="THU T7"/>
      <sheetName val="CHI T7"/>
      <sheetName val="THU T6"/>
      <sheetName val="CHI T6"/>
      <sheetName val="THU T5"/>
      <sheetName val="CHI T5"/>
      <sheetName val="THU T4"/>
      <sheetName val="CHI T4"/>
      <sheetName val="THU T3"/>
      <sheetName val="CHI T3"/>
      <sheetName val="THU T2"/>
      <sheetName val="CHI T2"/>
      <sheetName val="THU T1"/>
      <sheetName val="CHI T1"/>
      <sheetName val="NK9"/>
      <sheetName val="BTHDT_TBA_x000d__x0000__x0000_THXL_DZcaothe"/>
      <sheetName val="DREAM-Thang9"/>
      <sheetName val="CHITIET VL-NC"/>
      <sheetName val="DON GIA"/>
      <sheetName val="BT_x0016_"/>
      <sheetName val="NK_x0016_"/>
      <sheetName val="NK"/>
      <sheetName val="BT"/>
      <sheetName val="BTÜ"/>
      <sheetName val="chieudayvo"/>
      <sheetName val="So lieu"/>
      <sheetName val="Input"/>
      <sheetName val="tt chu dong"/>
      <sheetName val="Tinh j+cvi"/>
      <sheetName val="Tinh MoP"/>
      <sheetName val="giaihe1"/>
      <sheetName val="Mp,Np"/>
      <sheetName val="khangluc"/>
      <sheetName val="Ms,Ns"/>
      <sheetName val="MoS"/>
      <sheetName val="giai he 2"/>
      <sheetName val="OK"/>
      <sheetName val="Dhp+dhs"/>
      <sheetName val="ktra"/>
      <sheetName val="ct luong "/>
      <sheetName val="Nhap 6T"/>
      <sheetName val="KPI"/>
      <sheetName val="Ranking data"/>
      <sheetName val="Km282-Km_x0003_?3"/>
      <sheetName val="NKC-2009"/>
      <sheetName val="BASE"/>
      <sheetName val="A3210-MO"/>
      <sheetName val="GDMN.1"/>
      <sheetName val="K"/>
      <sheetName val="XXXXXX?X"/>
      <sheetName val="[IBASE2.XLS?TNHNoi"/>
      <sheetName val="?_x0000__x0000_0_x0000__x0000__x0000__x0000__x0000__x0000__x0000__x0000__x0000__x0000__x0000__x0000__x0000__x0000__x0000__x001d_[IBASE2.XLS"/>
      <sheetName val="Khac DP"/>
      <sheetName val="Khoi than "/>
      <sheetName val="B3_208_than"/>
      <sheetName val="B3_208_TU"/>
      <sheetName val="B3_208_TW"/>
      <sheetName val="B3_208_DP"/>
      <sheetName val="B3_208_khac"/>
      <sheetName val="Sheet11"/>
      <sheetName val="BL2"/>
      <sheetName val="KG2"/>
      <sheetName val="Tuan 1.01"/>
      <sheetName val="Tuan 3.01 "/>
      <sheetName val="Tuan 5.06 "/>
      <sheetName val="Tuan 6.06  "/>
      <sheetName val="Tuan 7.06 "/>
      <sheetName val="Tuan 7.06  (2)"/>
      <sheetName val="Tuan8,06"/>
      <sheetName val="Tuan9,06"/>
      <sheetName val="Tuan10,06 "/>
      <sheetName val="Tuan11,06  "/>
      <sheetName val="Tuan12,06"/>
      <sheetName val="Packing type 2"/>
      <sheetName val="det VP"/>
      <sheetName val="det hn"/>
      <sheetName val="19-5"/>
      <sheetName val="X26-2"/>
      <sheetName val="x26"/>
      <sheetName val="chi Hieu"/>
      <sheetName val="c thoa"/>
      <sheetName val="A thanh - DL"/>
      <sheetName val="A Tuyen"/>
      <sheetName val="A Tien -laphu"/>
      <sheetName val="A Thang- laphu"/>
      <sheetName val="DMHN"/>
      <sheetName val="A Dong"/>
      <sheetName val="27-7 NB"/>
      <sheetName val="ATuan-PN"/>
      <sheetName val="X20"/>
      <sheetName val="xn 5"/>
      <sheetName val="PKD X20"/>
      <sheetName val="da giay SG"/>
      <sheetName val="dagiay XK"/>
      <sheetName val="DK Dong xuan"/>
      <sheetName val="chu Ton"/>
      <sheetName val="minh tri"/>
      <sheetName val="viet huy"/>
      <sheetName val="thanh ha"/>
      <sheetName val="O Su"/>
      <sheetName val="A Ha-DL"/>
      <sheetName val="Vinh oanh"/>
      <sheetName val="chi Thuy"/>
      <sheetName val="chu Hong"/>
      <sheetName val="thuy- may"/>
      <sheetName val="CHuong(VT)"/>
      <sheetName val="XNK-hnam"/>
      <sheetName val="7-5HQ"/>
      <sheetName val="vu yen"/>
      <sheetName val="SoqѵyTM"/>
      <sheetName val="SoCѡiTM"/>
      <sheetName val="KHT⑓CD2"/>
      <sheetName val="T11.06"/>
      <sheetName val="T12.06"/>
      <sheetName val="Tong hop xuat kho nvl"/>
      <sheetName val="Xuat kho"/>
      <sheetName val="Tong hop so lieu tai nhap kho"/>
      <sheetName val="tai nhap kho"/>
      <sheetName val="Nhap kho"/>
      <sheetName val="Tong ket nhap kho"/>
      <sheetName val="Tong ket"/>
      <sheetName val="cac ma can huy"/>
      <sheetName val="Hang hong"/>
      <sheetName val="Tham khao"/>
      <sheetName val="hang khong co packing"/>
      <sheetName val="TOTAL"/>
      <sheetName val="Sept.01 (2)"/>
      <sheetName val="Aug."/>
      <sheetName val="電線リスト"/>
      <sheetName val="HD CTrinh1"/>
      <sheetName val="HD benA"/>
      <sheetName val="KHTC"/>
      <sheetName val="BCTC"/>
      <sheetName val="Soqui"/>
      <sheetName val="Tienvay"/>
      <sheetName val="CTthanhtoan"/>
      <sheetName val="CTietHD"/>
      <sheetName val="Theodoi HD"/>
      <sheetName val="Theodoi HD (2)"/>
      <sheetName val="VLieu"/>
      <sheetName val="May"/>
      <sheetName val="NCong"/>
      <sheetName val=" GT CPhi tung dot"/>
      <sheetName val="Table1"/>
      <sheetName val="BTHDT_TBA_x000a__x0000__x0000_THXL_DZcaothe"/>
      <sheetName val="THANG7 "/>
      <sheetName val="THANG8"/>
      <sheetName val="THANG9"/>
      <sheetName val="THANG10"/>
      <sheetName val="THANG 11"/>
      <sheetName val="THANG 12"/>
      <sheetName val="phuong aL 1"/>
      <sheetName val="socai200_x0013_-6tc"/>
      <sheetName val="200000000헾】_x0005_"/>
      <sheetName val="200000000_x0000__x0000__x0005_"/>
      <sheetName val="200000000"/>
      <sheetName val="GiaVL"/>
      <sheetName val="Dieuchinh"/>
      <sheetName val="Mix-Tarpaulin"/>
      <sheetName val="Tarpaulin"/>
      <sheetName val="lapdap TB "/>
      <sheetName val="Bao cao DD 31.3.06"/>
      <sheetName val="Bao cao DD 30.4.06"/>
      <sheetName val="Bao cao DD 31.5.06 "/>
      <sheetName val="Bao cao Quy I-06"/>
      <sheetName val="Bao cao DD 30.6.06"/>
      <sheetName val="Bao cao DD 31.7.06"/>
      <sheetName val="TTDN"/>
      <sheetName val="TNHCHINH"/>
      <sheetName val="GVT"/>
      <sheetName val="VL1(Phu Luong)"/>
      <sheetName val="TONG HOP VL-NC TT"/>
      <sheetName val="CHITIET VL-NC-TT -1p"/>
      <sheetName val="TDTKP1"/>
      <sheetName val="KPVC-BD "/>
      <sheetName val="dongia (2)"/>
      <sheetName val="bangluonU"/>
      <sheetName val="bangluon_x0005_"/>
      <sheetName val="Strt Archi"/>
      <sheetName val="Thang_x0005_"/>
      <sheetName val="Other(data)"/>
      <sheetName val="ChiTie_x001c_"/>
      <sheetName val="assy1"/>
      <sheetName val="Sales"/>
      <sheetName val="負荷15XX"/>
      <sheetName val="Detail"/>
      <sheetName val="BTHDT_TBA_x000d_??THXL_DZcaothe"/>
      <sheetName val="Kluong_phu"/>
      <sheetName val="Lan_can"/>
      <sheetName val="Ho_lan"/>
      <sheetName val="Coc_tieu"/>
      <sheetName val="Bien_bao"/>
      <sheetName val="Op_mai_274"/>
      <sheetName val="Op_mai_275"/>
      <sheetName val="Op_mai_276"/>
      <sheetName val="Op_mai_277"/>
      <sheetName val="Op_mai_278"/>
      <sheetName val="Op_mai_279"/>
      <sheetName val="Op_mai_280"/>
      <sheetName val="Op_mai_281"/>
      <sheetName val="Op_mai_282"/>
      <sheetName val="Op_mai_283"/>
      <sheetName val="Op_mai_284"/>
      <sheetName val="Op_mai"/>
      <sheetName val="CVden_ngoai_TCT_(1)"/>
      <sheetName val="CV_den_ngoai_TCT_(2)"/>
      <sheetName val="CV_den_ngoai_TCT_(3)"/>
      <sheetName val="QDcua_TGD"/>
      <sheetName val="QD_cua_HDQT"/>
      <sheetName val="QD_cua_HDQT_(2)"/>
      <sheetName val="CV_di_ngoai_tong"/>
      <sheetName val="CV_di_ngoai_tong_(2)"/>
      <sheetName val="To_trinh"/>
      <sheetName val="Giao_nhiem_vu"/>
      <sheetName val="QDcua_TGD_(2)"/>
      <sheetName val="Thong_tu"/>
      <sheetName val="CV_di_trong__tong"/>
      <sheetName val="nghi_dinh-CP"/>
      <sheetName val="CV_den_trong_tong"/>
      <sheetName val="KHVt_"/>
      <sheetName val="KHVt_XL"/>
      <sheetName val="KHVt_XLT4"/>
      <sheetName val="lapdat_TB_"/>
      <sheetName val="TNghiªm_TB_"/>
      <sheetName val="VËt_liÖu"/>
      <sheetName val="Lap_®at_®iÖn"/>
      <sheetName val="TNghiÖm_VL"/>
      <sheetName val="th_"/>
      <sheetName val="tien_luong"/>
      <sheetName val="Thep_be"/>
      <sheetName val="Thep_than"/>
      <sheetName val="Thep_xa_mu"/>
      <sheetName val="142201-T1_"/>
      <sheetName val="142201-T2-th_"/>
      <sheetName val="142201-T3-th_"/>
      <sheetName val="142201-T4-th__"/>
      <sheetName val="_t5"/>
      <sheetName val="t_4"/>
      <sheetName val="_t3_"/>
      <sheetName val="_TH331"/>
      <sheetName val="_Minh_ha"/>
      <sheetName val="_Ha_Tay"/>
      <sheetName val="_Vinhphuc"/>
      <sheetName val="_Nbinh"/>
      <sheetName val="_QVinh"/>
      <sheetName val="_TW1"/>
      <sheetName val="DOANH_SO"/>
      <sheetName val="BD-SINH_VIEN"/>
      <sheetName val="VtuHaTheSauTBABenThuy1_(2)"/>
      <sheetName val="Km274_-_Km275"/>
      <sheetName val="Km275_-_Km276"/>
      <sheetName val="Km276_-_Km277"/>
      <sheetName val="Km277_-_Km278_"/>
      <sheetName val="Km278_-_Km279"/>
      <sheetName val="Km279_-_Km280"/>
      <sheetName val="Km280_-_Km281"/>
      <sheetName val="Km281_-_Km282"/>
      <sheetName val="Km282_-_Km283"/>
      <sheetName val="Km283_-_Km284"/>
      <sheetName val="Km284_-_Km285"/>
      <sheetName val="Tong_hop_Matduong"/>
      <sheetName val="Cong_D75"/>
      <sheetName val="Cong_D100"/>
      <sheetName val="Cong_D150"/>
      <sheetName val="Cong_2D150"/>
      <sheetName val="Cong_ban_0,7x0,7"/>
      <sheetName val="Cong_ban_0,8x0,8"/>
      <sheetName val="Cong_ban_1x1"/>
      <sheetName val="Cong_ban_1x1,2"/>
      <sheetName val="Cong_ban_1,5x1,5"/>
      <sheetName val="Cong_ban_2x1,5"/>
      <sheetName val="Cong_ban_2x2"/>
      <sheetName val="Tong_hop"/>
      <sheetName val="Tong_hop_(2)"/>
      <sheetName val="Cong_cu"/>
      <sheetName val="Cot_thep"/>
      <sheetName val="Cong_tron_D75"/>
      <sheetName val="Cong_tron_D100"/>
      <sheetName val="Cong_tron_D150"/>
      <sheetName val="Cong_tron_2D150"/>
      <sheetName val="Cong_ban_1,0x1,0"/>
      <sheetName val="Cong_ban_1,0x1,2"/>
      <sheetName val="Cong_hop_1,5x1,5"/>
      <sheetName val="Cong_hop_2,0x1,5"/>
      <sheetName val="Cong_hop_2,0x2,0"/>
      <sheetName val="Song_trai"/>
      <sheetName val="Dinh+ha_nha"/>
      <sheetName val="NG_k"/>
      <sheetName val="thkl_(2)"/>
      <sheetName val="long_tec"/>
      <sheetName val="BC_TH_CK_(2)"/>
      <sheetName val="BC_TH_CK"/>
      <sheetName val="BC6tT19_food"/>
      <sheetName val="BC6tT18_-_Food"/>
      <sheetName val="BCCK_4"/>
      <sheetName val="BCFood-_T16"/>
      <sheetName val="BCFood-_T15"/>
      <sheetName val="BCFood-_T14"/>
      <sheetName val="BCFood-_T13"/>
      <sheetName val="TH_CK2"/>
      <sheetName val="BC6tT52_(3)"/>
      <sheetName val="BC6tT52_(2)"/>
      <sheetName val="TCK_12"/>
      <sheetName val="Tong_CK"/>
      <sheetName val="Trich_Ngang"/>
      <sheetName val="Danh_sach_Rieng"/>
      <sheetName val="Dia_Diem_Thuc_Tap"/>
      <sheetName val="De_Tai_Thuc_Tap"/>
      <sheetName val="K249_K98"/>
      <sheetName val="K249_K98_(2)"/>
      <sheetName val="K251_K98"/>
      <sheetName val="K251_SBase"/>
      <sheetName val="K251_AC"/>
      <sheetName val="K252_K98"/>
      <sheetName val="K252_SBase"/>
      <sheetName val="K252_AC"/>
      <sheetName val="K253_K98"/>
      <sheetName val="K253_Subbase"/>
      <sheetName val="K253_Base_"/>
      <sheetName val="K253_SBase"/>
      <sheetName val="K253_AC"/>
      <sheetName val="K255_SBase"/>
      <sheetName val="K259_K98"/>
      <sheetName val="K259_Subbase"/>
      <sheetName val="K259_Base_"/>
      <sheetName val="K259_AC"/>
      <sheetName val="K260_K98"/>
      <sheetName val="K260_Subbase"/>
      <sheetName val="K260_Base"/>
      <sheetName val="K260_AC"/>
      <sheetName val="K261_K98"/>
      <sheetName val="K261_Base"/>
      <sheetName val="K261_AC"/>
      <sheetName val="TK_112"/>
      <sheetName val="TK_131"/>
      <sheetName val="TK_141"/>
      <sheetName val="TK_153"/>
      <sheetName val="TK_211"/>
      <sheetName val="TK_242"/>
      <sheetName val="TK_334"/>
      <sheetName val="TK_511"/>
      <sheetName val="TK_515"/>
      <sheetName val="TK_911"/>
      <sheetName val="T_so_thay_doi"/>
      <sheetName val="b_THchitietDZCT"/>
      <sheetName val="b_THchitietTBA"/>
      <sheetName val="Khao_sat"/>
      <sheetName val="TT_khao_sat"/>
      <sheetName val="CDSL_(2)"/>
      <sheetName val="SCT_Cong_trinh"/>
      <sheetName val="06-2003_(2)"/>
      <sheetName val="CDPS_6tc"/>
      <sheetName val="SCT_Nha_thau"/>
      <sheetName val="socai2003_(6tc)dp"/>
      <sheetName val="socai2003_(6tc)"/>
      <sheetName val="CDPS_6tc_(2)"/>
      <sheetName val="TH_du_toan_"/>
      <sheetName val="Du_toan_"/>
      <sheetName val="C_Tinh"/>
      <sheetName val="T_K_H_T_T5"/>
      <sheetName val="T_K_T7"/>
      <sheetName val="TK_T6"/>
      <sheetName val="T_K_T5"/>
      <sheetName val="Bang_thong_ke_hang_ton"/>
      <sheetName val="thong_ke_"/>
      <sheetName val="T_KT04"/>
      <sheetName val="GIA_NUOC"/>
      <sheetName val="GIA_DIEN_THOAI"/>
      <sheetName val="GIA_DIEN"/>
      <sheetName val="chiet_tinh_XD"/>
      <sheetName val="Triet_T"/>
      <sheetName val="Phan_tich_gia"/>
      <sheetName val="pHAN_CONG"/>
      <sheetName val="GIA_XD"/>
      <sheetName val="Coc_6"/>
      <sheetName val="Deo_nai"/>
      <sheetName val="CKD_than"/>
      <sheetName val="CTT_Thong_nhat"/>
      <sheetName val="CTT_Nui_beo"/>
      <sheetName val="CTT_cao_son"/>
      <sheetName val="CTT_Khe_cham"/>
      <sheetName val="XNxlva_sxthanKCII"/>
      <sheetName val="Cam_Y_ut_KC"/>
      <sheetName val="CTxay_lap_mo_CP"/>
      <sheetName val="CTdo_luong_GDSP"/>
      <sheetName val="Dong_bac"/>
      <sheetName val="Cac_cang_UT_mua_than_Dong_bac"/>
      <sheetName val="cua_hang_vtu"/>
      <sheetName val="Khach_hang_le_"/>
      <sheetName val="nhat_ky_5"/>
      <sheetName val="cac_cong_ty_van_tai"/>
      <sheetName val="Don_gia_CPM"/>
      <sheetName val="Tong_Thieu_HD_cac_CT-2001"/>
      <sheetName val="VL_thieu_HD_-_2001"/>
      <sheetName val="Tong_thieu_HD_cac_CT_-_2002"/>
      <sheetName val="Lan_trai"/>
      <sheetName val="Van_chuyen"/>
      <sheetName val="HDong_VC"/>
      <sheetName val="ThieuHD_nam_2001"/>
      <sheetName val="Bang_TH"/>
      <sheetName val="Tong_Chinh"/>
      <sheetName val="phan_tich_DG"/>
      <sheetName val="gia_vat_lieu"/>
      <sheetName val="gia_xe_may"/>
      <sheetName val="gia_nhan_cong"/>
      <sheetName val="KQKD02-2_(2)"/>
      <sheetName val="KQKD-2_(2)"/>
      <sheetName val="KQKD_thu2004"/>
      <sheetName val="T03_-_03"/>
      <sheetName val="THL_T03"/>
      <sheetName val="TTBC_T03"/>
      <sheetName val="Luong_noi_Bo_-_T3"/>
      <sheetName val="Tong_hop_-_T3"/>
      <sheetName val="Thuong_Quy_3"/>
      <sheetName val="Phu_cap_trach_nhiem"/>
      <sheetName val="Tay_ninh"/>
      <sheetName val="A_Duc"/>
      <sheetName val="giai_thich"/>
      <sheetName val="DT_-_Ro"/>
      <sheetName val="TH_-_Ro_"/>
      <sheetName val="GDT_-_Ro"/>
      <sheetName val="DT_-_TB"/>
      <sheetName val="TH_-_TB"/>
      <sheetName val="GDT_-_TB"/>
      <sheetName val="DT_-_NT"/>
      <sheetName val="TH_-_NT"/>
      <sheetName val="GDT_-_NT"/>
      <sheetName val="F_ThanhTri"/>
      <sheetName val="F_Gialam"/>
      <sheetName val="TH_dam"/>
      <sheetName val="SX_dam"/>
      <sheetName val="LD_dam"/>
      <sheetName val="Bang_gia_VL"/>
      <sheetName val="Gia_NC"/>
      <sheetName val="Gia_may"/>
      <sheetName val="HHVt_"/>
      <sheetName val="Dancau-Q_Ninh"/>
      <sheetName val="BaTrieu-L_son"/>
      <sheetName val="Co~g_hop_1,5x1,5"/>
      <sheetName val="So_sanh"/>
      <sheetName val="[IBASE2_XLSѝTNHNoi"/>
      <sheetName val="CV_di_trong__dong"/>
      <sheetName val="Co_quan_TCT"/>
      <sheetName val="BOT_(PA_chon)"/>
      <sheetName val="Yaly_&amp;_Ri_Ninh"/>
      <sheetName val="Thuy_dien_Na_Loi"/>
      <sheetName val="bang_so_sanh_tong_hop"/>
      <sheetName val="bang_so_sanh_tong_hop_(ty_le)"/>
      <sheetName val="thu_nhap_binh_quan_(2)"/>
      <sheetName val="dang_huong"/>
      <sheetName val="phuong_an_1"/>
      <sheetName val="phuong_an_1_(2)"/>
      <sheetName val="phuong_an2"/>
      <sheetName val="tong_hop_BQ"/>
      <sheetName val="tong_hop_BQ-1"/>
      <sheetName val="phuong_an_chon"/>
      <sheetName val="Xaylap_"/>
      <sheetName val="Nhan_cong"/>
      <sheetName val="ESTI_1"/>
      <sheetName val="BTHDT_TBA_x000a_THXL_DZcaothe"/>
      <sheetName val="Km282-Km_x0003__x0000__x0005_"/>
      <sheetName val="Thangþ"/>
      <sheetName val="Thang_x001c_"/>
      <sheetName val="schedule"/>
      <sheetName val="Thang("/>
      <sheetName val="31.12.01"/>
      <sheetName val="NKì"/>
      <sheetName val="NK_x0000_"/>
      <sheetName val="PL"/>
      <sheetName val="Output"/>
      <sheetName val="BL3"/>
      <sheetName val="KG4"/>
      <sheetName val="BL4"/>
      <sheetName val="Nham"/>
      <sheetName val="Thai"/>
      <sheetName val="Linh"/>
      <sheetName val="Linh (2)"/>
      <sheetName val="KG6"/>
      <sheetName val="oper0402MAT&gt;=0"/>
      <sheetName val="Settings"/>
      <sheetName val="Translation"/>
      <sheetName val="Official"/>
      <sheetName val="BTH"/>
      <sheetName val="luongt 13"/>
      <sheetName val="LUONG 1"/>
      <sheetName val="LUONG 2"/>
      <sheetName val="LUONG 3"/>
      <sheetName val="Luong 4"/>
      <sheetName val="CTP 4"/>
      <sheetName val="Thuno"/>
      <sheetName val="Anca 4"/>
      <sheetName val="THUONG TET"/>
      <sheetName val="thuong"/>
      <sheetName val="Links"/>
      <sheetName val="Lead"/>
      <sheetName val="Px1"/>
      <sheetName val="Px2"/>
      <sheetName val="MTO REV.0"/>
      <sheetName val="Cong tron D100_x000e__x0000__x0000_Cong tron D150"/>
      <sheetName val="D送1"/>
      <sheetName val="K送nht送-hi送lam"/>
      <sheetName val="So quy"/>
      <sheetName val="Thang 10"/>
      <sheetName val="Thang 9"/>
      <sheetName val="Thang 8"/>
      <sheetName val="Thang 7"/>
      <sheetName val="Thang 6"/>
      <sheetName val="Thang 5"/>
      <sheetName val="Thang 3"/>
      <sheetName val="Thang 2"/>
      <sheetName val="Thang 1"/>
      <sheetName val="Khau hao"/>
      <sheetName val="lo hang 1"/>
      <sheetName val="lo hang 2"/>
      <sheetName val="SOban"/>
      <sheetName val="MHH"/>
      <sheetName val="HDmua "/>
      <sheetName val="_x0016_PPN"/>
      <sheetName val="OT"/>
      <sheetName val="PAGE1"/>
      <sheetName val="QDcua TGD (0)"/>
      <sheetName val="_x0000__x0000__x0005__x0000__x0000_"/>
      <sheetName val="NKChung "/>
      <sheetName val="BCDSPS"/>
      <sheetName val="BCDKT"/>
      <sheetName val="BTHCT"/>
      <sheetName val="Cong ban 11yx1,2"/>
      <sheetName val="_x0003_"/>
      <sheetName val="櫘"/>
      <sheetName val="Ca.D"/>
      <sheetName val="H.long"/>
      <sheetName val="C.Mong"/>
      <sheetName val="M.Phu"/>
      <sheetName val="T.Son"/>
      <sheetName val="V.Don"/>
      <sheetName val="Y.Kien"/>
      <sheetName val="V.Quang"/>
      <sheetName val="Q.Lam"/>
      <sheetName val="Pthu"/>
      <sheetName val="T.Coc"/>
      <sheetName val="D.Nghia"/>
      <sheetName val="P.Phu"/>
      <sheetName val="P.Lai"/>
      <sheetName val="N.Xuyen"/>
      <sheetName val="H.quan"/>
      <sheetName val="S.Dang"/>
      <sheetName val="TT.DH"/>
      <sheetName val="N.Quan"/>
      <sheetName val="C.Dam"/>
      <sheetName val="M.Luong"/>
      <sheetName val="B.luan"/>
      <sheetName val="GIA 뭼UOC"/>
      <sheetName val="T6-99_x0000__x0000__x0000__x0000__x0000__x0000__x0000__x0000__x0000__x0000__x0009__x0000__x0012_[IBASE2.XLS]T"/>
      <sheetName val="CCPS_x0005__x0000_"/>
      <sheetName val="T6-99_x0000__x0000__x0000__x0000__x0000__x0000__x0000__x0000__x0000__x0000_ _x0000__x0012_[IBASE2.XLS]T"/>
      <sheetName val="QDcua TGD (2)_x0000__x0000__x0000__x0000__x0000__x0000__x0000__x0000__x0000__x0000__x0000__x0000_䚼˰_x0000__x0004__x0000__x0000_"/>
      <sheetName val="#REF"/>
      <sheetName val="TABLE"/>
      <sheetName val="[IBASE2.XLSULuongT2"/>
      <sheetName val="BTÐ"/>
      <sheetName val="0803 by Dept"/>
      <sheetName val="CF_DT"/>
      <sheetName val="FP_PT"/>
      <sheetName val="CD2000"/>
      <sheetName val="XXXXXXÿÿ"/>
      <sheetName val="KHT4ÿÿ-02"/>
      <sheetName val="ÿÿÿÿ "/>
      <sheetName val="List"/>
      <sheetName val="ngoc"/>
      <sheetName val="TongHopNX"/>
      <sheetName val="DMKhachHang"/>
      <sheetName val="DTNV"/>
      <sheetName val="FCTCalculationSheet"/>
      <sheetName val="Tohop1(a_x0007_"/>
      <sheetName val="Tien luong (2)"/>
      <sheetName val="DTX-NGG.XLS"/>
      <sheetName val="chenh lech"/>
      <sheetName val="CL Hµ t©y"/>
      <sheetName val="CL Bæ tóc"/>
      <sheetName val="DT Ph­¬ng mai 1"/>
      <sheetName val="CN-QV FG"/>
      <sheetName val="CN-QV RM"/>
      <sheetName val="PHAV R.M"/>
      <sheetName val="PHAV F.G"/>
      <sheetName val="TOA R.M"/>
      <sheetName val="TOA F.G"/>
      <sheetName val="CVN R.M"/>
      <sheetName val="CVN F.G"/>
      <sheetName val="DENSO R.M"/>
      <sheetName val="DENSO F.G"/>
      <sheetName val="SATO RM"/>
      <sheetName val="SATO F.G"/>
      <sheetName val="Tonf hop"/>
      <sheetName val="CoquyTM"/>
      <sheetName val="Original+CC"/>
      <sheetName val="head_code"/>
      <sheetName val="SUMMARY"/>
      <sheetName val="OIL"/>
      <sheetName val="Sat tron"/>
      <sheetName val="資料_700部品点数設定"/>
      <sheetName val="Config"/>
      <sheetName val="(9.30) IP"/>
      <sheetName val="Original_CC"/>
      <sheetName val="CVden_ngoai_TCT_(1)1"/>
      <sheetName val="CV_den_ngoai_TCT_(2)1"/>
      <sheetName val="CV_den_ngoai_TCT_(3)1"/>
      <sheetName val="QDcua_TGD1"/>
      <sheetName val="QD_cua_HDQT1"/>
      <sheetName val="QD_cua_HDQT_(2)1"/>
      <sheetName val="CV_di_ngoai_tong1"/>
      <sheetName val="CV_di_ngoai_tong_(2)1"/>
      <sheetName val="To_trinh1"/>
      <sheetName val="Giao_nhiem_vu1"/>
      <sheetName val="QDcua_TGD_(2)1"/>
      <sheetName val="Thong_tu1"/>
      <sheetName val="CV_di_trong__tong1"/>
      <sheetName val="nghi_dinh-CP1"/>
      <sheetName val="CV_den_trong_tong1"/>
      <sheetName val="GIA_NUOC1"/>
      <sheetName val="GIA_DIEN_THOAI1"/>
      <sheetName val="GIA_DIEN1"/>
      <sheetName val="chiet_tinh_XD1"/>
      <sheetName val="Triet_T1"/>
      <sheetName val="Phan_tich_gia1"/>
      <sheetName val="pHAN_CONG1"/>
      <sheetName val="GIA_XD1"/>
      <sheetName val="lapdat_TB_1"/>
      <sheetName val="TNghiªm_TB_1"/>
      <sheetName val="VËt_liÖu1"/>
      <sheetName val="Lap_®at_®iÖn1"/>
      <sheetName val="TNghiÖm_VL1"/>
      <sheetName val="th_1"/>
      <sheetName val="tien_luong1"/>
      <sheetName val="KHVt_1"/>
      <sheetName val="KHVt_XL1"/>
      <sheetName val="KHVt_XLT41"/>
      <sheetName val="Thep_be1"/>
      <sheetName val="Thep_than1"/>
      <sheetName val="Thep_xa_mu1"/>
      <sheetName val="142201-T1_1"/>
      <sheetName val="142201-T2-th_1"/>
      <sheetName val="142201-T3-th_1"/>
      <sheetName val="142201-T4-th__1"/>
      <sheetName val="_t51"/>
      <sheetName val="t_41"/>
      <sheetName val="_t3_1"/>
      <sheetName val="_TH3311"/>
      <sheetName val="_Minh_ha1"/>
      <sheetName val="_Ha_Tay1"/>
      <sheetName val="_Vinhphuc1"/>
      <sheetName val="_Nbinh1"/>
      <sheetName val="_QVinh1"/>
      <sheetName val="_TW11"/>
      <sheetName val="T_so_thay_doi1"/>
      <sheetName val="b_THchitietDZCT1"/>
      <sheetName val="b_THchitietTBA1"/>
      <sheetName val="Khao_sat1"/>
      <sheetName val="TT_khao_sat1"/>
      <sheetName val="Kluong_phu1"/>
      <sheetName val="Lan_can1"/>
      <sheetName val="Ho_lan1"/>
      <sheetName val="Coc_tieu1"/>
      <sheetName val="Bien_bao1"/>
      <sheetName val="Op_mai_2741"/>
      <sheetName val="Op_mai_2751"/>
      <sheetName val="Op_mai_2761"/>
      <sheetName val="Op_mai_2771"/>
      <sheetName val="Op_mai_2781"/>
      <sheetName val="Op_mai_2791"/>
      <sheetName val="Op_mai_2801"/>
      <sheetName val="Op_mai_2811"/>
      <sheetName val="Op_mai_2821"/>
      <sheetName val="Op_mai_2831"/>
      <sheetName val="Op_mai_2841"/>
      <sheetName val="Op_mai1"/>
      <sheetName val="Song_trai1"/>
      <sheetName val="Dinh+ha_nha1"/>
      <sheetName val="NG_k1"/>
      <sheetName val="Km274_-_Km2751"/>
      <sheetName val="Km275_-_Km2761"/>
      <sheetName val="Km276_-_Km2771"/>
      <sheetName val="Km277_-_Km278_1"/>
      <sheetName val="Km278_-_Km2791"/>
      <sheetName val="Km279_-_Km2801"/>
      <sheetName val="Km280_-_Km2811"/>
      <sheetName val="Km281_-_Km2821"/>
      <sheetName val="Km282_-_Km2831"/>
      <sheetName val="Km283_-_Km2841"/>
      <sheetName val="Km284_-_Km2851"/>
      <sheetName val="Tong_hop_Matduong1"/>
      <sheetName val="Cong_D751"/>
      <sheetName val="Cong_D1001"/>
      <sheetName val="Cong_D1501"/>
      <sheetName val="Cong_2D1501"/>
      <sheetName val="Cong_ban_0,7x0,71"/>
      <sheetName val="Cong_ban_0,8x0,81"/>
      <sheetName val="Cong_ban_1x11"/>
      <sheetName val="Cong_ban_1x1,21"/>
      <sheetName val="Cong_ban_1,5x1,51"/>
      <sheetName val="Cong_ban_2x1,51"/>
      <sheetName val="Cong_ban_2x21"/>
      <sheetName val="Tong_hop1"/>
      <sheetName val="Tong_hop_(2)1"/>
      <sheetName val="Cong_cu1"/>
      <sheetName val="Cot_thep1"/>
      <sheetName val="Cong_tron_D751"/>
      <sheetName val="Cong_tron_D1001"/>
      <sheetName val="Cong_tron_D1501"/>
      <sheetName val="Cong_tron_2D1501"/>
      <sheetName val="Cong_ban_1,0x1,01"/>
      <sheetName val="Cong_ban_1,0x1,21"/>
      <sheetName val="Cong_hop_1,5x1,51"/>
      <sheetName val="Cong_hop_2,0x1,51"/>
      <sheetName val="Cong_hop_2,0x2,01"/>
      <sheetName val="thkl_(2)1"/>
      <sheetName val="long_tec1"/>
      <sheetName val="Trich_Ngang1"/>
      <sheetName val="Danh_sach_Rieng1"/>
      <sheetName val="Dia_Diem_Thuc_Tap1"/>
      <sheetName val="De_Tai_Thuc_Tap1"/>
      <sheetName val="CDSL_(2)1"/>
      <sheetName val="TK_1121"/>
      <sheetName val="TK_1311"/>
      <sheetName val="TK_1411"/>
      <sheetName val="TK_1531"/>
      <sheetName val="TK_2111"/>
      <sheetName val="TK_2421"/>
      <sheetName val="TK_3341"/>
      <sheetName val="TK_5111"/>
      <sheetName val="TK_5151"/>
      <sheetName val="TK_9111"/>
      <sheetName val="KQKD02-2_(2)1"/>
      <sheetName val="KQKD-2_(2)1"/>
      <sheetName val="KQKD_thu20041"/>
      <sheetName val="VtuHaTheSauTBABenThuy1_(2)1"/>
      <sheetName val="T_K_H_T_T51"/>
      <sheetName val="T_K_T71"/>
      <sheetName val="TK_T61"/>
      <sheetName val="T_K_T51"/>
      <sheetName val="Bang_thong_ke_hang_ton1"/>
      <sheetName val="thong_ke_1"/>
      <sheetName val="T_KT041"/>
      <sheetName val="Coc_61"/>
      <sheetName val="Deo_nai1"/>
      <sheetName val="CKD_than1"/>
      <sheetName val="CTT_Thong_nhat1"/>
      <sheetName val="CTT_Nui_beo1"/>
      <sheetName val="CTT_cao_son1"/>
      <sheetName val="CTT_Khe_cham1"/>
      <sheetName val="XNxlva_sxthanKCII1"/>
      <sheetName val="Cam_Y_ut_KC1"/>
      <sheetName val="CTxay_lap_mo_CP1"/>
      <sheetName val="CTdo_luong_GDSP1"/>
      <sheetName val="Dong_bac1"/>
      <sheetName val="Cac_cang_UT_mua_than_Dong_bac1"/>
      <sheetName val="cua_hang_vtu1"/>
      <sheetName val="Khach_hang_le_1"/>
      <sheetName val="nhat_ky_51"/>
      <sheetName val="cac_cong_ty_van_tai1"/>
      <sheetName val="K249_K981"/>
      <sheetName val="K249_K98_(2)1"/>
      <sheetName val="K251_K981"/>
      <sheetName val="K251_SBase1"/>
      <sheetName val="K251_AC1"/>
      <sheetName val="K252_K981"/>
      <sheetName val="K252_SBase1"/>
      <sheetName val="K252_AC1"/>
      <sheetName val="K253_K981"/>
      <sheetName val="K253_Subbase1"/>
      <sheetName val="K253_Base_1"/>
      <sheetName val="K253_SBase1"/>
      <sheetName val="K253_AC1"/>
      <sheetName val="K255_SBase1"/>
      <sheetName val="K259_K981"/>
      <sheetName val="K259_Subbase1"/>
      <sheetName val="K259_Base_1"/>
      <sheetName val="K259_AC1"/>
      <sheetName val="K260_K981"/>
      <sheetName val="K260_Subbase1"/>
      <sheetName val="K260_Base1"/>
      <sheetName val="K260_AC1"/>
      <sheetName val="K261_K981"/>
      <sheetName val="K261_Base1"/>
      <sheetName val="K261_AC1"/>
      <sheetName val="F_ThanhTri1"/>
      <sheetName val="F_Gialam1"/>
      <sheetName val="TH_dam1"/>
      <sheetName val="SX_dam1"/>
      <sheetName val="LD_dam1"/>
      <sheetName val="Bang_gia_VL1"/>
      <sheetName val="Gia_NC1"/>
      <sheetName val="Gia_may1"/>
      <sheetName val="phan_tich_DG1"/>
      <sheetName val="gia_vat_lieu1"/>
      <sheetName val="gia_xe_may1"/>
      <sheetName val="gia_nhan_cong1"/>
      <sheetName val="SCT_Cong_trinh1"/>
      <sheetName val="06-2003_(2)1"/>
      <sheetName val="CDPS_6tc1"/>
      <sheetName val="SCT_Nha_thau1"/>
      <sheetName val="socai2003_(6tc)dp1"/>
      <sheetName val="socai2003_(6tc)1"/>
      <sheetName val="CDPS_6tc_(2)1"/>
      <sheetName val="Dancau-Q_Ninh1"/>
      <sheetName val="BaTrieu-L_son1"/>
      <sheetName val="Don_gia_CPM1"/>
      <sheetName val="Tong_Thieu_HD_cac_CT-20011"/>
      <sheetName val="VL_thieu_HD_-_20011"/>
      <sheetName val="Tong_thieu_HD_cac_CT_-_20021"/>
      <sheetName val="Lan_trai1"/>
      <sheetName val="Van_chuyen1"/>
      <sheetName val="HDong_VC1"/>
      <sheetName val="ThieuHD_nam_20011"/>
      <sheetName val="Bang_TH1"/>
      <sheetName val="Tong_Chinh1"/>
      <sheetName val="Xaylap_1"/>
      <sheetName val="Nhan_cong1"/>
      <sheetName val="giai_thich1"/>
      <sheetName val="DT_-_Ro1"/>
      <sheetName val="TH_-_Ro_1"/>
      <sheetName val="GDT_-_Ro1"/>
      <sheetName val="DT_-_TB1"/>
      <sheetName val="TH_-_TB1"/>
      <sheetName val="GDT_-_TB1"/>
      <sheetName val="DT_-_NT1"/>
      <sheetName val="TH_-_NT1"/>
      <sheetName val="GDT_-_NT1"/>
      <sheetName val="CV_di_trong__dong1"/>
      <sheetName val="Nhap_lieu1"/>
      <sheetName val="Tien_dien"/>
      <sheetName val="Thue_GTGT"/>
      <sheetName val="BC_TH_CK_(2)1"/>
      <sheetName val="BC_TH_CK1"/>
      <sheetName val="BC6tT19_food1"/>
      <sheetName val="BC6tT18_-_Food1"/>
      <sheetName val="BCCK_41"/>
      <sheetName val="BCFood-_T161"/>
      <sheetName val="BCFood-_T151"/>
      <sheetName val="BCFood-_T141"/>
      <sheetName val="BCFood-_T131"/>
      <sheetName val="TH_CK21"/>
      <sheetName val="BC6tT52_(3)1"/>
      <sheetName val="BC6tT52_(2)1"/>
      <sheetName val="TCK_121"/>
      <sheetName val="Tong_CK1"/>
      <sheetName val="DOANH_SO1"/>
      <sheetName val="BD-SINH_VIEN1"/>
      <sheetName val="T03_-_031"/>
      <sheetName val="THL_T031"/>
      <sheetName val="TTBC_T031"/>
      <sheetName val="Luong_noi_Bo_-_T31"/>
      <sheetName val="Tong_hop_-_T31"/>
      <sheetName val="Thuong_Quy_31"/>
      <sheetName val="Phu_cap_trach_nhiem1"/>
      <sheetName val="Tay_ninh1"/>
      <sheetName val="A_Duc1"/>
      <sheetName val="[IBASE2_XLSѝTNHNoi1"/>
      <sheetName val="So_sanh1"/>
      <sheetName val="HHVt_1"/>
      <sheetName val="TH_du_toan_1"/>
      <sheetName val="Du_toan_1"/>
      <sheetName val="C_Tinh1"/>
      <sheetName val="Co~g_hop_1,5x1,51"/>
      <sheetName val="Co_quan_TCT1"/>
      <sheetName val="BOT_(PA_chon)1"/>
      <sheetName val="Yaly_&amp;_Ri_Ninh1"/>
      <sheetName val="Thuy_dien_Na_Loi1"/>
      <sheetName val="bang_so_sanh_tong_hop1"/>
      <sheetName val="bang_so_sanh_tong_hop_(ty_le)1"/>
      <sheetName val="thu_nhap_binh_quan_(2)1"/>
      <sheetName val="dang_huong1"/>
      <sheetName val="phuong_an_11"/>
      <sheetName val="phuong_an_1_(2)1"/>
      <sheetName val="phuong_an21"/>
      <sheetName val="tong_hop_BQ1"/>
      <sheetName val="tong_hop_BQ-11"/>
      <sheetName val="Heso_3-2004_(3)"/>
      <sheetName val="Luong_(2)"/>
      <sheetName val="heso_T3"/>
      <sheetName val="heso_T4"/>
      <sheetName val="heso_T5"/>
      <sheetName val="Heso_T6"/>
      <sheetName val="Heso_T7"/>
      <sheetName val="Heso_T8"/>
      <sheetName val="Heso_T9"/>
      <sheetName val="Heso_2-2004"/>
      <sheetName val="Heso_3-2004"/>
      <sheetName val="Heso_3-2004_(2)"/>
      <sheetName val="bcth_05-04"/>
      <sheetName val="baocao_05-04"/>
      <sheetName val="ql_(2)"/>
      <sheetName val="phuong_an_chon1"/>
      <sheetName val="bang_so_sanh_tong_hop_(_PA_chon"/>
      <sheetName val="dang_ap_dung"/>
      <sheetName val="bang_tong_hop_(dang_huong)"/>
      <sheetName val="_KQTH_quy_hoach_135"/>
      <sheetName val="Bao_cao_KQTH_quy_hoach_135"/>
      <sheetName val="CT_03"/>
      <sheetName val="TH_03"/>
      <sheetName val="Km282-Km3"/>
      <sheetName val="tô_rôiDY"/>
      <sheetName val="nhan_su"/>
      <sheetName val="luong_cty"/>
      <sheetName val="Thang_4"/>
      <sheetName val="Luu_goc"/>
      <sheetName val="km22+93_86-km22+121_86"/>
      <sheetName val="km22+177_14-km22+205_64"/>
      <sheetName val="Bang_20-25"/>
      <sheetName val="km22+267_96-km22+283_96"/>
      <sheetName val="km22+304_31-km22+344_31"/>
      <sheetName val="km22+460_92-km22+614_57"/>
      <sheetName val="km22+671_78-km22+713_32"/>
      <sheetName val="_tuanM"/>
      <sheetName val="Dinh_ha_nha"/>
      <sheetName val="[IBASE2_XLS}BHXH"/>
      <sheetName val="[IBASE2_XLS䁝BC6tT17"/>
      <sheetName val="TK13"/>
      <sheetName val="THT_nam_04"/>
      <sheetName val="HD_CTrinh1"/>
      <sheetName val="HD_benA"/>
      <sheetName val="Theodoi_HD"/>
      <sheetName val="Theodoi_HD_(2)"/>
      <sheetName val="_GT_CPhi_tung_dot"/>
      <sheetName val="[IBASE2_XLS_Tong_hop_Matduong"/>
      <sheetName val="THU_T12"/>
      <sheetName val="CHI_T12"/>
      <sheetName val="THU_T11"/>
      <sheetName val="CHI_T11"/>
      <sheetName val="THU_T10"/>
      <sheetName val="CHI_T10"/>
      <sheetName val="THU_T9"/>
      <sheetName val="CHI_T9"/>
      <sheetName val="THU_T8"/>
      <sheetName val="CHI_T8"/>
      <sheetName val="chi_phi_cap_tien"/>
      <sheetName val="BC§_2001"/>
      <sheetName val="BBC§_2002"/>
      <sheetName val="TSC§_2001"/>
      <sheetName val="TSc®_2002"/>
      <sheetName val="BaTrieu-L_con"/>
      <sheetName val="EDT_-_Ro"/>
      <sheetName val="KHVô_XL"/>
      <sheetName val="TD_khao_sat"/>
      <sheetName val="chuong_phu"/>
      <sheetName val="THANG7_"/>
      <sheetName val="THANG_11"/>
      <sheetName val="THANG_12"/>
      <sheetName val="phuong_aL_1"/>
      <sheetName val="Khac_DP"/>
      <sheetName val="Khoi_than_"/>
      <sheetName val="TK__TK"/>
      <sheetName val="socai200-6tc"/>
      <sheetName val="Km282-Km?3"/>
      <sheetName val="Bang_can_doi_"/>
      <sheetName val="De_Tai_Vhuc_Tap"/>
      <sheetName val="02_1"/>
      <sheetName val="2_1"/>
      <sheetName val="2_3"/>
      <sheetName val="02_3"/>
      <sheetName val="B_01"/>
      <sheetName val="B_03"/>
      <sheetName val="D_13"/>
      <sheetName val="ChiTie"/>
      <sheetName val="Thang"/>
      <sheetName val="[IBASE2_XLS?TNHNoi"/>
      <sheetName val="Tinh_hinh_cat_lang"/>
      <sheetName val="Tinh_hinh_SX_phu"/>
      <sheetName val="Tinh_hinh_do_xop"/>
      <sheetName val="?0[IBASE2_XLS"/>
      <sheetName val="BTHDT_TBA_x000a_??THXL_DZcaothe"/>
      <sheetName val="Km282-Km"/>
      <sheetName val="TK1#3"/>
      <sheetName val="2.74"/>
      <sheetName val="NuocGN"/>
      <sheetName val="NNgung"/>
      <sheetName val="Bia-thau"/>
      <sheetName val="karylengkap"/>
      <sheetName val="dtxl"/>
      <sheetName val="OPERATING HEAD"/>
      <sheetName val="Tong_ke"/>
      <sheetName val="Km282-Km_x0003_"/>
      <sheetName val="74上"/>
      <sheetName val="Ｐ１"/>
      <sheetName val="Thang "/>
      <sheetName val="XXXXXX_x005f_xda24_X"/>
      <sheetName val="Master"/>
      <sheetName val="Up to 2002"/>
      <sheetName val="T_K_H_T_T52"/>
      <sheetName val="T_K_T72"/>
      <sheetName val="TK_T62"/>
      <sheetName val="T_K_T52"/>
      <sheetName val="Bang_thong_ke_hang_ton2"/>
      <sheetName val="thong_ke_2"/>
      <sheetName val="T_KT042"/>
      <sheetName val="lapdat_TB_2"/>
      <sheetName val="TNghiªm_TB_2"/>
      <sheetName val="VËt_liÖu2"/>
      <sheetName val="Lap_®at_®iÖn2"/>
      <sheetName val="TNghiÖm_VL2"/>
      <sheetName val="th_2"/>
      <sheetName val="tien_luong2"/>
      <sheetName val="CVden_ngoai_TCT_(1)2"/>
      <sheetName val="CV_den_ngoai_TCT_(2)2"/>
      <sheetName val="CV_den_ngoai_TCT_(3)2"/>
      <sheetName val="QDcua_TGD2"/>
      <sheetName val="QD_cua_HDQT2"/>
      <sheetName val="QD_cua_HDQT_(2)2"/>
      <sheetName val="CV_di_ngoai_tong2"/>
      <sheetName val="CV_di_ngoai_tong_(2)2"/>
      <sheetName val="To_trinh2"/>
      <sheetName val="Giao_nhiem_vu2"/>
      <sheetName val="QDcua_TGD_(2)2"/>
      <sheetName val="Thong_tu2"/>
      <sheetName val="CV_di_trong__tong2"/>
      <sheetName val="nghi_dinh-CP2"/>
      <sheetName val="CV_den_trong_tong2"/>
      <sheetName val="KHVt_2"/>
      <sheetName val="KHVt_XL2"/>
      <sheetName val="KHVt_XLT42"/>
      <sheetName val="Thep_be2"/>
      <sheetName val="Thep_than2"/>
      <sheetName val="Thep_xa_mu2"/>
      <sheetName val="142201-T1_2"/>
      <sheetName val="142201-T2-th_2"/>
      <sheetName val="142201-T3-th_2"/>
      <sheetName val="142201-T4-th__2"/>
      <sheetName val="_t52"/>
      <sheetName val="t_42"/>
      <sheetName val="_t3_2"/>
      <sheetName val="_TH3312"/>
      <sheetName val="_Minh_ha2"/>
      <sheetName val="_Ha_Tay2"/>
      <sheetName val="_Vinhphuc2"/>
      <sheetName val="_Nbinh2"/>
      <sheetName val="_QVinh2"/>
      <sheetName val="_TW12"/>
      <sheetName val="VtuHaTheSauTBABenThuy1_(2)2"/>
      <sheetName val="CDSL_(2)2"/>
      <sheetName val="T_so_thay_doi2"/>
      <sheetName val="b_THchitietDZCT2"/>
      <sheetName val="b_THchitietTBA2"/>
      <sheetName val="Khao_sat2"/>
      <sheetName val="TT_khao_sat2"/>
      <sheetName val="Kluong_phu2"/>
      <sheetName val="Lan_can2"/>
      <sheetName val="Ho_lan2"/>
      <sheetName val="Coc_tieu2"/>
      <sheetName val="Bien_bao2"/>
      <sheetName val="Op_mai_2742"/>
      <sheetName val="Op_mai_2752"/>
      <sheetName val="Op_mai_2762"/>
      <sheetName val="Op_mai_2772"/>
      <sheetName val="Op_mai_2782"/>
      <sheetName val="Op_mai_2792"/>
      <sheetName val="Op_mai_2802"/>
      <sheetName val="Op_mai_2812"/>
      <sheetName val="Op_mai_2822"/>
      <sheetName val="Op_mai_2832"/>
      <sheetName val="Op_mai_2842"/>
      <sheetName val="Op_mai2"/>
      <sheetName val="SCT_Cong_trinh2"/>
      <sheetName val="06-2003_(2)2"/>
      <sheetName val="CDPS_6tc2"/>
      <sheetName val="SCT_Nha_thau2"/>
      <sheetName val="socai2003_(6tc)dp2"/>
      <sheetName val="socai2003_(6tc)2"/>
      <sheetName val="CDPS_6tc_(2)2"/>
      <sheetName val="thkl_(2)2"/>
      <sheetName val="long_tec2"/>
      <sheetName val="Trich_Ngang2"/>
      <sheetName val="Danh_sach_Rieng2"/>
      <sheetName val="Dia_Diem_Thuc_Tap2"/>
      <sheetName val="De_Tai_Thuc_Tap2"/>
      <sheetName val="Song_trai2"/>
      <sheetName val="Dinh+ha_nha2"/>
      <sheetName val="NG_k2"/>
      <sheetName val="K249_K982"/>
      <sheetName val="K249_K98_(2)2"/>
      <sheetName val="K251_K982"/>
      <sheetName val="K251_SBase2"/>
      <sheetName val="K251_AC2"/>
      <sheetName val="K252_K982"/>
      <sheetName val="K252_SBase2"/>
      <sheetName val="K252_AC2"/>
      <sheetName val="K253_K982"/>
      <sheetName val="K253_Subbase2"/>
      <sheetName val="K253_Base_2"/>
      <sheetName val="K253_SBase2"/>
      <sheetName val="K253_AC2"/>
      <sheetName val="K255_SBase2"/>
      <sheetName val="K259_K982"/>
      <sheetName val="K259_Subbase2"/>
      <sheetName val="K259_Base_2"/>
      <sheetName val="K259_AC2"/>
      <sheetName val="K260_K982"/>
      <sheetName val="K260_Subbase2"/>
      <sheetName val="K260_Base2"/>
      <sheetName val="K260_AC2"/>
      <sheetName val="K261_K982"/>
      <sheetName val="K261_Base2"/>
      <sheetName val="K261_AC2"/>
      <sheetName val="Km274_-_Km2752"/>
      <sheetName val="Km275_-_Km2762"/>
      <sheetName val="Km276_-_Km2772"/>
      <sheetName val="Km277_-_Km278_2"/>
      <sheetName val="Km278_-_Km2792"/>
      <sheetName val="Km279_-_Km2802"/>
      <sheetName val="Km280_-_Km2812"/>
      <sheetName val="Km281_-_Km2822"/>
      <sheetName val="Km282_-_Km2832"/>
      <sheetName val="Km283_-_Km2842"/>
      <sheetName val="Km284_-_Km2852"/>
      <sheetName val="Tong_hop_Matduong2"/>
      <sheetName val="Cong_D752"/>
      <sheetName val="Cong_D1002"/>
      <sheetName val="Cong_D1502"/>
      <sheetName val="Cong_2D1502"/>
      <sheetName val="Cong_ban_0,7x0,72"/>
      <sheetName val="Cong_ban_0,8x0,82"/>
      <sheetName val="Cong_ban_1x12"/>
      <sheetName val="Cong_ban_1x1,22"/>
      <sheetName val="Cong_ban_1,5x1,52"/>
      <sheetName val="Cong_ban_2x1,52"/>
      <sheetName val="Cong_ban_2x22"/>
      <sheetName val="Tong_hop2"/>
      <sheetName val="Tong_hop_(2)2"/>
      <sheetName val="Cong_cu2"/>
      <sheetName val="Cot_thep2"/>
      <sheetName val="Cong_tron_D752"/>
      <sheetName val="Cong_tron_D1002"/>
      <sheetName val="Cong_tron_D1502"/>
      <sheetName val="Cong_tron_2D1502"/>
      <sheetName val="Cong_ban_1,0x1,02"/>
      <sheetName val="Cong_ban_1,0x1,22"/>
      <sheetName val="Cong_hop_1,5x1,52"/>
      <sheetName val="Cong_hop_2,0x1,52"/>
      <sheetName val="Cong_hop_2,0x2,02"/>
      <sheetName val="TK_1122"/>
      <sheetName val="TK_1312"/>
      <sheetName val="TK_1412"/>
      <sheetName val="TK_1532"/>
      <sheetName val="TK_2112"/>
      <sheetName val="TK_2422"/>
      <sheetName val="TK_3342"/>
      <sheetName val="TK_5112"/>
      <sheetName val="TK_5152"/>
      <sheetName val="TK_9112"/>
      <sheetName val="Dancau-Q_Ninh2"/>
      <sheetName val="BaTrieu-L_son2"/>
      <sheetName val="phan_tich_DG2"/>
      <sheetName val="gia_vat_lieu2"/>
      <sheetName val="gia_xe_may2"/>
      <sheetName val="gia_nhan_cong2"/>
      <sheetName val="giai_thich2"/>
      <sheetName val="DT_-_Ro2"/>
      <sheetName val="TH_-_Ro_2"/>
      <sheetName val="GDT_-_Ro2"/>
      <sheetName val="DT_-_TB2"/>
      <sheetName val="TH_-_TB2"/>
      <sheetName val="GDT_-_TB2"/>
      <sheetName val="DT_-_NT2"/>
      <sheetName val="TH_-_NT2"/>
      <sheetName val="GDT_-_NT2"/>
      <sheetName val="KQKD02-2_(2)2"/>
      <sheetName val="KQKD-2_(2)2"/>
      <sheetName val="KQKD_thu20042"/>
      <sheetName val="F_ThanhTri2"/>
      <sheetName val="F_Gialam2"/>
      <sheetName val="TH_dam2"/>
      <sheetName val="SX_dam2"/>
      <sheetName val="LD_dam2"/>
      <sheetName val="Bang_gia_VL2"/>
      <sheetName val="Gia_NC2"/>
      <sheetName val="Gia_may2"/>
      <sheetName val="DOANH_SO2"/>
      <sheetName val="BD-SINH_VIEN2"/>
      <sheetName val="BC_TH_CK_(2)2"/>
      <sheetName val="BC_TH_CK2"/>
      <sheetName val="BC6tT19_food2"/>
      <sheetName val="BC6tT18_-_Food2"/>
      <sheetName val="BCCK_42"/>
      <sheetName val="BCFood-_T162"/>
      <sheetName val="BCFood-_T152"/>
      <sheetName val="BCFood-_T142"/>
      <sheetName val="BCFood-_T132"/>
      <sheetName val="TH_CK22"/>
      <sheetName val="BC6tT52_(3)2"/>
      <sheetName val="BC6tT52_(2)2"/>
      <sheetName val="TCK_122"/>
      <sheetName val="Tong_CK2"/>
      <sheetName val="bcth_05-041"/>
      <sheetName val="baocao_05-041"/>
      <sheetName val="CV_di_trong__dong2"/>
      <sheetName val="Don_gia_CPM2"/>
      <sheetName val="Tong_Thieu_HD_cac_CT-20012"/>
      <sheetName val="VL_thieu_HD_-_20012"/>
      <sheetName val="Tong_thieu_HD_cac_CT_-_20022"/>
      <sheetName val="Lan_trai2"/>
      <sheetName val="Van_chuyen2"/>
      <sheetName val="HDong_VC2"/>
      <sheetName val="ThieuHD_nam_20012"/>
      <sheetName val="Bang_TH2"/>
      <sheetName val="Tong_Chinh2"/>
      <sheetName val="Tay_ninh2"/>
      <sheetName val="A_Duc2"/>
      <sheetName val="GIA_NUOC2"/>
      <sheetName val="GIA_DIEN_THOAI2"/>
      <sheetName val="GIA_DIEN2"/>
      <sheetName val="chiet_tinh_XD2"/>
      <sheetName val="Triet_T2"/>
      <sheetName val="Phan_tich_gia2"/>
      <sheetName val="pHAN_CONG2"/>
      <sheetName val="GIA_XD2"/>
      <sheetName val="HHVt_2"/>
      <sheetName val="Co~g_hop_1,5x1,52"/>
      <sheetName val="[IBASE2_XLSѝTNHNoi2"/>
      <sheetName val="TH_du_toan_2"/>
      <sheetName val="Du_toan_2"/>
      <sheetName val="C_Tinh2"/>
      <sheetName val="ql_(2)1"/>
      <sheetName val="Xaylap_2"/>
      <sheetName val="Nhan_cong2"/>
      <sheetName val="Co_quan_TCT2"/>
      <sheetName val="BOT_(PA_chon)2"/>
      <sheetName val="Yaly_&amp;_Ri_Ninh2"/>
      <sheetName val="Thuy_dien_Na_Loi2"/>
      <sheetName val="bang_so_sanh_tong_hop2"/>
      <sheetName val="bang_so_sanh_tong_hop_(ty_le)2"/>
      <sheetName val="thu_nhap_binh_quan_(2)2"/>
      <sheetName val="dang_huong2"/>
      <sheetName val="phuong_an_12"/>
      <sheetName val="phuong_an_1_(2)2"/>
      <sheetName val="phuong_an22"/>
      <sheetName val="tong_hop_BQ2"/>
      <sheetName val="tong_hop_BQ-12"/>
      <sheetName val="phuong_an_chon2"/>
      <sheetName val="bang_so_sanh_tong_hop_(_PA_cho1"/>
      <sheetName val="dang_ap_dung1"/>
      <sheetName val="bang_tong_hop_(dang_huong)1"/>
      <sheetName val="So_sanh2"/>
      <sheetName val="T03_-_032"/>
      <sheetName val="THL_T032"/>
      <sheetName val="TTBC_T032"/>
      <sheetName val="Luong_noi_Bo_-_T32"/>
      <sheetName val="Tong_hop_-_T32"/>
      <sheetName val="Thuong_Quy_32"/>
      <sheetName val="Phu_cap_trach_nhiem2"/>
      <sheetName val="_KQTH_quy_hoach_1351"/>
      <sheetName val="Bao_cao_KQTH_quy_hoach_1351"/>
      <sheetName val="CT_031"/>
      <sheetName val="TH_031"/>
      <sheetName val="Heso_3-2004_(3)1"/>
      <sheetName val="Luong_(2)1"/>
      <sheetName val="heso_T31"/>
      <sheetName val="heso_T41"/>
      <sheetName val="heso_T51"/>
      <sheetName val="Heso_T61"/>
      <sheetName val="Heso_T71"/>
      <sheetName val="Heso_T81"/>
      <sheetName val="Heso_T91"/>
      <sheetName val="Heso_2-20041"/>
      <sheetName val="Heso_3-20041"/>
      <sheetName val="Heso_3-2004_(2)1"/>
      <sheetName val="Coc_62"/>
      <sheetName val="Deo_nai2"/>
      <sheetName val="CKD_than2"/>
      <sheetName val="CTT_Thong_nhat2"/>
      <sheetName val="CTT_Nui_beo2"/>
      <sheetName val="CTT_cao_son2"/>
      <sheetName val="CTT_Khe_cham2"/>
      <sheetName val="XNxlva_sxthanKCII2"/>
      <sheetName val="Cam_Y_ut_KC2"/>
      <sheetName val="CTxay_lap_mo_CP2"/>
      <sheetName val="CTdo_luong_GDSP2"/>
      <sheetName val="Dong_bac2"/>
      <sheetName val="Cac_cang_UT_mua_than_Dong_bac2"/>
      <sheetName val="cua_hang_vtu2"/>
      <sheetName val="Khach_hang_le_2"/>
      <sheetName val="nhat_ky_52"/>
      <sheetName val="cac_cong_ty_van_tai2"/>
      <sheetName val="Nhap_lieu2"/>
      <sheetName val="Tien_dien1"/>
      <sheetName val="Thue_GTGT1"/>
      <sheetName val="tô_rôiDY1"/>
      <sheetName val="Luu_goc1"/>
      <sheetName val="km22+93_86-km22+121_861"/>
      <sheetName val="km22+177_14-km22+205_641"/>
      <sheetName val="Bang_20-251"/>
      <sheetName val="km22+267_96-km22+283_961"/>
      <sheetName val="km22+304_31-km22+344_311"/>
      <sheetName val="km22+460_92-km22+614_571"/>
      <sheetName val="km22+671_78-km22+713_321"/>
      <sheetName val="nhan_su1"/>
      <sheetName val="luong_cty1"/>
      <sheetName val="Dinh_ha_nha1"/>
      <sheetName val="_tuanM1"/>
      <sheetName val="[IBASE2_XLS_Tong_hop_Matduong1"/>
      <sheetName val="THU_T121"/>
      <sheetName val="CHI_T121"/>
      <sheetName val="THU_T111"/>
      <sheetName val="CHI_T111"/>
      <sheetName val="THU_T101"/>
      <sheetName val="CHI_T101"/>
      <sheetName val="THU_T91"/>
      <sheetName val="CHI_T91"/>
      <sheetName val="THU_T81"/>
      <sheetName val="CHI_T81"/>
      <sheetName val="THT_nam_041"/>
      <sheetName val="chi_phi_cap_tien1"/>
      <sheetName val="BC§_20011"/>
      <sheetName val="BBC§_20021"/>
      <sheetName val="TSC§_20011"/>
      <sheetName val="TSc®_20021"/>
      <sheetName val="BaTrieu-L_con1"/>
      <sheetName val="EDT_-_Ro1"/>
      <sheetName val="KHVô_XL1"/>
      <sheetName val="TD_khao_sat1"/>
      <sheetName val="[IBASE2_XLS}BHXH1"/>
      <sheetName val="chuong_phu1"/>
      <sheetName val="THANG7_1"/>
      <sheetName val="THANG_111"/>
      <sheetName val="THANG_121"/>
      <sheetName val="phuong_aL_11"/>
      <sheetName val="[IBASE2_XLS䁝BC6tT171"/>
      <sheetName val="Khac_DP1"/>
      <sheetName val="Khoi_than_1"/>
      <sheetName val="TK__TK1"/>
      <sheetName val="Thang_41"/>
      <sheetName val="HD_CTrinh11"/>
      <sheetName val="HD_benA1"/>
      <sheetName val="Theodoi_HD1"/>
      <sheetName val="Theodoi_HD_(2)1"/>
      <sheetName val="_GT_CPhi_tung_dot1"/>
      <sheetName val="Bang_can_doi_1"/>
      <sheetName val="De_Tai_Vhuc_Tap1"/>
      <sheetName val="02_11"/>
      <sheetName val="2_11"/>
      <sheetName val="2_31"/>
      <sheetName val="02_31"/>
      <sheetName val="B_011"/>
      <sheetName val="B_031"/>
      <sheetName val="D_131"/>
      <sheetName val="[IBASE2_XLS?TNHNoi1"/>
      <sheetName val="Tinh_hinh_cat_lang1"/>
      <sheetName val="Tinh_hinh_SX_phu1"/>
      <sheetName val="Tinh_hinh_do_xop1"/>
      <sheetName val="(9_30)_IP"/>
      <sheetName val="Cong_hop_2,0ࡸ2,0"/>
      <sheetName val="Sat_tron"/>
      <sheetName val="QDcua_TGD_(2)䚼˰"/>
      <sheetName val="Cong_tron_D7'"/>
      <sheetName val="Cong_tron_D100Cong_tron_D150"/>
      <sheetName val="2_74"/>
      <sheetName val="CN-QV_FG"/>
      <sheetName val="CN-QV_RM"/>
      <sheetName val="PHAV_R_M"/>
      <sheetName val="PHAV_F_G"/>
      <sheetName val="TOA_R_M"/>
      <sheetName val="TOA_F_G"/>
      <sheetName val="CVN_R_M"/>
      <sheetName val="CVN_F_G"/>
      <sheetName val="DENSO_R_M"/>
      <sheetName val="DENSO_F_G"/>
      <sheetName val="SATO_RM"/>
      <sheetName val="SATO_F_G"/>
      <sheetName val="CVden_ngoai_TCT_(1)3"/>
      <sheetName val="CV_den_ngoai_TCT_(2)3"/>
      <sheetName val="CV_den_ngoai_TCT_(3)3"/>
      <sheetName val="QDcua_TGD3"/>
      <sheetName val="QD_cua_HDQT3"/>
      <sheetName val="QD_cua_HDQT_(2)3"/>
      <sheetName val="CV_di_ngoai_tong3"/>
      <sheetName val="CV_di_ngoai_tong_(2)3"/>
      <sheetName val="To_trinh3"/>
      <sheetName val="Giao_nhiem_vu3"/>
      <sheetName val="QDcua_TGD_(2)3"/>
      <sheetName val="Thong_tu3"/>
      <sheetName val="CV_di_trong__tong3"/>
      <sheetName val="nghi_dinh-CP3"/>
      <sheetName val="CV_den_trong_tong3"/>
      <sheetName val="GIA_NUOC3"/>
      <sheetName val="GIA_DIEN_THOAI3"/>
      <sheetName val="GIA_DIEN3"/>
      <sheetName val="chiet_tinh_XD3"/>
      <sheetName val="Triet_T3"/>
      <sheetName val="Phan_tich_gia3"/>
      <sheetName val="pHAN_CONG3"/>
      <sheetName val="GIA_XD3"/>
      <sheetName val="lapdat_TB_3"/>
      <sheetName val="TNghiªm_TB_3"/>
      <sheetName val="VËt_liÖu3"/>
      <sheetName val="Lap_®at_®iÖn3"/>
      <sheetName val="TNghiÖm_VL3"/>
      <sheetName val="th_3"/>
      <sheetName val="tien_luong3"/>
      <sheetName val="KHVt_3"/>
      <sheetName val="KHVt_XL3"/>
      <sheetName val="KHVt_XLT43"/>
      <sheetName val="Thep_be3"/>
      <sheetName val="Thep_than3"/>
      <sheetName val="Thep_xa_mu3"/>
      <sheetName val="142201-T1_3"/>
      <sheetName val="142201-T2-th_3"/>
      <sheetName val="142201-T3-th_3"/>
      <sheetName val="142201-T4-th__3"/>
      <sheetName val="_t53"/>
      <sheetName val="t_43"/>
      <sheetName val="_t3_3"/>
      <sheetName val="_TH3313"/>
      <sheetName val="_Minh_ha3"/>
      <sheetName val="_Ha_Tay3"/>
      <sheetName val="_Vinhphuc3"/>
      <sheetName val="_Nbinh3"/>
      <sheetName val="_QVinh3"/>
      <sheetName val="_TW13"/>
      <sheetName val="T_so_thay_doi3"/>
      <sheetName val="b_THchitietDZCT3"/>
      <sheetName val="b_THchitietTBA3"/>
      <sheetName val="Khao_sat3"/>
      <sheetName val="TT_khao_sat3"/>
      <sheetName val="Kluong_phu3"/>
      <sheetName val="Lan_can3"/>
      <sheetName val="Ho_lan3"/>
      <sheetName val="Coc_tieu3"/>
      <sheetName val="Bien_bao3"/>
      <sheetName val="Op_mai_2743"/>
      <sheetName val="Op_mai_2753"/>
      <sheetName val="Op_mai_2763"/>
      <sheetName val="Op_mai_2773"/>
      <sheetName val="Op_mai_2783"/>
      <sheetName val="Op_mai_2793"/>
      <sheetName val="Op_mai_2803"/>
      <sheetName val="Op_mai_2813"/>
      <sheetName val="Op_mai_2823"/>
      <sheetName val="Op_mai_2833"/>
      <sheetName val="Op_mai_2843"/>
      <sheetName val="Op_mai3"/>
      <sheetName val="Song_trai3"/>
      <sheetName val="Dinh+ha_nha3"/>
      <sheetName val="NG_k3"/>
      <sheetName val="Km274_-_Km2753"/>
      <sheetName val="Km275_-_Km2763"/>
      <sheetName val="Km276_-_Km2773"/>
      <sheetName val="Km277_-_Km278_3"/>
      <sheetName val="Km278_-_Km2793"/>
      <sheetName val="Km279_-_Km2803"/>
      <sheetName val="Km280_-_Km2813"/>
      <sheetName val="Km281_-_Km2823"/>
      <sheetName val="Km282_-_Km2833"/>
      <sheetName val="Km283_-_Km2843"/>
      <sheetName val="Km284_-_Km2853"/>
      <sheetName val="Tong_hop_Matduong3"/>
      <sheetName val="Cong_D753"/>
      <sheetName val="Cong_D1003"/>
      <sheetName val="Cong_D1503"/>
      <sheetName val="Cong_2D1503"/>
      <sheetName val="Cong_ban_0,7x0,73"/>
      <sheetName val="Cong_ban_0,8x0,83"/>
      <sheetName val="Cong_ban_1x13"/>
      <sheetName val="Cong_ban_1x1,23"/>
      <sheetName val="Cong_ban_1,5x1,53"/>
      <sheetName val="Cong_ban_2x1,53"/>
      <sheetName val="Cong_ban_2x23"/>
      <sheetName val="Tong_hop3"/>
      <sheetName val="Tong_hop_(2)3"/>
      <sheetName val="Cong_cu3"/>
      <sheetName val="Cot_thep3"/>
      <sheetName val="Cong_tron_D753"/>
      <sheetName val="Cong_tron_D1003"/>
      <sheetName val="Cong_tron_D1503"/>
      <sheetName val="Cong_tron_2D1503"/>
      <sheetName val="Cong_ban_1,0x1,03"/>
      <sheetName val="Cong_ban_1,0x1,23"/>
      <sheetName val="Cong_hop_1,5x1,53"/>
      <sheetName val="Cong_hop_2,0x1,53"/>
      <sheetName val="Cong_hop_2,0x2,03"/>
      <sheetName val="thkl_(2)3"/>
      <sheetName val="long_tec3"/>
      <sheetName val="Trich_Ngang3"/>
      <sheetName val="Danh_sach_Rieng3"/>
      <sheetName val="Dia_Diem_Thuc_Tap3"/>
      <sheetName val="De_Tai_Thuc_Tap3"/>
      <sheetName val="CDSL_(2)3"/>
      <sheetName val="TK_1123"/>
      <sheetName val="TK_1313"/>
      <sheetName val="TK_1413"/>
      <sheetName val="TK_1533"/>
      <sheetName val="TK_2113"/>
      <sheetName val="TK_2423"/>
      <sheetName val="TK_3343"/>
      <sheetName val="TK_5113"/>
      <sheetName val="TK_5153"/>
      <sheetName val="TK_9113"/>
      <sheetName val="KQKD02-2_(2)3"/>
      <sheetName val="KQKD-2_(2)3"/>
      <sheetName val="KQKD_thu20043"/>
      <sheetName val="VtuHaTheSauTBABenThuy1_(2)3"/>
      <sheetName val="T_K_H_T_T53"/>
      <sheetName val="T_K_T73"/>
      <sheetName val="TK_T63"/>
      <sheetName val="T_K_T53"/>
      <sheetName val="Bang_thong_ke_hang_ton3"/>
      <sheetName val="thong_ke_3"/>
      <sheetName val="T_KT043"/>
      <sheetName val="Coc_63"/>
      <sheetName val="Deo_nai3"/>
      <sheetName val="CKD_than3"/>
      <sheetName val="CTT_Thong_nhat3"/>
      <sheetName val="CTT_Nui_beo3"/>
      <sheetName val="CTT_cao_son3"/>
      <sheetName val="CTT_Khe_cham3"/>
      <sheetName val="XNxlva_sxthanKCII3"/>
      <sheetName val="Cam_Y_ut_KC3"/>
      <sheetName val="CTxay_lap_mo_CP3"/>
      <sheetName val="CTdo_luong_GDSP3"/>
      <sheetName val="Dong_bac3"/>
      <sheetName val="Cac_cang_UT_mua_than_Dong_bac3"/>
      <sheetName val="cua_hang_vtu3"/>
      <sheetName val="Khach_hang_le_3"/>
      <sheetName val="nhat_ky_53"/>
      <sheetName val="cac_cong_ty_van_tai3"/>
      <sheetName val="K249_K983"/>
      <sheetName val="K249_K98_(2)3"/>
      <sheetName val="K251_K983"/>
      <sheetName val="K251_SBase3"/>
      <sheetName val="K251_AC3"/>
      <sheetName val="K252_K983"/>
      <sheetName val="K252_SBase3"/>
      <sheetName val="K252_AC3"/>
      <sheetName val="K253_K983"/>
      <sheetName val="K253_Subbase3"/>
      <sheetName val="K253_Base_3"/>
      <sheetName val="K253_SBase3"/>
      <sheetName val="K253_AC3"/>
      <sheetName val="K255_SBase3"/>
      <sheetName val="K259_K983"/>
      <sheetName val="K259_Subbase3"/>
      <sheetName val="K259_Base_3"/>
      <sheetName val="K259_AC3"/>
      <sheetName val="K260_K983"/>
      <sheetName val="K260_Subbase3"/>
      <sheetName val="K260_Base3"/>
      <sheetName val="K260_AC3"/>
      <sheetName val="K261_K983"/>
      <sheetName val="K261_Base3"/>
      <sheetName val="K261_AC3"/>
      <sheetName val="F_ThanhTri3"/>
      <sheetName val="F_Gialam3"/>
      <sheetName val="TH_dam3"/>
      <sheetName val="SX_dam3"/>
      <sheetName val="LD_dam3"/>
      <sheetName val="Bang_gia_VL3"/>
      <sheetName val="Gia_NC3"/>
      <sheetName val="Gia_may3"/>
      <sheetName val="phan_tich_DG3"/>
      <sheetName val="gia_vat_lieu3"/>
      <sheetName val="gia_xe_may3"/>
      <sheetName val="gia_nhan_cong3"/>
      <sheetName val="SCT_Cong_trinh3"/>
      <sheetName val="06-2003_(2)3"/>
      <sheetName val="CDPS_6tc3"/>
      <sheetName val="SCT_Nha_thau3"/>
      <sheetName val="socai2003_(6tc)dp3"/>
      <sheetName val="socai2003_(6tc)3"/>
      <sheetName val="CDPS_6tc_(2)3"/>
      <sheetName val="Dancau-Q_Ninh3"/>
      <sheetName val="BaTrieu-L_son3"/>
      <sheetName val="Don_gia_CPM3"/>
      <sheetName val="Tong_Thieu_HD_cac_CT-20013"/>
      <sheetName val="VL_thieu_HD_-_20013"/>
      <sheetName val="Tong_thieu_HD_cac_CT_-_20023"/>
      <sheetName val="Lan_trai3"/>
      <sheetName val="Van_chuyen3"/>
      <sheetName val="HDong_VC3"/>
      <sheetName val="ThieuHD_nam_20013"/>
      <sheetName val="Bang_TH3"/>
      <sheetName val="Tong_Chinh3"/>
      <sheetName val="Xaylap_3"/>
      <sheetName val="Nhan_cong3"/>
      <sheetName val="giai_thich3"/>
      <sheetName val="DT_-_Ro3"/>
      <sheetName val="TH_-_Ro_3"/>
      <sheetName val="GDT_-_Ro3"/>
      <sheetName val="DT_-_TB3"/>
      <sheetName val="TH_-_TB3"/>
      <sheetName val="GDT_-_TB3"/>
      <sheetName val="DT_-_NT3"/>
      <sheetName val="TH_-_NT3"/>
      <sheetName val="GDT_-_NT3"/>
      <sheetName val="CV_di_trong__dong3"/>
      <sheetName val="Nhap_lieu3"/>
      <sheetName val="Tien_dien2"/>
      <sheetName val="Thue_GTGT2"/>
      <sheetName val="BC_TH_CK_(2)3"/>
      <sheetName val="BC_TH_CK3"/>
      <sheetName val="BC6tT19_food3"/>
      <sheetName val="BC6tT18_-_Food3"/>
      <sheetName val="BCCK_43"/>
      <sheetName val="BCFood-_T163"/>
      <sheetName val="BCFood-_T153"/>
      <sheetName val="BCFood-_T143"/>
      <sheetName val="BCFood-_T133"/>
      <sheetName val="TH_CK23"/>
      <sheetName val="BC6tT52_(3)3"/>
      <sheetName val="BC6tT52_(2)3"/>
      <sheetName val="TCK_123"/>
      <sheetName val="Tong_CK3"/>
      <sheetName val="DOANH_SO3"/>
      <sheetName val="BD-SINH_VIEN3"/>
      <sheetName val="T03_-_033"/>
      <sheetName val="THL_T033"/>
      <sheetName val="TTBC_T033"/>
      <sheetName val="Luong_noi_Bo_-_T33"/>
      <sheetName val="Tong_hop_-_T33"/>
      <sheetName val="Thuong_Quy_33"/>
      <sheetName val="Phu_cap_trach_nhiem3"/>
      <sheetName val="Tay_ninh3"/>
      <sheetName val="A_Duc3"/>
      <sheetName val="[IBASE2_XLSѝTNHNoi3"/>
      <sheetName val="So_sanh3"/>
      <sheetName val="HHVt_3"/>
      <sheetName val="bcth_05-042"/>
      <sheetName val="baocao_05-042"/>
      <sheetName val="ql_(2)2"/>
      <sheetName val="TH_du_toan_3"/>
      <sheetName val="Du_toan_3"/>
      <sheetName val="C_Tinh3"/>
      <sheetName val="Co~g_hop_1,5x1,53"/>
      <sheetName val="_KQTH_quy_hoach_1352"/>
      <sheetName val="Bao_cao_KQTH_quy_hoach_1352"/>
      <sheetName val="Co_quan_TCT3"/>
      <sheetName val="BOT_(PA_chon)3"/>
      <sheetName val="Yaly_&amp;_Ri_Ninh3"/>
      <sheetName val="Thuy_dien_Na_Loi3"/>
      <sheetName val="bang_so_sanh_tong_hop3"/>
      <sheetName val="bang_so_sanh_tong_hop_(ty_le)3"/>
      <sheetName val="thu_nhap_binh_quan_(2)3"/>
      <sheetName val="dang_huong3"/>
      <sheetName val="phuong_an_13"/>
      <sheetName val="phuong_an_1_(2)3"/>
      <sheetName val="phuong_an23"/>
      <sheetName val="tong_hop_BQ3"/>
      <sheetName val="tong_hop_BQ-13"/>
      <sheetName val="phuong_an_chon3"/>
      <sheetName val="tô_rôiDY2"/>
      <sheetName val="Heso_3-2004_(3)2"/>
      <sheetName val="Luong_(2)2"/>
      <sheetName val="heso_T32"/>
      <sheetName val="heso_T42"/>
      <sheetName val="heso_T52"/>
      <sheetName val="Heso_T62"/>
      <sheetName val="Heso_T72"/>
      <sheetName val="Heso_T82"/>
      <sheetName val="Heso_T92"/>
      <sheetName val="Heso_2-20042"/>
      <sheetName val="Heso_3-20042"/>
      <sheetName val="Heso_3-2004_(2)2"/>
      <sheetName val="nhan_su2"/>
      <sheetName val="luong_cty2"/>
      <sheetName val="Thang_42"/>
      <sheetName val="Luu_goc2"/>
      <sheetName val="km22+93_86-km22+121_862"/>
      <sheetName val="km22+177_14-km22+205_642"/>
      <sheetName val="Bang_20-252"/>
      <sheetName val="km22+267_96-km22+283_962"/>
      <sheetName val="km22+304_31-km22+344_312"/>
      <sheetName val="km22+460_92-km22+614_572"/>
      <sheetName val="km22+671_78-km22+713_322"/>
      <sheetName val="_tuanM2"/>
      <sheetName val="CT_032"/>
      <sheetName val="TH_032"/>
      <sheetName val="bang_so_sanh_tong_hop_(_PA_cho2"/>
      <sheetName val="dang_ap_dung2"/>
      <sheetName val="bang_tong_hop_(dang_huong)2"/>
      <sheetName val="Dinh_ha_nha2"/>
      <sheetName val="[IBASE2_XLS}BHXH2"/>
      <sheetName val="[IBASE2_XLS䁝BC6tT172"/>
      <sheetName val="THT_nam_042"/>
      <sheetName val="HD_CTrinh12"/>
      <sheetName val="HD_benA2"/>
      <sheetName val="Theodoi_HD2"/>
      <sheetName val="Theodoi_HD_(2)2"/>
      <sheetName val="_GT_CPhi_tung_dot2"/>
      <sheetName val="[IBASE2_XLS_Tong_hop_Matduong2"/>
      <sheetName val="THU_T122"/>
      <sheetName val="CHI_T122"/>
      <sheetName val="THU_T112"/>
      <sheetName val="CHI_T112"/>
      <sheetName val="THU_T102"/>
      <sheetName val="CHI_T102"/>
      <sheetName val="THU_T92"/>
      <sheetName val="CHI_T92"/>
      <sheetName val="THU_T82"/>
      <sheetName val="CHI_T82"/>
      <sheetName val="chi_phi_cap_tien2"/>
      <sheetName val="BC§_20012"/>
      <sheetName val="BBC§_20022"/>
      <sheetName val="TSC§_20012"/>
      <sheetName val="TSc®_20022"/>
      <sheetName val="BaTrieu-L_con2"/>
      <sheetName val="EDT_-_Ro2"/>
      <sheetName val="KHVô_XL2"/>
      <sheetName val="TD_khao_sat2"/>
      <sheetName val="chuong_phu2"/>
      <sheetName val="THANG7_2"/>
      <sheetName val="THANG_112"/>
      <sheetName val="THANG_122"/>
      <sheetName val="phuong_aL_12"/>
      <sheetName val="Khac_DP2"/>
      <sheetName val="Khoi_than_2"/>
      <sheetName val="TK__TK2"/>
      <sheetName val="Bang_can_doi_2"/>
      <sheetName val="De_Tai_Vhuc_Tap2"/>
      <sheetName val="02_12"/>
      <sheetName val="2_12"/>
      <sheetName val="2_32"/>
      <sheetName val="02_32"/>
      <sheetName val="B_012"/>
      <sheetName val="B_032"/>
      <sheetName val="D_132"/>
      <sheetName val="[IBASE2_XLS?TNHNoi2"/>
      <sheetName val="Tinh_hinh_cat_lang2"/>
      <sheetName val="Tinh_hinh_SX_phu2"/>
      <sheetName val="Tinh_hinh_do_xop2"/>
      <sheetName val="(9_30)_IP1"/>
      <sheetName val="Cong_hop_2,0ࡸ2,01"/>
      <sheetName val="Sat_tron1"/>
      <sheetName val="Cong_tron_D7'1"/>
      <sheetName val="2_741"/>
      <sheetName val="CN-QV_FG1"/>
      <sheetName val="CN-QV_RM1"/>
      <sheetName val="PHAV_R_M1"/>
      <sheetName val="PHAV_F_G1"/>
      <sheetName val="TOA_R_M1"/>
      <sheetName val="TOA_F_G1"/>
      <sheetName val="CVN_R_M1"/>
      <sheetName val="CVN_F_G1"/>
      <sheetName val="DENSO_R_M1"/>
      <sheetName val="DENSO_F_G1"/>
      <sheetName val="SATO_RM1"/>
      <sheetName val="SATO_F_G1"/>
      <sheetName val="det_VP"/>
      <sheetName val="det_hn"/>
      <sheetName val="chi_Hieu"/>
      <sheetName val="c_thoa"/>
      <sheetName val="A_thanh_-_DL"/>
      <sheetName val="A_Tuyen"/>
      <sheetName val="A_Tien_-laphu"/>
      <sheetName val="A_Thang-_laphu"/>
      <sheetName val="A_Dong"/>
      <sheetName val="27-7_NB"/>
      <sheetName val="xn_5"/>
      <sheetName val="PKD_X20"/>
      <sheetName val="da_giay_SG"/>
      <sheetName val="dagiay_XK"/>
      <sheetName val="DK_Dong_xuan"/>
      <sheetName val="chu_Ton"/>
      <sheetName val="minh_tri"/>
      <sheetName val="viet_huy"/>
      <sheetName val="thanh_ha"/>
      <sheetName val="O_Su"/>
      <sheetName val="A_Ha-DL"/>
      <sheetName val="Vinh_oanh"/>
      <sheetName val="chi_Thuy"/>
      <sheetName val="chu_Hong"/>
      <sheetName val="thuy-_may"/>
      <sheetName val="vu_yen"/>
      <sheetName val="PPN"/>
      <sheetName val="OPERATING_HEAD"/>
      <sheetName val="31_12_01"/>
      <sheetName val="Tong_hop_xuat_kho_nvl"/>
      <sheetName val="Xuat_kho"/>
      <sheetName val="Tong_hop_so_lieu_tai_nhap_kho"/>
      <sheetName val="tai_nhap_kho"/>
      <sheetName val="Nhap_kho"/>
      <sheetName val="Tong_ket_nhap_kho"/>
      <sheetName val="Tong_ket"/>
      <sheetName val="cac_ma_can_huy"/>
      <sheetName val="Hang_hong"/>
      <sheetName val="Tham_khao"/>
      <sheetName val="hang_khong_co_packing"/>
      <sheetName val="VtuHaTheSauTBABenThuy1_Ш2)"/>
      <sheetName val="K252_K9и"/>
      <sheetName val="nphuocb_4"/>
      <sheetName val="bcth_05-0"/>
      <sheetName val="ESTI_"/>
      <sheetName val="THU_T7"/>
      <sheetName val="CHI_T7"/>
      <sheetName val="THU_T6"/>
      <sheetName val="CHI_T6"/>
      <sheetName val="THU_T5"/>
      <sheetName val="CHI_T5"/>
      <sheetName val="THU_T4"/>
      <sheetName val="CHI_T4"/>
      <sheetName val="THU_T3"/>
      <sheetName val="CHI_T3"/>
      <sheetName val="THU_T2"/>
      <sheetName val="CHI_T2"/>
      <sheetName val="THU_T1"/>
      <sheetName val="CHI_T1"/>
      <sheetName val="TB_Grouping"/>
      <sheetName val="Balance_Sheet"/>
      <sheetName val="CHITIET_VL-NC"/>
      <sheetName val="DON_GIA"/>
      <sheetName val="So_lieu"/>
      <sheetName val="tt_chu_dong"/>
      <sheetName val="Tinh_j+cvi"/>
      <sheetName val="Tinh_MoP"/>
      <sheetName val="giai_he_2"/>
      <sheetName val="ct_luong_"/>
      <sheetName val="Nhap_6T"/>
      <sheetName val="Ranking_data"/>
      <sheetName val="pHAN_CON"/>
      <sheetName val="GDMN_1"/>
      <sheetName val="Km277_%Km278_"/>
      <sheetName val="May_khau"/>
      <sheetName val="PXKT6Via_11"/>
      <sheetName val="PXKTLo_Thien_V_14A"/>
      <sheetName val="V14_phu"/>
      <sheetName val="Via_16_Lthien"/>
      <sheetName val="ポンプ作動耐久回数検討"/>
      <sheetName val="ｺﾝY条件BD"/>
      <sheetName val="LKVL-CK-HT-GD1"/>
      <sheetName val="giathanh1"/>
      <sheetName val="lam-moi"/>
      <sheetName val="gtrinh"/>
      <sheetName val="thao-go"/>
      <sheetName val="DONGIA"/>
      <sheetName val="TONGKE-HT"/>
      <sheetName val="phuluc1"/>
      <sheetName val="Du_lieu"/>
      <sheetName val="chitimc"/>
      <sheetName val="THPDMoi  (2)"/>
      <sheetName val="t-h HA THE"/>
      <sheetName val="TH XL"/>
      <sheetName val="TONGKE3p "/>
      <sheetName val="KH-Q1,Q2,01"/>
      <sheetName val="Tiepdia"/>
      <sheetName val="CHITIET VL-NC-TT-3p"/>
      <sheetName val="TDTKP"/>
      <sheetName val="VCV-BE-TONG"/>
      <sheetName val="Master schedule"/>
      <sheetName val="mc 2006 &amp; 09"/>
      <sheetName val="mc 2006 &amp; 57 &amp; 09"/>
      <sheetName val="生B715適用検討一覧"/>
      <sheetName val="GDMN.2"/>
      <sheetName val="GDMN.3"/>
      <sheetName val="GDMN.4"/>
      <sheetName val="GDMN.5"/>
      <sheetName val="GDTH.1"/>
      <sheetName val="GDTH.2"/>
      <sheetName val="GDTH.3"/>
      <sheetName val="GDTH.4"/>
      <sheetName val="GDTH.5"/>
      <sheetName val="THCS.1"/>
      <sheetName val="THCS.2"/>
      <sheetName val="THCS.3"/>
      <sheetName val="THCS.4"/>
      <sheetName val="THCS.5"/>
      <sheetName val="THCS.6"/>
      <sheetName val="THPT.1"/>
      <sheetName val="THPT.2"/>
      <sheetName val="THPT.3"/>
      <sheetName val="THPT.4"/>
      <sheetName val="THPT.5"/>
      <sheetName val="THPT.6"/>
      <sheetName val="DH,CD,THCN.1"/>
      <sheetName val="DH,CD,THCN.2"/>
      <sheetName val="DH,CD,THCN.3"/>
      <sheetName val="GDKCQ.1"/>
      <sheetName val="GDKCQ.2"/>
      <sheetName val="TAICHINH"/>
      <sheetName val="Solieudien"/>
      <sheetName val="DS tong"/>
      <sheetName val="TH-Dien"/>
      <sheetName val="CDSM (2)"/>
      <sheetName val="c5"/>
      <sheetName val="c_x0008_"/>
      <sheetName val="Cost Center "/>
      <sheetName val="_IBASE2.XLSѝTNHNoi"/>
      <sheetName val="BTHDT_TBA_x000d__x0000__x0000_T"/>
      <sheetName val="_IBASE2.XLS䁝BC6tT17"/>
      <sheetName val="BTHDT_TBA_x000d___THXL_DZcaothe"/>
      <sheetName val="_IBASE2.XLS}BHXH"/>
      <sheetName val="_IBASE2.XLS_Tong hop Matduong"/>
      <sheetName val="_IBASE2_XLSѝTNHNoi"/>
      <sheetName val="BTHDT_TBA_x000a__x0000__x0000_T"/>
      <sheetName val="Stationary"/>
      <sheetName val="BC-BANHALG"/>
      <sheetName val="BTHDT_TBA "/>
      <sheetName val="Part data"/>
      <sheetName val="Vender Data"/>
      <sheetName val="#REF!"/>
      <sheetName val="入力ｼｰﾄ"/>
      <sheetName val="tien _x0000_uong"/>
      <sheetName val="DIACHI"/>
      <sheetName val="mng"/>
      <sheetName val="CC"/>
      <sheetName val="C100-KICK"/>
      <sheetName val="_x0000_"/>
      <sheetName val="Ｍss.４Ｒ要員"/>
      <sheetName val="県別ﾏﾙﾁ"/>
      <sheetName val="名簿データ"/>
      <sheetName val="モデル賃金"/>
      <sheetName val="10000ူ000000"/>
      <sheetName val="TNghi?m TB "/>
      <sheetName val="V?t li?u"/>
      <sheetName val="Lap ?at ?i?n"/>
      <sheetName val="TNghi?m VL"/>
      <sheetName val="Km282-Km_x0003_3"/>
      <sheetName val="Km277 %Km278 "/>
      <sheetName val="BTHDT_TBA_x000d_THXL_DZcaothe"/>
      <sheetName val="?0_x001d_[IBASE2.XLS"/>
      <sheetName val="200000000_x0005_"/>
      <sheetName val="Km282-Km_x0003__x0005_"/>
      <sheetName val="Cong tron D100_x000e_Cong tron D150"/>
      <sheetName val="_x0005_"/>
      <sheetName val="T6-99 _x0012_[IBASE2.XLS]T"/>
      <sheetName val="CCPS_x0005_"/>
      <sheetName val="BTHDT_TBA_x000d_T"/>
      <sheetName val="BTHDT_TBA_x000a_T"/>
      <sheetName val="tien uong"/>
      <sheetName val="Calc Overrides"/>
      <sheetName val="5- WP 2024-2026 TN"/>
    </sheetNames>
    <sheetDataSet>
      <sheetData sheetId="0" refreshError="1">
        <row r="7">
          <cell r="AH7" t="str">
            <v>SP1</v>
          </cell>
          <cell r="AI7" t="str">
            <v>SOLVENT CLEANING   (SSPC-SP-1)</v>
          </cell>
          <cell r="AJ7">
            <v>60</v>
          </cell>
          <cell r="AK7">
            <v>60</v>
          </cell>
          <cell r="AL7">
            <v>60</v>
          </cell>
        </row>
        <row r="8">
          <cell r="AH8" t="str">
            <v>SP2</v>
          </cell>
          <cell r="AI8" t="str">
            <v>HAND CLEANING   (SSPC-SP-2)</v>
          </cell>
          <cell r="AJ8">
            <v>50</v>
          </cell>
          <cell r="AK8">
            <v>50</v>
          </cell>
          <cell r="AL8">
            <v>50</v>
          </cell>
        </row>
        <row r="9">
          <cell r="AH9" t="str">
            <v>SP3</v>
          </cell>
          <cell r="AI9" t="str">
            <v>POWER CLEANING   (SSPC-SP-3)</v>
          </cell>
          <cell r="AJ9">
            <v>50</v>
          </cell>
          <cell r="AK9">
            <v>50</v>
          </cell>
          <cell r="AL9">
            <v>50</v>
          </cell>
        </row>
        <row r="10">
          <cell r="AH10" t="str">
            <v>SP5</v>
          </cell>
          <cell r="AI10" t="str">
            <v>WHITE METAL BLAST   (SSPC-SP-5)</v>
          </cell>
          <cell r="AJ10">
            <v>90</v>
          </cell>
          <cell r="AK10">
            <v>90</v>
          </cell>
          <cell r="AL10">
            <v>90</v>
          </cell>
        </row>
        <row r="11">
          <cell r="AH11" t="str">
            <v>SP6</v>
          </cell>
          <cell r="AI11" t="str">
            <v>COMMERCIAL BLAST (SSPC-SP-6)</v>
          </cell>
          <cell r="AJ11">
            <v>70</v>
          </cell>
          <cell r="AK11">
            <v>70</v>
          </cell>
          <cell r="AL11">
            <v>70</v>
          </cell>
        </row>
        <row r="12">
          <cell r="AH12" t="str">
            <v>SP7</v>
          </cell>
          <cell r="AI12" t="str">
            <v>BRUSH OFF BLAST CLEANING (SSPC-SP7)</v>
          </cell>
          <cell r="AJ12">
            <v>50</v>
          </cell>
          <cell r="AK12">
            <v>50</v>
          </cell>
          <cell r="AL12">
            <v>50</v>
          </cell>
        </row>
        <row r="13">
          <cell r="AH13" t="str">
            <v>SP8</v>
          </cell>
          <cell r="AI13" t="str">
            <v>PICKLING  (SSPC-SP-8)</v>
          </cell>
          <cell r="AJ13">
            <v>350</v>
          </cell>
          <cell r="AK13">
            <v>350</v>
          </cell>
          <cell r="AL13">
            <v>350</v>
          </cell>
        </row>
        <row r="14">
          <cell r="AH14" t="str">
            <v>SP10</v>
          </cell>
          <cell r="AI14" t="str">
            <v>NEAR WHITE BLAST (SSPC-SP-10)</v>
          </cell>
          <cell r="AJ14">
            <v>80</v>
          </cell>
          <cell r="AK14">
            <v>80</v>
          </cell>
          <cell r="AL14">
            <v>80</v>
          </cell>
        </row>
        <row r="16">
          <cell r="AH16" t="str">
            <v>RLP</v>
          </cell>
          <cell r="AI16" t="str">
            <v>RED LEAD PRIMER</v>
          </cell>
          <cell r="AJ16" t="str">
            <v>0101</v>
          </cell>
          <cell r="AK16" t="str">
            <v>905(OP-91)</v>
          </cell>
          <cell r="AL16" t="str">
            <v>210</v>
          </cell>
          <cell r="AM16">
            <v>1</v>
          </cell>
          <cell r="AN16">
            <v>9.1999999999999993</v>
          </cell>
          <cell r="AO16">
            <v>9.6999999999999993</v>
          </cell>
          <cell r="AP16">
            <v>14.8</v>
          </cell>
          <cell r="AQ16">
            <v>47.83</v>
          </cell>
          <cell r="AR16">
            <v>45.36</v>
          </cell>
          <cell r="AS16">
            <v>38.51</v>
          </cell>
          <cell r="AT16">
            <v>440</v>
          </cell>
          <cell r="AU16">
            <v>440</v>
          </cell>
          <cell r="AV16">
            <v>570</v>
          </cell>
        </row>
        <row r="17">
          <cell r="AI17" t="str">
            <v>RED LEAD PRIMER</v>
          </cell>
          <cell r="AJ17" t="str">
            <v>0102</v>
          </cell>
          <cell r="AK17" t="str">
            <v>906(OP-92)</v>
          </cell>
          <cell r="AL17" t="str">
            <v>220</v>
          </cell>
          <cell r="AM17">
            <v>1</v>
          </cell>
          <cell r="AN17">
            <v>8.7799999999999994</v>
          </cell>
          <cell r="AO17">
            <v>10</v>
          </cell>
          <cell r="AP17">
            <v>12.4</v>
          </cell>
          <cell r="AQ17">
            <v>47.83</v>
          </cell>
          <cell r="AR17">
            <v>42</v>
          </cell>
          <cell r="AS17">
            <v>38.71</v>
          </cell>
          <cell r="AT17">
            <v>420</v>
          </cell>
          <cell r="AU17">
            <v>420</v>
          </cell>
          <cell r="AV17">
            <v>480</v>
          </cell>
        </row>
        <row r="18">
          <cell r="AI18" t="str">
            <v>B P RED LEAD PRIMER</v>
          </cell>
          <cell r="AJ18" t="str">
            <v>0103</v>
          </cell>
          <cell r="AK18" t="str">
            <v>911</v>
          </cell>
          <cell r="AL18">
            <v>0</v>
          </cell>
          <cell r="AM18">
            <v>1</v>
          </cell>
          <cell r="AN18">
            <v>8.44</v>
          </cell>
          <cell r="AO18">
            <v>9</v>
          </cell>
          <cell r="AP18">
            <v>0</v>
          </cell>
          <cell r="AQ18">
            <v>45</v>
          </cell>
          <cell r="AR18">
            <v>42.22</v>
          </cell>
          <cell r="AS18">
            <v>0</v>
          </cell>
          <cell r="AT18">
            <v>380</v>
          </cell>
          <cell r="AU18">
            <v>380</v>
          </cell>
        </row>
        <row r="19">
          <cell r="AH19" t="str">
            <v>ATP</v>
          </cell>
          <cell r="AI19" t="str">
            <v xml:space="preserve">ALUMINUM TRIPOLYPHOSPHATE PRIMER </v>
          </cell>
          <cell r="AJ19" t="str">
            <v>0107</v>
          </cell>
          <cell r="AK19" t="str">
            <v>992</v>
          </cell>
          <cell r="AL19" t="str">
            <v>221</v>
          </cell>
          <cell r="AM19">
            <v>1</v>
          </cell>
          <cell r="AN19">
            <v>12.6</v>
          </cell>
          <cell r="AO19">
            <v>7.09</v>
          </cell>
          <cell r="AP19">
            <v>11.4</v>
          </cell>
          <cell r="AQ19">
            <v>39.68</v>
          </cell>
          <cell r="AR19">
            <v>42.31</v>
          </cell>
          <cell r="AS19">
            <v>38.6</v>
          </cell>
          <cell r="AT19">
            <v>500</v>
          </cell>
          <cell r="AU19">
            <v>300</v>
          </cell>
          <cell r="AV19">
            <v>440</v>
          </cell>
        </row>
        <row r="20">
          <cell r="AH20" t="str">
            <v>AZCP</v>
          </cell>
          <cell r="AI20" t="str">
            <v xml:space="preserve">ALKYD ZINC CHROMATE PRIMER </v>
          </cell>
          <cell r="AJ20" t="str">
            <v>0111</v>
          </cell>
          <cell r="AK20" t="str">
            <v>907(OP-93)</v>
          </cell>
          <cell r="AL20" t="str">
            <v>240</v>
          </cell>
          <cell r="AM20">
            <v>1</v>
          </cell>
          <cell r="AN20">
            <v>10.9</v>
          </cell>
          <cell r="AO20">
            <v>10.6</v>
          </cell>
          <cell r="AP20">
            <v>9</v>
          </cell>
          <cell r="AQ20">
            <v>40.369999999999997</v>
          </cell>
          <cell r="AR20">
            <v>41.51</v>
          </cell>
          <cell r="AS20">
            <v>40.89</v>
          </cell>
          <cell r="AT20">
            <v>440</v>
          </cell>
          <cell r="AU20">
            <v>440</v>
          </cell>
          <cell r="AV20">
            <v>368</v>
          </cell>
        </row>
        <row r="21">
          <cell r="AH21" t="str">
            <v>ROP</v>
          </cell>
          <cell r="AI21" t="str">
            <v xml:space="preserve">RED OXIDE PRIMER </v>
          </cell>
          <cell r="AJ21" t="str">
            <v>0121</v>
          </cell>
          <cell r="AK21" t="str">
            <v>904(OP-95)</v>
          </cell>
          <cell r="AL21" t="str">
            <v>230</v>
          </cell>
          <cell r="AM21">
            <v>1</v>
          </cell>
          <cell r="AN21">
            <v>6.5</v>
          </cell>
          <cell r="AO21">
            <v>8.1999999999999993</v>
          </cell>
          <cell r="AP21">
            <v>5.2</v>
          </cell>
          <cell r="AQ21">
            <v>46.15</v>
          </cell>
          <cell r="AR21">
            <v>41.46</v>
          </cell>
          <cell r="AS21">
            <v>57.12</v>
          </cell>
          <cell r="AT21">
            <v>300</v>
          </cell>
          <cell r="AU21">
            <v>340</v>
          </cell>
          <cell r="AV21">
            <v>297</v>
          </cell>
        </row>
        <row r="22">
          <cell r="AH22" t="str">
            <v>GS</v>
          </cell>
          <cell r="AI22" t="str">
            <v xml:space="preserve">GRAY SURFACE </v>
          </cell>
          <cell r="AJ22" t="str">
            <v>0141</v>
          </cell>
          <cell r="AK22" t="str">
            <v>501</v>
          </cell>
          <cell r="AL22" t="str">
            <v>090</v>
          </cell>
          <cell r="AM22">
            <v>1</v>
          </cell>
          <cell r="AN22">
            <v>8.1</v>
          </cell>
          <cell r="AO22">
            <v>12.1</v>
          </cell>
          <cell r="AP22">
            <v>12.6</v>
          </cell>
          <cell r="AQ22">
            <v>37.04</v>
          </cell>
          <cell r="AR22">
            <v>37.19</v>
          </cell>
          <cell r="AS22">
            <v>37.94</v>
          </cell>
          <cell r="AT22">
            <v>300</v>
          </cell>
          <cell r="AU22">
            <v>450</v>
          </cell>
          <cell r="AV22">
            <v>478</v>
          </cell>
        </row>
        <row r="23">
          <cell r="AH23" t="str">
            <v>RMP</v>
          </cell>
          <cell r="AI23" t="str">
            <v>READY-MIXED PAINT</v>
          </cell>
          <cell r="AJ23" t="str">
            <v>0151</v>
          </cell>
          <cell r="AK23" t="str">
            <v>111</v>
          </cell>
          <cell r="AL23" t="str">
            <v>100</v>
          </cell>
          <cell r="AM23">
            <v>1</v>
          </cell>
          <cell r="AN23">
            <v>10.9</v>
          </cell>
          <cell r="AO23">
            <v>9.6</v>
          </cell>
          <cell r="AP23">
            <v>10</v>
          </cell>
          <cell r="AQ23">
            <v>41.28</v>
          </cell>
          <cell r="AR23">
            <v>41.67</v>
          </cell>
          <cell r="AS23">
            <v>38</v>
          </cell>
          <cell r="AT23">
            <v>450</v>
          </cell>
          <cell r="AU23">
            <v>400</v>
          </cell>
          <cell r="AV23">
            <v>380</v>
          </cell>
        </row>
        <row r="24">
          <cell r="AH24" t="str">
            <v>FRMP</v>
          </cell>
          <cell r="AI24" t="str">
            <v xml:space="preserve">FLAT READY-MIXED PAINT </v>
          </cell>
          <cell r="AJ24" t="str">
            <v>0153</v>
          </cell>
          <cell r="AK24" t="str">
            <v>508</v>
          </cell>
          <cell r="AL24">
            <v>0</v>
          </cell>
          <cell r="AM24">
            <v>1</v>
          </cell>
          <cell r="AN24">
            <v>11.8</v>
          </cell>
          <cell r="AO24">
            <v>9.4</v>
          </cell>
          <cell r="AP24">
            <v>0</v>
          </cell>
          <cell r="AQ24">
            <v>36.44</v>
          </cell>
          <cell r="AR24">
            <v>37.229999999999997</v>
          </cell>
          <cell r="AS24">
            <v>0</v>
          </cell>
          <cell r="AT24">
            <v>430</v>
          </cell>
          <cell r="AU24">
            <v>350</v>
          </cell>
        </row>
        <row r="25">
          <cell r="AH25" t="str">
            <v>AE</v>
          </cell>
          <cell r="AI25" t="str">
            <v xml:space="preserve">ALKYD ENAMEL </v>
          </cell>
          <cell r="AJ25" t="str">
            <v>0162</v>
          </cell>
          <cell r="AK25" t="str">
            <v>502</v>
          </cell>
          <cell r="AL25" t="str">
            <v>110</v>
          </cell>
          <cell r="AM25">
            <v>1</v>
          </cell>
          <cell r="AN25">
            <v>11.9</v>
          </cell>
          <cell r="AO25">
            <v>12.4</v>
          </cell>
          <cell r="AP25">
            <v>12</v>
          </cell>
          <cell r="AQ25">
            <v>35.29</v>
          </cell>
          <cell r="AR25">
            <v>37.1</v>
          </cell>
          <cell r="AS25">
            <v>37.92</v>
          </cell>
          <cell r="AT25">
            <v>420</v>
          </cell>
          <cell r="AU25">
            <v>460</v>
          </cell>
          <cell r="AV25">
            <v>455</v>
          </cell>
        </row>
        <row r="26">
          <cell r="AH26" t="str">
            <v>AP</v>
          </cell>
          <cell r="AI26" t="str">
            <v>ALUMIN PAINT</v>
          </cell>
          <cell r="AJ26" t="str">
            <v>0152</v>
          </cell>
          <cell r="AK26" t="str">
            <v>103</v>
          </cell>
          <cell r="AL26" t="str">
            <v>310</v>
          </cell>
          <cell r="AM26">
            <v>1</v>
          </cell>
          <cell r="AN26">
            <v>10.9</v>
          </cell>
          <cell r="AO26">
            <v>13.5</v>
          </cell>
          <cell r="AP26">
            <v>13.5</v>
          </cell>
          <cell r="AQ26">
            <v>36.700000000000003</v>
          </cell>
          <cell r="AR26">
            <v>34.07</v>
          </cell>
          <cell r="AS26">
            <v>32.44</v>
          </cell>
          <cell r="AT26">
            <v>400</v>
          </cell>
          <cell r="AU26">
            <v>460</v>
          </cell>
          <cell r="AV26">
            <v>438</v>
          </cell>
        </row>
        <row r="27">
          <cell r="AH27" t="str">
            <v>AMF</v>
          </cell>
          <cell r="AI27" t="str">
            <v>PHEN0LIC-MODIFIED ALKYD M.I.O.FINISH</v>
          </cell>
          <cell r="AJ27" t="str">
            <v>4690(Ar-900)</v>
          </cell>
          <cell r="AK27">
            <v>0</v>
          </cell>
          <cell r="AL27" t="str">
            <v>800</v>
          </cell>
          <cell r="AM27">
            <v>1</v>
          </cell>
          <cell r="AN27">
            <v>19.16</v>
          </cell>
          <cell r="AO27">
            <v>0</v>
          </cell>
          <cell r="AP27">
            <v>17.8</v>
          </cell>
          <cell r="AQ27">
            <v>26.1</v>
          </cell>
          <cell r="AR27">
            <v>0</v>
          </cell>
          <cell r="AS27">
            <v>37.869999999999997</v>
          </cell>
          <cell r="AT27">
            <v>500</v>
          </cell>
          <cell r="AU27">
            <v>0</v>
          </cell>
          <cell r="AV27">
            <v>674</v>
          </cell>
        </row>
        <row r="28">
          <cell r="AH28" t="str">
            <v>GP</v>
          </cell>
          <cell r="AI28" t="str">
            <v xml:space="preserve">GALVAN. STEEL SHEET EHULSION PAINT </v>
          </cell>
          <cell r="AJ28">
            <v>0</v>
          </cell>
          <cell r="AK28" t="str">
            <v>100(OM-12)</v>
          </cell>
          <cell r="AL28">
            <v>0</v>
          </cell>
          <cell r="AM28">
            <v>1</v>
          </cell>
          <cell r="AN28">
            <v>0</v>
          </cell>
          <cell r="AO28">
            <v>14.3</v>
          </cell>
          <cell r="AP28">
            <v>0</v>
          </cell>
          <cell r="AQ28">
            <v>0</v>
          </cell>
          <cell r="AR28">
            <v>47.55</v>
          </cell>
          <cell r="AS28">
            <v>0</v>
          </cell>
          <cell r="AT28">
            <v>0</v>
          </cell>
          <cell r="AU28">
            <v>680</v>
          </cell>
        </row>
        <row r="29">
          <cell r="AI29" t="str">
            <v xml:space="preserve">EPOXY RESIN </v>
          </cell>
        </row>
        <row r="30">
          <cell r="AH30" t="str">
            <v>ERLP</v>
          </cell>
          <cell r="AI30" t="str">
            <v xml:space="preserve">EPOXY RED LEAD PRIMER </v>
          </cell>
          <cell r="AJ30" t="str">
            <v>0401</v>
          </cell>
          <cell r="AK30" t="str">
            <v>1007(EP-01)</v>
          </cell>
          <cell r="AL30">
            <v>0</v>
          </cell>
          <cell r="AM30">
            <v>1</v>
          </cell>
          <cell r="AN30">
            <v>13.7</v>
          </cell>
          <cell r="AO30">
            <v>11.9</v>
          </cell>
          <cell r="AP30">
            <v>0</v>
          </cell>
          <cell r="AQ30">
            <v>41.61</v>
          </cell>
          <cell r="AR30">
            <v>47.9</v>
          </cell>
          <cell r="AS30">
            <v>0</v>
          </cell>
          <cell r="AT30">
            <v>570</v>
          </cell>
          <cell r="AU30">
            <v>570</v>
          </cell>
        </row>
        <row r="31">
          <cell r="AH31" t="str">
            <v>EZCP</v>
          </cell>
          <cell r="AI31" t="str">
            <v xml:space="preserve">EPOXY ZINC CHROMATE PRIMER </v>
          </cell>
          <cell r="AJ31" t="str">
            <v>0411</v>
          </cell>
          <cell r="AK31" t="str">
            <v>1008(EP-09)</v>
          </cell>
          <cell r="AL31" t="str">
            <v>56</v>
          </cell>
          <cell r="AM31">
            <v>1</v>
          </cell>
          <cell r="AN31">
            <v>13.7</v>
          </cell>
          <cell r="AO31">
            <v>13.2</v>
          </cell>
          <cell r="AP31">
            <v>15.7</v>
          </cell>
          <cell r="AQ31">
            <v>41.61</v>
          </cell>
          <cell r="AR31">
            <v>43.18</v>
          </cell>
          <cell r="AS31">
            <v>57.32</v>
          </cell>
          <cell r="AT31">
            <v>570</v>
          </cell>
          <cell r="AU31">
            <v>570</v>
          </cell>
          <cell r="AV31">
            <v>900</v>
          </cell>
        </row>
        <row r="32">
          <cell r="AH32" t="str">
            <v>EZRP</v>
          </cell>
          <cell r="AI32" t="str">
            <v xml:space="preserve">EPOXY ZINC RICH PRIMER </v>
          </cell>
          <cell r="AJ32" t="str">
            <v>0416</v>
          </cell>
          <cell r="AK32" t="str">
            <v>1006(EP-03)</v>
          </cell>
          <cell r="AL32" t="str">
            <v>63</v>
          </cell>
          <cell r="AM32">
            <v>1</v>
          </cell>
          <cell r="AN32">
            <v>24.9</v>
          </cell>
          <cell r="AO32">
            <v>18.899999999999999</v>
          </cell>
          <cell r="AP32">
            <v>44.29</v>
          </cell>
          <cell r="AQ32">
            <v>44.18</v>
          </cell>
          <cell r="AR32">
            <v>52.91</v>
          </cell>
          <cell r="AS32">
            <v>29.35</v>
          </cell>
          <cell r="AT32">
            <v>1100</v>
          </cell>
          <cell r="AU32">
            <v>1000</v>
          </cell>
          <cell r="AV32">
            <v>1300</v>
          </cell>
        </row>
        <row r="33">
          <cell r="AH33" t="str">
            <v>EROP</v>
          </cell>
          <cell r="AI33" t="str">
            <v xml:space="preserve">EPOXY RED OXIDE PRIMER </v>
          </cell>
          <cell r="AJ33" t="str">
            <v>0421(Z-500)</v>
          </cell>
          <cell r="AK33" t="str">
            <v>1009(EP-02)</v>
          </cell>
          <cell r="AL33" t="str">
            <v>87</v>
          </cell>
          <cell r="AM33">
            <v>1</v>
          </cell>
          <cell r="AN33">
            <v>11.3</v>
          </cell>
          <cell r="AO33">
            <v>10.9</v>
          </cell>
          <cell r="AP33">
            <v>28.1</v>
          </cell>
          <cell r="AQ33">
            <v>41.59</v>
          </cell>
          <cell r="AR33">
            <v>43.12</v>
          </cell>
          <cell r="AS33">
            <v>39.15</v>
          </cell>
          <cell r="AT33">
            <v>470</v>
          </cell>
          <cell r="AU33">
            <v>470</v>
          </cell>
          <cell r="AV33">
            <v>1100</v>
          </cell>
        </row>
        <row r="34">
          <cell r="AH34" t="str">
            <v>EV</v>
          </cell>
          <cell r="AI34" t="str">
            <v xml:space="preserve">EPOXY VARNISH </v>
          </cell>
          <cell r="AJ34" t="str">
            <v>0450</v>
          </cell>
          <cell r="AK34" t="str">
            <v>1010</v>
          </cell>
          <cell r="AL34" t="str">
            <v>46</v>
          </cell>
          <cell r="AM34">
            <v>1</v>
          </cell>
          <cell r="AN34">
            <v>19</v>
          </cell>
          <cell r="AO34">
            <v>19.399999999999999</v>
          </cell>
          <cell r="AP34">
            <v>21.1</v>
          </cell>
          <cell r="AQ34">
            <v>28.95</v>
          </cell>
          <cell r="AR34">
            <v>28.35</v>
          </cell>
          <cell r="AS34">
            <v>26.07</v>
          </cell>
          <cell r="AT34">
            <v>550</v>
          </cell>
          <cell r="AU34">
            <v>550</v>
          </cell>
          <cell r="AV34">
            <v>550</v>
          </cell>
        </row>
        <row r="35">
          <cell r="AH35" t="str">
            <v>EFC</v>
          </cell>
          <cell r="AI35" t="str">
            <v xml:space="preserve">EPOXY FINISH COATING </v>
          </cell>
          <cell r="AJ35" t="str">
            <v>0451</v>
          </cell>
          <cell r="AK35" t="str">
            <v>1001(EP-04)</v>
          </cell>
          <cell r="AL35" t="str">
            <v>86</v>
          </cell>
          <cell r="AM35">
            <v>1</v>
          </cell>
          <cell r="AN35">
            <v>16.8</v>
          </cell>
          <cell r="AO35">
            <v>18.3</v>
          </cell>
          <cell r="AP35">
            <v>34.9</v>
          </cell>
          <cell r="AQ35">
            <v>41.67</v>
          </cell>
          <cell r="AR35">
            <v>38.25</v>
          </cell>
          <cell r="AS35">
            <v>22.92</v>
          </cell>
          <cell r="AT35">
            <v>700</v>
          </cell>
          <cell r="AU35">
            <v>700</v>
          </cell>
          <cell r="AV35">
            <v>800</v>
          </cell>
        </row>
        <row r="36">
          <cell r="AH36" t="str">
            <v>CTE</v>
          </cell>
          <cell r="AI36" t="str">
            <v xml:space="preserve">COAL TAR EPOXY HB </v>
          </cell>
          <cell r="AJ36" t="str">
            <v>0459</v>
          </cell>
          <cell r="AK36" t="str">
            <v>1004(EP-06)</v>
          </cell>
          <cell r="AL36" t="str">
            <v>58</v>
          </cell>
          <cell r="AM36">
            <v>1</v>
          </cell>
          <cell r="AN36">
            <v>7.9</v>
          </cell>
          <cell r="AO36">
            <v>7.6</v>
          </cell>
          <cell r="AP36">
            <v>0</v>
          </cell>
          <cell r="AQ36">
            <v>50.63</v>
          </cell>
          <cell r="AR36">
            <v>52.63</v>
          </cell>
          <cell r="AS36">
            <v>0</v>
          </cell>
          <cell r="AT36">
            <v>400</v>
          </cell>
          <cell r="AU36">
            <v>400</v>
          </cell>
          <cell r="AV36">
            <v>700</v>
          </cell>
        </row>
        <row r="37">
          <cell r="AH37" t="str">
            <v>IZRP</v>
          </cell>
          <cell r="AI37" t="str">
            <v xml:space="preserve">INORGANIC ZINC RICH PRIMER </v>
          </cell>
          <cell r="AJ37" t="str">
            <v>4120(Z-120HB)</v>
          </cell>
          <cell r="AK37" t="str">
            <v>1011(IZ-01)</v>
          </cell>
          <cell r="AL37" t="str">
            <v>33</v>
          </cell>
          <cell r="AM37">
            <v>1</v>
          </cell>
          <cell r="AN37">
            <v>19.399999999999999</v>
          </cell>
          <cell r="AO37">
            <v>15.6</v>
          </cell>
          <cell r="AP37">
            <v>30.3</v>
          </cell>
          <cell r="AQ37">
            <v>56.7</v>
          </cell>
          <cell r="AR37">
            <v>64.099999999999994</v>
          </cell>
          <cell r="AS37">
            <v>42.9</v>
          </cell>
          <cell r="AT37">
            <v>1100</v>
          </cell>
          <cell r="AU37">
            <v>1000</v>
          </cell>
          <cell r="AV37">
            <v>1300</v>
          </cell>
        </row>
        <row r="38">
          <cell r="AH38" t="str">
            <v>EATP</v>
          </cell>
          <cell r="AI38" t="str">
            <v>EPOXY ALUMINUM TRIPOLYPHOSPHATE PRIMER</v>
          </cell>
          <cell r="AJ38" t="str">
            <v>A-536</v>
          </cell>
          <cell r="AK38" t="str">
            <v>1075</v>
          </cell>
          <cell r="AL38" t="str">
            <v>57</v>
          </cell>
          <cell r="AM38">
            <v>1</v>
          </cell>
          <cell r="AN38">
            <v>18.7</v>
          </cell>
          <cell r="AO38">
            <v>14.7</v>
          </cell>
          <cell r="AP38">
            <v>15.5</v>
          </cell>
          <cell r="AQ38">
            <v>42.78</v>
          </cell>
          <cell r="AR38">
            <v>42.86</v>
          </cell>
          <cell r="AS38">
            <v>39.03</v>
          </cell>
          <cell r="AT38">
            <v>800</v>
          </cell>
          <cell r="AU38">
            <v>630</v>
          </cell>
          <cell r="AV38">
            <v>605</v>
          </cell>
        </row>
        <row r="39">
          <cell r="AH39" t="str">
            <v>EBZRP</v>
          </cell>
          <cell r="AI39" t="str">
            <v xml:space="preserve">EPOXY CURED BASED ZINC RICH PRIMER </v>
          </cell>
          <cell r="AJ39" t="str">
            <v>4180(Z-800)</v>
          </cell>
          <cell r="AK39" t="str">
            <v>1002</v>
          </cell>
          <cell r="AL39">
            <v>0</v>
          </cell>
          <cell r="AM39">
            <v>1</v>
          </cell>
          <cell r="AN39">
            <v>27.3</v>
          </cell>
          <cell r="AO39">
            <v>15.7</v>
          </cell>
          <cell r="AP39">
            <v>0</v>
          </cell>
          <cell r="AQ39">
            <v>40.29</v>
          </cell>
          <cell r="AR39">
            <v>38.22</v>
          </cell>
          <cell r="AS39">
            <v>0</v>
          </cell>
          <cell r="AT39">
            <v>1100</v>
          </cell>
          <cell r="AU39">
            <v>600</v>
          </cell>
        </row>
        <row r="40">
          <cell r="AH40" t="str">
            <v>HBEP</v>
          </cell>
          <cell r="AI40" t="str">
            <v>HIGH BUILD EPOXY POLYAMINE CURED</v>
          </cell>
          <cell r="AJ40" t="str">
            <v>4418(A-418)</v>
          </cell>
          <cell r="AK40" t="str">
            <v>1015</v>
          </cell>
          <cell r="AL40">
            <v>0</v>
          </cell>
          <cell r="AM40">
            <v>1</v>
          </cell>
          <cell r="AN40">
            <v>18.3</v>
          </cell>
          <cell r="AO40">
            <v>13.1</v>
          </cell>
          <cell r="AP40">
            <v>0</v>
          </cell>
          <cell r="AQ40">
            <v>65.569999999999993</v>
          </cell>
          <cell r="AR40">
            <v>83.97</v>
          </cell>
          <cell r="AS40">
            <v>0</v>
          </cell>
          <cell r="AT40">
            <v>1200</v>
          </cell>
          <cell r="AU40">
            <v>1100</v>
          </cell>
        </row>
        <row r="41">
          <cell r="AH41" t="str">
            <v>HSCP</v>
          </cell>
          <cell r="AI41" t="str">
            <v>HIGH SOILD EPOXY POLYAMINE CURED PRIMER</v>
          </cell>
          <cell r="AJ41" t="str">
            <v>4418(A-448)</v>
          </cell>
          <cell r="AK41">
            <v>1017</v>
          </cell>
          <cell r="AL41">
            <v>0</v>
          </cell>
          <cell r="AM41">
            <v>1</v>
          </cell>
          <cell r="AN41">
            <v>20.309999999999999</v>
          </cell>
          <cell r="AO41">
            <v>13.1</v>
          </cell>
          <cell r="AP41">
            <v>0</v>
          </cell>
          <cell r="AQ41">
            <v>64</v>
          </cell>
          <cell r="AR41">
            <v>83.97</v>
          </cell>
          <cell r="AS41">
            <v>0</v>
          </cell>
          <cell r="AT41">
            <v>1300</v>
          </cell>
          <cell r="AU41">
            <v>1100</v>
          </cell>
        </row>
        <row r="42">
          <cell r="AH42" t="str">
            <v>EEA</v>
          </cell>
          <cell r="AI42" t="str">
            <v>EPOXY ENAMEL AMINE ADDUCT CURED</v>
          </cell>
          <cell r="AJ42" t="str">
            <v>4450(A-500)</v>
          </cell>
          <cell r="AK42" t="str">
            <v>1014</v>
          </cell>
          <cell r="AL42">
            <v>0</v>
          </cell>
          <cell r="AM42">
            <v>1</v>
          </cell>
          <cell r="AN42">
            <v>23.8</v>
          </cell>
          <cell r="AO42">
            <v>11.4</v>
          </cell>
          <cell r="AP42">
            <v>0</v>
          </cell>
          <cell r="AQ42">
            <v>37.82</v>
          </cell>
          <cell r="AR42">
            <v>83.33</v>
          </cell>
          <cell r="AS42">
            <v>0</v>
          </cell>
          <cell r="AT42">
            <v>900</v>
          </cell>
          <cell r="AU42">
            <v>950</v>
          </cell>
        </row>
        <row r="43">
          <cell r="AH43" t="str">
            <v>NEP</v>
          </cell>
          <cell r="AI43" t="str">
            <v>NON-REACTIVE EPOXY PRIMER</v>
          </cell>
          <cell r="AJ43" t="str">
            <v>4405(A-505)</v>
          </cell>
          <cell r="AK43">
            <v>0</v>
          </cell>
          <cell r="AL43">
            <v>0</v>
          </cell>
          <cell r="AM43">
            <v>1</v>
          </cell>
          <cell r="AN43">
            <v>19.2</v>
          </cell>
          <cell r="AO43">
            <v>0</v>
          </cell>
          <cell r="AP43">
            <v>0</v>
          </cell>
          <cell r="AQ43">
            <v>41.67</v>
          </cell>
          <cell r="AR43">
            <v>0</v>
          </cell>
          <cell r="AS43">
            <v>0</v>
          </cell>
          <cell r="AT43">
            <v>800</v>
          </cell>
        </row>
        <row r="44">
          <cell r="AH44" t="str">
            <v>ZCOP</v>
          </cell>
          <cell r="AI44" t="str">
            <v xml:space="preserve">ZINC CHROMATE-RED OXIDE/EPOXY PRIMER </v>
          </cell>
          <cell r="AJ44" t="str">
            <v>4451(A-510)</v>
          </cell>
          <cell r="AK44" t="str">
            <v>1016</v>
          </cell>
          <cell r="AL44" t="str">
            <v>530</v>
          </cell>
          <cell r="AM44">
            <v>1</v>
          </cell>
          <cell r="AN44">
            <v>18.2</v>
          </cell>
          <cell r="AO44">
            <v>8.1999999999999993</v>
          </cell>
          <cell r="AP44">
            <v>15.5</v>
          </cell>
          <cell r="AQ44">
            <v>42.86</v>
          </cell>
          <cell r="AR44">
            <v>85.37</v>
          </cell>
          <cell r="AS44">
            <v>36.450000000000003</v>
          </cell>
          <cell r="AT44">
            <v>780</v>
          </cell>
          <cell r="AU44">
            <v>700</v>
          </cell>
          <cell r="AV44">
            <v>565</v>
          </cell>
        </row>
        <row r="45">
          <cell r="AH45" t="str">
            <v>EPC</v>
          </cell>
          <cell r="AI45" t="str">
            <v xml:space="preserve">EPOXY ENAMEL/POLYAMIDE CURED </v>
          </cell>
          <cell r="AJ45" t="str">
            <v>4415(A-515)</v>
          </cell>
          <cell r="AK45">
            <v>0</v>
          </cell>
          <cell r="AL45">
            <v>0</v>
          </cell>
          <cell r="AM45">
            <v>1</v>
          </cell>
          <cell r="AN45">
            <v>19.8</v>
          </cell>
          <cell r="AO45">
            <v>0</v>
          </cell>
          <cell r="AP45">
            <v>0</v>
          </cell>
          <cell r="AQ45">
            <v>42.93</v>
          </cell>
          <cell r="AR45">
            <v>0</v>
          </cell>
          <cell r="AS45">
            <v>0</v>
          </cell>
          <cell r="AT45">
            <v>850</v>
          </cell>
        </row>
        <row r="46">
          <cell r="AH46" t="str">
            <v>4425(A-525)</v>
          </cell>
          <cell r="AI46" t="str">
            <v>EPOXY NON-SKID SURFACING</v>
          </cell>
          <cell r="AJ46" t="str">
            <v>4425(A-525)</v>
          </cell>
          <cell r="AK46" t="str">
            <v>1018</v>
          </cell>
          <cell r="AL46">
            <v>0</v>
          </cell>
          <cell r="AM46">
            <v>1</v>
          </cell>
          <cell r="AN46">
            <v>18</v>
          </cell>
          <cell r="AO46">
            <v>31.3</v>
          </cell>
          <cell r="AP46">
            <v>0</v>
          </cell>
          <cell r="AQ46">
            <v>37.78</v>
          </cell>
          <cell r="AR46">
            <v>47.92</v>
          </cell>
          <cell r="AS46">
            <v>0</v>
          </cell>
          <cell r="AT46">
            <v>680</v>
          </cell>
          <cell r="AU46">
            <v>1500</v>
          </cell>
        </row>
        <row r="47">
          <cell r="AH47" t="str">
            <v>EPAP</v>
          </cell>
          <cell r="AI47" t="str">
            <v>EPOXY-POLYAMIDE,ALLOY PRIMER.</v>
          </cell>
          <cell r="AJ47" t="str">
            <v>4465(A-650)</v>
          </cell>
          <cell r="AK47">
            <v>1020</v>
          </cell>
          <cell r="AL47">
            <v>0</v>
          </cell>
          <cell r="AM47">
            <v>1</v>
          </cell>
          <cell r="AN47">
            <v>21</v>
          </cell>
          <cell r="AO47">
            <v>26.92</v>
          </cell>
          <cell r="AP47">
            <v>0</v>
          </cell>
          <cell r="AQ47">
            <v>42.86</v>
          </cell>
          <cell r="AR47">
            <v>13</v>
          </cell>
          <cell r="AS47">
            <v>0</v>
          </cell>
          <cell r="AT47">
            <v>900</v>
          </cell>
          <cell r="AU47">
            <v>350</v>
          </cell>
        </row>
        <row r="48">
          <cell r="AI48" t="str">
            <v>LEAD SILICO CHROMATE EP.PRI./POLYAMIDE CURED</v>
          </cell>
          <cell r="AJ48" t="str">
            <v>4430(A-530)</v>
          </cell>
          <cell r="AK48">
            <v>0</v>
          </cell>
          <cell r="AL48">
            <v>0</v>
          </cell>
          <cell r="AM48">
            <v>1</v>
          </cell>
          <cell r="AN48">
            <v>21.97</v>
          </cell>
          <cell r="AO48">
            <v>0</v>
          </cell>
          <cell r="AP48">
            <v>0</v>
          </cell>
          <cell r="AQ48">
            <v>37.78</v>
          </cell>
          <cell r="AR48">
            <v>0</v>
          </cell>
          <cell r="AS48">
            <v>0</v>
          </cell>
          <cell r="AT48">
            <v>830</v>
          </cell>
        </row>
        <row r="49">
          <cell r="AH49" t="str">
            <v>ERLP</v>
          </cell>
          <cell r="AI49" t="str">
            <v>EPOXY RED LEAD POLYAMIDE CURED PRIMER</v>
          </cell>
          <cell r="AJ49" t="str">
            <v>4440(A-540)</v>
          </cell>
          <cell r="AK49" t="str">
            <v>1051</v>
          </cell>
          <cell r="AL49">
            <v>0</v>
          </cell>
          <cell r="AM49">
            <v>1</v>
          </cell>
          <cell r="AN49">
            <v>19.399999999999999</v>
          </cell>
          <cell r="AO49">
            <v>15.8</v>
          </cell>
          <cell r="AP49">
            <v>0</v>
          </cell>
          <cell r="AQ49">
            <v>42.78</v>
          </cell>
          <cell r="AR49">
            <v>43.04</v>
          </cell>
          <cell r="AS49">
            <v>0</v>
          </cell>
          <cell r="AT49">
            <v>830</v>
          </cell>
          <cell r="AU49">
            <v>680</v>
          </cell>
        </row>
        <row r="50">
          <cell r="AH50" t="str">
            <v>EROP</v>
          </cell>
          <cell r="AI50" t="str">
            <v>RED LEAD-RED OXIDE EP./POLYAMIDE CURED PRI.</v>
          </cell>
          <cell r="AJ50" t="str">
            <v>4445(A-545)</v>
          </cell>
          <cell r="AK50" t="str">
            <v>1060</v>
          </cell>
          <cell r="AL50">
            <v>0</v>
          </cell>
          <cell r="AM50">
            <v>1</v>
          </cell>
          <cell r="AN50">
            <v>18.7</v>
          </cell>
          <cell r="AO50">
            <v>20.9</v>
          </cell>
          <cell r="AP50">
            <v>0</v>
          </cell>
          <cell r="AQ50">
            <v>42.78</v>
          </cell>
          <cell r="AR50">
            <v>28.71</v>
          </cell>
          <cell r="AS50">
            <v>0</v>
          </cell>
          <cell r="AT50">
            <v>800</v>
          </cell>
          <cell r="AU50">
            <v>600</v>
          </cell>
        </row>
        <row r="51">
          <cell r="AH51" t="str">
            <v>ETC</v>
          </cell>
          <cell r="AI51" t="str">
            <v>TAR EPOXY COATING/AMINE CURED</v>
          </cell>
          <cell r="AJ51" t="str">
            <v>4460(A-560)</v>
          </cell>
          <cell r="AK51" t="str">
            <v>1070(EP-10)</v>
          </cell>
          <cell r="AL51">
            <v>0</v>
          </cell>
          <cell r="AM51">
            <v>1</v>
          </cell>
          <cell r="AN51">
            <v>11.69</v>
          </cell>
          <cell r="AO51">
            <v>12.2</v>
          </cell>
          <cell r="AP51">
            <v>0</v>
          </cell>
          <cell r="AQ51">
            <v>42.78</v>
          </cell>
          <cell r="AR51">
            <v>57.38</v>
          </cell>
          <cell r="AS51">
            <v>0</v>
          </cell>
          <cell r="AT51">
            <v>500</v>
          </cell>
          <cell r="AU51">
            <v>700</v>
          </cell>
          <cell r="AV51">
            <v>1500</v>
          </cell>
        </row>
        <row r="52">
          <cell r="AH52" t="str">
            <v>EWB</v>
          </cell>
          <cell r="AI52" t="str">
            <v>WATER BASE EPOXY ENAMEL/POLTAMINE CURED</v>
          </cell>
          <cell r="AJ52" t="str">
            <v>4458(A-580)</v>
          </cell>
          <cell r="AK52" t="str">
            <v>1017(EP-07)</v>
          </cell>
          <cell r="AL52" t="str">
            <v>96</v>
          </cell>
          <cell r="AM52">
            <v>1</v>
          </cell>
          <cell r="AN52">
            <v>34.4</v>
          </cell>
          <cell r="AO52">
            <v>16</v>
          </cell>
          <cell r="AP52">
            <v>32.700000000000003</v>
          </cell>
          <cell r="AQ52">
            <v>37.79</v>
          </cell>
          <cell r="AR52">
            <v>43.75</v>
          </cell>
          <cell r="AS52">
            <v>45.87</v>
          </cell>
          <cell r="AT52">
            <v>1300</v>
          </cell>
          <cell r="AU52">
            <v>700</v>
          </cell>
          <cell r="AV52">
            <v>1500</v>
          </cell>
        </row>
        <row r="53">
          <cell r="AH53" t="str">
            <v>CCTE</v>
          </cell>
          <cell r="AI53" t="str">
            <v>CATALYZED COAL TAR EPOXY POLYAMINE CURED</v>
          </cell>
          <cell r="AJ53" t="str">
            <v>4459(A-590)</v>
          </cell>
          <cell r="AK53" t="str">
            <v>SP-06</v>
          </cell>
          <cell r="AL53">
            <v>0</v>
          </cell>
          <cell r="AM53">
            <v>1</v>
          </cell>
          <cell r="AN53">
            <v>12.6</v>
          </cell>
          <cell r="AO53">
            <v>32.1</v>
          </cell>
          <cell r="AP53">
            <v>0</v>
          </cell>
          <cell r="AQ53">
            <v>55.56</v>
          </cell>
          <cell r="AR53">
            <v>42.37</v>
          </cell>
          <cell r="AS53">
            <v>0</v>
          </cell>
          <cell r="AT53">
            <v>700</v>
          </cell>
          <cell r="AU53">
            <v>1360</v>
          </cell>
        </row>
        <row r="54">
          <cell r="AH54" t="str">
            <v>EPF</v>
          </cell>
          <cell r="AI54" t="str">
            <v>EPOXY-POLYAMINE,FINISH</v>
          </cell>
          <cell r="AJ54" t="str">
            <v>4465(A-650)</v>
          </cell>
          <cell r="AK54" t="str">
            <v>SP-08</v>
          </cell>
          <cell r="AL54">
            <v>0</v>
          </cell>
          <cell r="AM54">
            <v>1</v>
          </cell>
          <cell r="AN54">
            <v>21</v>
          </cell>
          <cell r="AO54">
            <v>24.4</v>
          </cell>
          <cell r="AP54">
            <v>0</v>
          </cell>
          <cell r="AQ54">
            <v>42.86</v>
          </cell>
          <cell r="AR54">
            <v>25</v>
          </cell>
          <cell r="AS54">
            <v>0</v>
          </cell>
          <cell r="AT54">
            <v>900</v>
          </cell>
          <cell r="AU54">
            <v>610</v>
          </cell>
        </row>
        <row r="55">
          <cell r="AH55" t="str">
            <v>EPRLP</v>
          </cell>
          <cell r="AI55" t="str">
            <v>EPOXY/POLYAMINE,RED LEAD PRIMER</v>
          </cell>
          <cell r="AJ55" t="str">
            <v>4570(A-700)</v>
          </cell>
          <cell r="AK55" t="str">
            <v>SP-09</v>
          </cell>
          <cell r="AL55">
            <v>0</v>
          </cell>
          <cell r="AM55">
            <v>1</v>
          </cell>
          <cell r="AN55">
            <v>21</v>
          </cell>
          <cell r="AO55">
            <v>32</v>
          </cell>
          <cell r="AP55">
            <v>0</v>
          </cell>
          <cell r="AQ55">
            <v>42.86</v>
          </cell>
          <cell r="AR55">
            <v>23.75</v>
          </cell>
          <cell r="AS55">
            <v>0</v>
          </cell>
          <cell r="AT55">
            <v>900</v>
          </cell>
          <cell r="AU55">
            <v>760</v>
          </cell>
        </row>
        <row r="56">
          <cell r="AH56" t="str">
            <v>EMOP</v>
          </cell>
          <cell r="AI56" t="str">
            <v xml:space="preserve">EPOXY MIO PRIMER </v>
          </cell>
          <cell r="AJ56" t="str">
            <v>4691(Ar-910)</v>
          </cell>
          <cell r="AK56" t="str">
            <v>1050(EP-20)</v>
          </cell>
          <cell r="AL56" t="str">
            <v>76</v>
          </cell>
          <cell r="AM56">
            <v>1</v>
          </cell>
          <cell r="AN56">
            <v>17.3</v>
          </cell>
          <cell r="AO56">
            <v>9.2799999999999994</v>
          </cell>
          <cell r="AP56">
            <v>30.9</v>
          </cell>
          <cell r="AQ56">
            <v>43.35</v>
          </cell>
          <cell r="AR56">
            <v>31.25</v>
          </cell>
          <cell r="AS56">
            <v>25.89</v>
          </cell>
          <cell r="AT56">
            <v>750</v>
          </cell>
          <cell r="AU56">
            <v>290</v>
          </cell>
          <cell r="AV56">
            <v>800</v>
          </cell>
        </row>
        <row r="57">
          <cell r="AH57" t="str">
            <v>EPCP</v>
          </cell>
          <cell r="AI57" t="str">
            <v>EPOXY-PHENOLIC CURED PRIMER .</v>
          </cell>
          <cell r="AJ57" t="str">
            <v>4691(Ar-910)</v>
          </cell>
          <cell r="AK57" t="str">
            <v>1060</v>
          </cell>
          <cell r="AL57" t="str">
            <v>76</v>
          </cell>
          <cell r="AM57">
            <v>1</v>
          </cell>
          <cell r="AN57">
            <v>17.3</v>
          </cell>
          <cell r="AO57">
            <v>19.2</v>
          </cell>
          <cell r="AP57">
            <v>30.9</v>
          </cell>
          <cell r="AQ57">
            <v>43.35</v>
          </cell>
          <cell r="AR57">
            <v>31.25</v>
          </cell>
          <cell r="AS57">
            <v>25.89</v>
          </cell>
          <cell r="AT57">
            <v>750</v>
          </cell>
          <cell r="AU57">
            <v>600</v>
          </cell>
          <cell r="AV57">
            <v>800</v>
          </cell>
        </row>
        <row r="59">
          <cell r="AI59" t="str">
            <v xml:space="preserve">CHLORINATED RUBBER RESIN </v>
          </cell>
        </row>
        <row r="60">
          <cell r="AH60" t="str">
            <v>CRRLP</v>
          </cell>
          <cell r="AI60" t="str">
            <v xml:space="preserve">CALORINATED RUBBER RED LEAD PRIMER </v>
          </cell>
          <cell r="AJ60" t="str">
            <v>0201</v>
          </cell>
          <cell r="AK60" t="str">
            <v>1402(RF-63)</v>
          </cell>
          <cell r="AL60" t="str">
            <v>530</v>
          </cell>
          <cell r="AM60">
            <v>1</v>
          </cell>
          <cell r="AN60">
            <v>14.7</v>
          </cell>
          <cell r="AO60">
            <v>12.9</v>
          </cell>
          <cell r="AP60">
            <v>15.5</v>
          </cell>
          <cell r="AQ60">
            <v>32.65</v>
          </cell>
          <cell r="AR60">
            <v>37.979999999999997</v>
          </cell>
          <cell r="AS60">
            <v>36.450000000000003</v>
          </cell>
          <cell r="AT60">
            <v>480</v>
          </cell>
          <cell r="AU60">
            <v>490</v>
          </cell>
          <cell r="AV60">
            <v>565</v>
          </cell>
        </row>
        <row r="61">
          <cell r="AH61" t="str">
            <v>CRZCP</v>
          </cell>
          <cell r="AI61" t="str">
            <v>CHLORINATED RUBBER PRIMER ZINC CHROMATE PR.</v>
          </cell>
          <cell r="AJ61" t="str">
            <v>0211</v>
          </cell>
          <cell r="AK61" t="str">
            <v>1450(RF-67)</v>
          </cell>
          <cell r="AL61" t="str">
            <v>540</v>
          </cell>
          <cell r="AM61">
            <v>1</v>
          </cell>
          <cell r="AN61">
            <v>15.5</v>
          </cell>
          <cell r="AO61">
            <v>11.3</v>
          </cell>
          <cell r="AP61">
            <v>14.1</v>
          </cell>
          <cell r="AQ61">
            <v>30.97</v>
          </cell>
          <cell r="AR61">
            <v>42.48</v>
          </cell>
          <cell r="AS61">
            <v>36.450000000000003</v>
          </cell>
          <cell r="AT61">
            <v>480</v>
          </cell>
          <cell r="AU61">
            <v>480</v>
          </cell>
          <cell r="AV61">
            <v>514</v>
          </cell>
        </row>
        <row r="62">
          <cell r="AH62" t="str">
            <v>CRROP</v>
          </cell>
          <cell r="AI62" t="str">
            <v xml:space="preserve">CHLORINATED RUBBER RED OXIDE PRIMER </v>
          </cell>
          <cell r="AJ62" t="str">
            <v>0221</v>
          </cell>
          <cell r="AK62" t="str">
            <v>1403(RF-65)</v>
          </cell>
          <cell r="AL62" t="str">
            <v>510</v>
          </cell>
          <cell r="AM62">
            <v>1</v>
          </cell>
          <cell r="AN62">
            <v>14.6</v>
          </cell>
          <cell r="AO62">
            <v>12.1</v>
          </cell>
          <cell r="AP62">
            <v>31</v>
          </cell>
          <cell r="AQ62">
            <v>30.82</v>
          </cell>
          <cell r="AR62">
            <v>38.020000000000003</v>
          </cell>
          <cell r="AS62">
            <v>38.549999999999997</v>
          </cell>
          <cell r="AT62">
            <v>450</v>
          </cell>
          <cell r="AU62">
            <v>460</v>
          </cell>
          <cell r="AV62">
            <v>1195</v>
          </cell>
        </row>
        <row r="63">
          <cell r="AH63" t="str">
            <v>CRF</v>
          </cell>
          <cell r="AI63" t="str">
            <v xml:space="preserve">CHLORINATED RUBBER FINISH </v>
          </cell>
          <cell r="AJ63" t="str">
            <v>0251</v>
          </cell>
          <cell r="AK63" t="str">
            <v>1401</v>
          </cell>
          <cell r="AL63" t="str">
            <v>520</v>
          </cell>
          <cell r="AM63">
            <v>1</v>
          </cell>
          <cell r="AN63">
            <v>18.899999999999999</v>
          </cell>
          <cell r="AO63">
            <v>15.8</v>
          </cell>
          <cell r="AP63">
            <v>16.7</v>
          </cell>
          <cell r="AQ63">
            <v>31.75</v>
          </cell>
          <cell r="AR63">
            <v>34.18</v>
          </cell>
          <cell r="AS63">
            <v>33.83</v>
          </cell>
          <cell r="AT63">
            <v>600</v>
          </cell>
          <cell r="AU63">
            <v>540</v>
          </cell>
          <cell r="AV63">
            <v>565</v>
          </cell>
        </row>
        <row r="64">
          <cell r="AH64" t="str">
            <v>CRATP</v>
          </cell>
          <cell r="AI64" t="str">
            <v>C RUBBER ALUMINUM TRIPOLYPHOSPHATE PRIMER</v>
          </cell>
          <cell r="AJ64" t="str">
            <v>0203</v>
          </cell>
          <cell r="AK64">
            <v>0</v>
          </cell>
          <cell r="AL64" t="str">
            <v>531</v>
          </cell>
          <cell r="AM64">
            <v>1</v>
          </cell>
          <cell r="AN64">
            <v>13.4</v>
          </cell>
          <cell r="AO64">
            <v>0</v>
          </cell>
          <cell r="AP64">
            <v>14.5</v>
          </cell>
          <cell r="AQ64">
            <v>37.31</v>
          </cell>
          <cell r="AR64">
            <v>0</v>
          </cell>
          <cell r="AS64">
            <v>36.409999999999997</v>
          </cell>
          <cell r="AT64">
            <v>500</v>
          </cell>
          <cell r="AU64">
            <v>0</v>
          </cell>
          <cell r="AV64">
            <v>528</v>
          </cell>
        </row>
        <row r="65">
          <cell r="AH65" t="str">
            <v>PCRF</v>
          </cell>
          <cell r="AI65" t="str">
            <v>PIGMENTED CHLORINATED RUBBER FINISH</v>
          </cell>
          <cell r="AJ65" t="str">
            <v>4470(C-700)</v>
          </cell>
          <cell r="AK65" t="str">
            <v>RF-51~56</v>
          </cell>
          <cell r="AL65" t="str">
            <v>560</v>
          </cell>
          <cell r="AM65">
            <v>1</v>
          </cell>
          <cell r="AN65">
            <v>27.1</v>
          </cell>
          <cell r="AO65">
            <v>12.3</v>
          </cell>
          <cell r="AP65">
            <v>13.5</v>
          </cell>
          <cell r="AQ65">
            <v>33.21</v>
          </cell>
          <cell r="AR65">
            <v>38.21</v>
          </cell>
          <cell r="AS65">
            <v>33.78</v>
          </cell>
          <cell r="AT65">
            <v>900</v>
          </cell>
          <cell r="AU65">
            <v>470</v>
          </cell>
          <cell r="AV65">
            <v>456</v>
          </cell>
        </row>
        <row r="66">
          <cell r="AH66" t="str">
            <v>CRRLP</v>
          </cell>
          <cell r="AI66" t="str">
            <v xml:space="preserve">CHLORINATED RUBBER RED LEAD PRIMER </v>
          </cell>
          <cell r="AJ66" t="str">
            <v>4575(C-750)</v>
          </cell>
          <cell r="AK66">
            <v>0</v>
          </cell>
          <cell r="AL66" t="str">
            <v>500</v>
          </cell>
          <cell r="AM66">
            <v>1</v>
          </cell>
          <cell r="AN66">
            <v>17.2</v>
          </cell>
          <cell r="AO66">
            <v>0</v>
          </cell>
          <cell r="AP66">
            <v>15</v>
          </cell>
          <cell r="AQ66">
            <v>37.79</v>
          </cell>
          <cell r="AR66">
            <v>0</v>
          </cell>
          <cell r="AS66">
            <v>30.4</v>
          </cell>
          <cell r="AT66">
            <v>650</v>
          </cell>
          <cell r="AU66">
            <v>0</v>
          </cell>
          <cell r="AV66">
            <v>456</v>
          </cell>
        </row>
        <row r="67">
          <cell r="AH67" t="str">
            <v>CRROP</v>
          </cell>
          <cell r="AI67" t="str">
            <v xml:space="preserve">CHLORINATED RUBBER RED LEAD-RED OXIDE PRIMER </v>
          </cell>
          <cell r="AJ67" t="str">
            <v>4576(C-760)</v>
          </cell>
          <cell r="AK67">
            <v>0</v>
          </cell>
          <cell r="AL67" t="str">
            <v>550</v>
          </cell>
          <cell r="AM67">
            <v>1</v>
          </cell>
          <cell r="AN67">
            <v>15.9</v>
          </cell>
          <cell r="AO67">
            <v>0</v>
          </cell>
          <cell r="AP67">
            <v>14.8</v>
          </cell>
          <cell r="AQ67">
            <v>38.99</v>
          </cell>
          <cell r="AR67">
            <v>0</v>
          </cell>
          <cell r="AS67">
            <v>33.78</v>
          </cell>
          <cell r="AT67">
            <v>620</v>
          </cell>
          <cell r="AU67">
            <v>0</v>
          </cell>
          <cell r="AV67">
            <v>500</v>
          </cell>
        </row>
        <row r="68">
          <cell r="AH68" t="str">
            <v>VZCP</v>
          </cell>
          <cell r="AI68" t="str">
            <v>CHLORINATED RUBBER BASE M.I.O.COATING</v>
          </cell>
          <cell r="AJ68" t="str">
            <v>4693(Ar-930)</v>
          </cell>
          <cell r="AK68" t="str">
            <v>1452(RF-68)</v>
          </cell>
          <cell r="AL68" t="str">
            <v>600</v>
          </cell>
          <cell r="AM68">
            <v>1</v>
          </cell>
          <cell r="AN68">
            <v>16.399999999999999</v>
          </cell>
          <cell r="AO68">
            <v>13.2</v>
          </cell>
          <cell r="AP68">
            <v>14.8</v>
          </cell>
          <cell r="AQ68">
            <v>37.799999999999997</v>
          </cell>
          <cell r="AR68">
            <v>37.880000000000003</v>
          </cell>
          <cell r="AS68">
            <v>33.72</v>
          </cell>
          <cell r="AT68">
            <v>620</v>
          </cell>
          <cell r="AU68">
            <v>500</v>
          </cell>
          <cell r="AV68">
            <v>499</v>
          </cell>
        </row>
        <row r="70">
          <cell r="AH70" t="str">
            <v>HF400</v>
          </cell>
          <cell r="AI70" t="str">
            <v>HEAT-RESISTING PAINT 400'C ALUM. SERIES.</v>
          </cell>
          <cell r="AJ70" t="str">
            <v>0654</v>
          </cell>
          <cell r="AK70" t="str">
            <v>1503</v>
          </cell>
          <cell r="AV70">
            <v>406</v>
          </cell>
        </row>
        <row r="71">
          <cell r="AI71" t="str">
            <v xml:space="preserve">SILICONE RESIN </v>
          </cell>
          <cell r="AJ71">
            <v>0</v>
          </cell>
          <cell r="AK71">
            <v>0</v>
          </cell>
          <cell r="AL71">
            <v>0</v>
          </cell>
          <cell r="AM71">
            <v>0</v>
          </cell>
          <cell r="AN71">
            <v>0</v>
          </cell>
          <cell r="AO71">
            <v>0</v>
          </cell>
          <cell r="AP71">
            <v>0</v>
          </cell>
          <cell r="AQ71">
            <v>0</v>
          </cell>
          <cell r="AR71">
            <v>0</v>
          </cell>
          <cell r="AS71">
            <v>0</v>
          </cell>
          <cell r="AT71">
            <v>440</v>
          </cell>
        </row>
        <row r="72">
          <cell r="AH72" t="str">
            <v>HP200</v>
          </cell>
          <cell r="AI72" t="str">
            <v>HEAT-RESISTING PRIMER 200'C ,SILICONE SERIES.</v>
          </cell>
          <cell r="AJ72" t="str">
            <v>0631</v>
          </cell>
          <cell r="AK72" t="str">
            <v>1512</v>
          </cell>
          <cell r="AL72">
            <v>0</v>
          </cell>
          <cell r="AM72">
            <v>1</v>
          </cell>
          <cell r="AN72">
            <v>16.5</v>
          </cell>
          <cell r="AO72">
            <v>26.2</v>
          </cell>
          <cell r="AP72">
            <v>0</v>
          </cell>
          <cell r="AQ72">
            <v>36.36</v>
          </cell>
          <cell r="AR72">
            <v>38.17</v>
          </cell>
          <cell r="AS72">
            <v>0</v>
          </cell>
          <cell r="AT72">
            <v>600</v>
          </cell>
          <cell r="AU72">
            <v>1000</v>
          </cell>
        </row>
        <row r="73">
          <cell r="AH73" t="str">
            <v>HP300</v>
          </cell>
          <cell r="AI73" t="str">
            <v xml:space="preserve">HEAT-RESISTING PRIMER 300'C </v>
          </cell>
          <cell r="AJ73" t="str">
            <v>0632</v>
          </cell>
          <cell r="AK73" t="str">
            <v>1507</v>
          </cell>
          <cell r="AL73" t="str">
            <v>330-1</v>
          </cell>
          <cell r="AM73">
            <v>1</v>
          </cell>
          <cell r="AN73">
            <v>20.7</v>
          </cell>
          <cell r="AO73">
            <v>20.399999999999999</v>
          </cell>
          <cell r="AP73">
            <v>29</v>
          </cell>
          <cell r="AQ73">
            <v>36.229999999999997</v>
          </cell>
          <cell r="AR73">
            <v>38.24</v>
          </cell>
          <cell r="AS73">
            <v>33.76</v>
          </cell>
          <cell r="AT73">
            <v>750</v>
          </cell>
          <cell r="AU73">
            <v>780</v>
          </cell>
          <cell r="AV73">
            <v>979</v>
          </cell>
        </row>
        <row r="74">
          <cell r="AH74" t="str">
            <v>HP500</v>
          </cell>
          <cell r="AI74" t="str">
            <v>HEAT-RESISTING PRIMER 500'C</v>
          </cell>
          <cell r="AJ74" t="str">
            <v>0634</v>
          </cell>
          <cell r="AK74" t="str">
            <v>1501</v>
          </cell>
          <cell r="AL74">
            <v>0</v>
          </cell>
          <cell r="AM74">
            <v>1</v>
          </cell>
          <cell r="AN74">
            <v>35.799999999999997</v>
          </cell>
          <cell r="AO74">
            <v>34.1</v>
          </cell>
          <cell r="AP74">
            <v>0</v>
          </cell>
          <cell r="AQ74">
            <v>36.31</v>
          </cell>
          <cell r="AR74">
            <v>38.119999999999997</v>
          </cell>
          <cell r="AS74">
            <v>0</v>
          </cell>
          <cell r="AT74">
            <v>1300</v>
          </cell>
          <cell r="AU74">
            <v>1300</v>
          </cell>
        </row>
        <row r="75">
          <cell r="AH75" t="str">
            <v>HP600</v>
          </cell>
          <cell r="AI75" t="str">
            <v>HEAT-RESISTING PRIMER 600'C</v>
          </cell>
          <cell r="AJ75" t="str">
            <v>0635</v>
          </cell>
          <cell r="AK75" t="str">
            <v>1500</v>
          </cell>
          <cell r="AL75" t="str">
            <v>320-1</v>
          </cell>
          <cell r="AM75">
            <v>1</v>
          </cell>
          <cell r="AN75">
            <v>44.09</v>
          </cell>
          <cell r="AO75">
            <v>34.1</v>
          </cell>
          <cell r="AP75">
            <v>44.4</v>
          </cell>
          <cell r="AQ75">
            <v>31.75</v>
          </cell>
          <cell r="AR75">
            <v>38.119999999999997</v>
          </cell>
          <cell r="AS75">
            <v>33.78</v>
          </cell>
          <cell r="AT75">
            <v>1400</v>
          </cell>
          <cell r="AU75">
            <v>1300</v>
          </cell>
          <cell r="AV75">
            <v>1500</v>
          </cell>
        </row>
        <row r="76">
          <cell r="AH76" t="str">
            <v>HF200</v>
          </cell>
          <cell r="AI76" t="str">
            <v>HEAT-RESISTING PAINT 200'C SILICONE SREIES.</v>
          </cell>
          <cell r="AJ76" t="str">
            <v>0651</v>
          </cell>
          <cell r="AK76" t="str">
            <v>1504</v>
          </cell>
          <cell r="AL76">
            <v>0</v>
          </cell>
          <cell r="AM76">
            <v>1</v>
          </cell>
          <cell r="AN76">
            <v>17.5</v>
          </cell>
          <cell r="AO76">
            <v>27.3</v>
          </cell>
          <cell r="AP76">
            <v>0</v>
          </cell>
          <cell r="AQ76">
            <v>30.29</v>
          </cell>
          <cell r="AR76">
            <v>28.57</v>
          </cell>
          <cell r="AS76">
            <v>0</v>
          </cell>
          <cell r="AT76">
            <v>530</v>
          </cell>
          <cell r="AU76">
            <v>780</v>
          </cell>
        </row>
        <row r="77">
          <cell r="AH77" t="str">
            <v>HF300</v>
          </cell>
          <cell r="AI77" t="str">
            <v>HEAT-RESISTING PAINT 300'C</v>
          </cell>
          <cell r="AJ77" t="str">
            <v>0652</v>
          </cell>
          <cell r="AK77" t="str">
            <v>1505</v>
          </cell>
          <cell r="AL77" t="str">
            <v>330</v>
          </cell>
          <cell r="AM77">
            <v>1</v>
          </cell>
          <cell r="AN77">
            <v>27.6</v>
          </cell>
          <cell r="AO77">
            <v>27.3</v>
          </cell>
          <cell r="AP77">
            <v>28.4</v>
          </cell>
          <cell r="AQ77">
            <v>27.17</v>
          </cell>
          <cell r="AR77">
            <v>28.57</v>
          </cell>
          <cell r="AS77">
            <v>32.54</v>
          </cell>
          <cell r="AT77">
            <v>750</v>
          </cell>
          <cell r="AU77">
            <v>780</v>
          </cell>
          <cell r="AV77">
            <v>924</v>
          </cell>
        </row>
        <row r="78">
          <cell r="AH78" t="str">
            <v>HF400</v>
          </cell>
          <cell r="AI78" t="str">
            <v>HEAT-RESISTING PAINT 400'C ALUM. SERIES.</v>
          </cell>
          <cell r="AJ78" t="str">
            <v>0654</v>
          </cell>
          <cell r="AK78" t="str">
            <v>1503</v>
          </cell>
          <cell r="AL78">
            <v>0</v>
          </cell>
          <cell r="AM78">
            <v>1</v>
          </cell>
          <cell r="AN78">
            <v>51.61</v>
          </cell>
          <cell r="AO78">
            <v>59.4</v>
          </cell>
          <cell r="AP78">
            <v>0</v>
          </cell>
          <cell r="AQ78">
            <v>25.19</v>
          </cell>
          <cell r="AR78">
            <v>28.62</v>
          </cell>
          <cell r="AS78">
            <v>0</v>
          </cell>
          <cell r="AT78">
            <v>1300</v>
          </cell>
          <cell r="AU78">
            <v>1700</v>
          </cell>
        </row>
        <row r="79">
          <cell r="AH79" t="str">
            <v>HF600</v>
          </cell>
          <cell r="AI79" t="str">
            <v>HEAT-RESISTING PAINT 600'C</v>
          </cell>
          <cell r="AJ79" t="str">
            <v>0655</v>
          </cell>
          <cell r="AK79" t="str">
            <v>1508</v>
          </cell>
          <cell r="AL79" t="str">
            <v>320</v>
          </cell>
          <cell r="AM79">
            <v>1</v>
          </cell>
          <cell r="AN79">
            <v>74.400000000000006</v>
          </cell>
          <cell r="AO79">
            <v>52.39</v>
          </cell>
          <cell r="AP79">
            <v>43.5</v>
          </cell>
          <cell r="AQ79">
            <v>20.16</v>
          </cell>
          <cell r="AR79">
            <v>28.63</v>
          </cell>
          <cell r="AS79">
            <v>32.479999999999997</v>
          </cell>
          <cell r="AT79">
            <v>1500</v>
          </cell>
          <cell r="AU79">
            <v>1500</v>
          </cell>
          <cell r="AV79">
            <v>1413</v>
          </cell>
        </row>
        <row r="80">
          <cell r="AH80" t="str">
            <v>ITIP</v>
          </cell>
          <cell r="AI80" t="str">
            <v>THERMOINDICATIVE PAINT INTERBOND TEMP. INDICATING PAINT</v>
          </cell>
          <cell r="AJ80" t="str">
            <v>0654</v>
          </cell>
          <cell r="AK80" t="str">
            <v>HAA-705</v>
          </cell>
          <cell r="AL80">
            <v>0</v>
          </cell>
          <cell r="AM80">
            <v>1</v>
          </cell>
          <cell r="AN80">
            <v>51.61</v>
          </cell>
          <cell r="AO80">
            <v>68</v>
          </cell>
          <cell r="AP80">
            <v>0</v>
          </cell>
          <cell r="AQ80">
            <v>25.19</v>
          </cell>
          <cell r="AR80">
            <v>10</v>
          </cell>
          <cell r="AS80">
            <v>0</v>
          </cell>
          <cell r="AT80">
            <v>1300</v>
          </cell>
          <cell r="AU80">
            <v>680</v>
          </cell>
        </row>
        <row r="81">
          <cell r="AI81" t="str">
            <v>RED LEAD PRIMER</v>
          </cell>
          <cell r="AJ81" t="str">
            <v>0102</v>
          </cell>
          <cell r="AK81" t="str">
            <v>906(OP-92)</v>
          </cell>
          <cell r="AL81" t="str">
            <v>220</v>
          </cell>
          <cell r="AM81">
            <v>1</v>
          </cell>
          <cell r="AN81">
            <v>8.7799999999999994</v>
          </cell>
          <cell r="AO81">
            <v>10</v>
          </cell>
          <cell r="AP81">
            <v>12.4</v>
          </cell>
          <cell r="AQ81">
            <v>47.83</v>
          </cell>
          <cell r="AR81">
            <v>42</v>
          </cell>
          <cell r="AS81">
            <v>38.71</v>
          </cell>
          <cell r="AT81">
            <v>420</v>
          </cell>
          <cell r="AU81">
            <v>420</v>
          </cell>
          <cell r="AV81">
            <v>480</v>
          </cell>
        </row>
        <row r="82">
          <cell r="AI82" t="str">
            <v xml:space="preserve">POLY-VINYL BUTYRAL RESIN (PVB) </v>
          </cell>
          <cell r="AJ82">
            <v>0</v>
          </cell>
          <cell r="AK82">
            <v>0</v>
          </cell>
          <cell r="AL82">
            <v>0</v>
          </cell>
          <cell r="AM82">
            <v>0</v>
          </cell>
          <cell r="AN82">
            <v>0</v>
          </cell>
          <cell r="AO82">
            <v>0</v>
          </cell>
          <cell r="AP82">
            <v>0</v>
          </cell>
          <cell r="AQ82">
            <v>0</v>
          </cell>
          <cell r="AR82">
            <v>0</v>
          </cell>
          <cell r="AS82">
            <v>0</v>
          </cell>
          <cell r="AT82">
            <v>540</v>
          </cell>
          <cell r="AU82">
            <v>570</v>
          </cell>
        </row>
        <row r="83">
          <cell r="AH83" t="str">
            <v>VRLP</v>
          </cell>
          <cell r="AI83" t="str">
            <v>VINYL RED LEAD PRIMER</v>
          </cell>
          <cell r="AJ83" t="str">
            <v>0301</v>
          </cell>
          <cell r="AK83" t="str">
            <v>SP30(VP-71)</v>
          </cell>
          <cell r="AL83" t="str">
            <v xml:space="preserve"> 21</v>
          </cell>
          <cell r="AM83">
            <v>1</v>
          </cell>
          <cell r="AN83">
            <v>21.8</v>
          </cell>
          <cell r="AO83">
            <v>25.3</v>
          </cell>
          <cell r="AP83">
            <v>64.900000000000006</v>
          </cell>
          <cell r="AQ83">
            <v>25.23</v>
          </cell>
          <cell r="AR83">
            <v>23.72</v>
          </cell>
          <cell r="AS83">
            <v>21.57</v>
          </cell>
          <cell r="AT83">
            <v>550</v>
          </cell>
          <cell r="AU83">
            <v>600</v>
          </cell>
          <cell r="AV83">
            <v>1400</v>
          </cell>
        </row>
        <row r="84">
          <cell r="AH84" t="str">
            <v>VZCP</v>
          </cell>
          <cell r="AI84" t="str">
            <v>VINYL ZINC CHRMATE PRIMER</v>
          </cell>
          <cell r="AJ84" t="str">
            <v>0311</v>
          </cell>
          <cell r="AK84" t="str">
            <v>VP-72</v>
          </cell>
          <cell r="AL84">
            <v>0</v>
          </cell>
          <cell r="AM84">
            <v>1</v>
          </cell>
          <cell r="AN84">
            <v>24.5</v>
          </cell>
          <cell r="AO84">
            <v>28.8</v>
          </cell>
          <cell r="AP84">
            <v>0</v>
          </cell>
          <cell r="AQ84">
            <v>22.04</v>
          </cell>
          <cell r="AR84">
            <v>19.79</v>
          </cell>
          <cell r="AS84">
            <v>0</v>
          </cell>
          <cell r="AT84">
            <v>540</v>
          </cell>
          <cell r="AU84">
            <v>570</v>
          </cell>
        </row>
        <row r="85">
          <cell r="AH85" t="str">
            <v>WP</v>
          </cell>
          <cell r="AI85" t="str">
            <v>WASH PRIMER</v>
          </cell>
          <cell r="AJ85" t="str">
            <v>0345</v>
          </cell>
          <cell r="AK85" t="str">
            <v>908(SP-02)</v>
          </cell>
          <cell r="AL85" t="str">
            <v xml:space="preserve"> 11</v>
          </cell>
          <cell r="AM85">
            <v>1</v>
          </cell>
          <cell r="AN85">
            <v>55.83</v>
          </cell>
          <cell r="AO85">
            <v>37.1</v>
          </cell>
          <cell r="AP85">
            <v>78.3</v>
          </cell>
          <cell r="AQ85">
            <v>8.06</v>
          </cell>
          <cell r="AR85">
            <v>11.86</v>
          </cell>
          <cell r="AS85">
            <v>8.94</v>
          </cell>
          <cell r="AT85">
            <v>450</v>
          </cell>
          <cell r="AU85">
            <v>440</v>
          </cell>
          <cell r="AV85">
            <v>700</v>
          </cell>
        </row>
        <row r="86">
          <cell r="AH86" t="str">
            <v>VE</v>
          </cell>
          <cell r="AI86" t="str">
            <v xml:space="preserve">VINYL ENAMEL </v>
          </cell>
          <cell r="AJ86" t="str">
            <v>0351</v>
          </cell>
          <cell r="AK86" t="str">
            <v>SP32(VA-11)</v>
          </cell>
          <cell r="AL86">
            <v>0</v>
          </cell>
          <cell r="AM86">
            <v>1</v>
          </cell>
          <cell r="AN86">
            <v>29.1</v>
          </cell>
          <cell r="AO86">
            <v>26.21</v>
          </cell>
          <cell r="AP86">
            <v>0</v>
          </cell>
          <cell r="AQ86">
            <v>18.899999999999999</v>
          </cell>
          <cell r="AR86">
            <v>19.079999999999998</v>
          </cell>
          <cell r="AS86">
            <v>0</v>
          </cell>
          <cell r="AT86">
            <v>550</v>
          </cell>
          <cell r="AU86">
            <v>500</v>
          </cell>
        </row>
        <row r="87">
          <cell r="AI87" t="str">
            <v>PIGMENTED PVC VINYL FINISH</v>
          </cell>
          <cell r="AJ87" t="str">
            <v>4340(U-400)</v>
          </cell>
          <cell r="AK87" t="str">
            <v>SP34(VA-51)</v>
          </cell>
          <cell r="AL87">
            <v>0</v>
          </cell>
          <cell r="AM87">
            <v>1</v>
          </cell>
          <cell r="AN87">
            <v>21.2</v>
          </cell>
          <cell r="AO87">
            <v>27.3</v>
          </cell>
          <cell r="AP87">
            <v>0</v>
          </cell>
          <cell r="AQ87">
            <v>30.19</v>
          </cell>
          <cell r="AR87">
            <v>19.78</v>
          </cell>
          <cell r="AS87">
            <v>0</v>
          </cell>
          <cell r="AT87">
            <v>640</v>
          </cell>
          <cell r="AU87">
            <v>540</v>
          </cell>
        </row>
        <row r="89">
          <cell r="AI89" t="str">
            <v xml:space="preserve">POLYOL POLYISOCYANATE </v>
          </cell>
        </row>
        <row r="90">
          <cell r="AH90" t="str">
            <v>PCC</v>
          </cell>
          <cell r="AI90" t="str">
            <v xml:space="preserve">POLYURETHANE COATING CLEAR </v>
          </cell>
          <cell r="AJ90" t="str">
            <v>0550</v>
          </cell>
          <cell r="AK90" t="str">
            <v>722</v>
          </cell>
          <cell r="AL90" t="str">
            <v xml:space="preserve"> 67</v>
          </cell>
          <cell r="AM90">
            <v>1</v>
          </cell>
          <cell r="AN90">
            <v>27.8</v>
          </cell>
          <cell r="AO90">
            <v>29.8</v>
          </cell>
          <cell r="AP90">
            <v>81.790000000000006</v>
          </cell>
          <cell r="AQ90">
            <v>25.18</v>
          </cell>
          <cell r="AR90">
            <v>25.17</v>
          </cell>
          <cell r="AS90">
            <v>18.34</v>
          </cell>
          <cell r="AT90">
            <v>700</v>
          </cell>
          <cell r="AU90">
            <v>750</v>
          </cell>
          <cell r="AV90">
            <v>1500</v>
          </cell>
        </row>
        <row r="91">
          <cell r="AH91" t="str">
            <v>PF</v>
          </cell>
          <cell r="AI91" t="str">
            <v>POLYURETHANE COATING</v>
          </cell>
          <cell r="AJ91" t="str">
            <v>0551</v>
          </cell>
          <cell r="AK91" t="str">
            <v>725</v>
          </cell>
          <cell r="AL91" t="str">
            <v xml:space="preserve"> 66</v>
          </cell>
          <cell r="AM91">
            <v>1</v>
          </cell>
          <cell r="AN91">
            <v>33.1</v>
          </cell>
          <cell r="AO91">
            <v>29.8</v>
          </cell>
          <cell r="AP91">
            <v>92.79</v>
          </cell>
          <cell r="AQ91">
            <v>27.19</v>
          </cell>
          <cell r="AR91">
            <v>30.2</v>
          </cell>
          <cell r="AS91">
            <v>18.32</v>
          </cell>
          <cell r="AT91">
            <v>900</v>
          </cell>
          <cell r="AU91">
            <v>900</v>
          </cell>
          <cell r="AV91">
            <v>1700</v>
          </cell>
        </row>
        <row r="92">
          <cell r="AH92" t="str">
            <v>PFC</v>
          </cell>
          <cell r="AI92" t="str">
            <v>POLYURETHANE COATING</v>
          </cell>
          <cell r="AJ92" t="str">
            <v>0551</v>
          </cell>
          <cell r="AK92" t="str">
            <v>UP-04</v>
          </cell>
          <cell r="AL92" t="str">
            <v xml:space="preserve"> 66</v>
          </cell>
          <cell r="AM92">
            <v>1</v>
          </cell>
          <cell r="AN92">
            <v>36.78</v>
          </cell>
          <cell r="AO92">
            <v>16.059999999999999</v>
          </cell>
          <cell r="AP92">
            <v>92.79</v>
          </cell>
          <cell r="AQ92">
            <v>27.19</v>
          </cell>
          <cell r="AR92">
            <v>30.2</v>
          </cell>
          <cell r="AS92">
            <v>18.32</v>
          </cell>
          <cell r="AT92">
            <v>1000</v>
          </cell>
          <cell r="AU92">
            <v>485</v>
          </cell>
          <cell r="AV92">
            <v>1700</v>
          </cell>
        </row>
        <row r="93">
          <cell r="AH93" t="str">
            <v>AICP</v>
          </cell>
          <cell r="AI93" t="str">
            <v>ALIPHATIC ISCYANATE CURED POLYURETHANE FIN.</v>
          </cell>
          <cell r="AJ93" t="str">
            <v>4231(I-300)</v>
          </cell>
          <cell r="AK93" t="str">
            <v>728</v>
          </cell>
          <cell r="AL93">
            <v>0</v>
          </cell>
          <cell r="AM93">
            <v>1</v>
          </cell>
          <cell r="AN93">
            <v>46.3</v>
          </cell>
          <cell r="AO93">
            <v>56.2</v>
          </cell>
          <cell r="AP93">
            <v>0</v>
          </cell>
          <cell r="AQ93">
            <v>30.24</v>
          </cell>
          <cell r="AR93">
            <v>30.25</v>
          </cell>
          <cell r="AS93">
            <v>0</v>
          </cell>
          <cell r="AT93">
            <v>1400</v>
          </cell>
          <cell r="AU93">
            <v>1700</v>
          </cell>
        </row>
        <row r="94">
          <cell r="AI94" t="str">
            <v>POLYURETHANE TANK LINING</v>
          </cell>
          <cell r="AJ94" t="str">
            <v>4230(I-310)</v>
          </cell>
          <cell r="AK94" t="str">
            <v>733</v>
          </cell>
          <cell r="AL94">
            <v>0</v>
          </cell>
          <cell r="AM94">
            <v>1</v>
          </cell>
          <cell r="AN94">
            <v>37</v>
          </cell>
          <cell r="AO94">
            <v>19.8</v>
          </cell>
          <cell r="AP94">
            <v>0</v>
          </cell>
          <cell r="AQ94">
            <v>37.840000000000003</v>
          </cell>
          <cell r="AR94">
            <v>28.79</v>
          </cell>
          <cell r="AS94">
            <v>0</v>
          </cell>
          <cell r="AT94">
            <v>1400</v>
          </cell>
          <cell r="AU94">
            <v>570</v>
          </cell>
        </row>
        <row r="95">
          <cell r="AI95" t="str">
            <v>NON-REACTIVE POLYURETHANE PRIMER</v>
          </cell>
          <cell r="AJ95" t="str">
            <v>4239(I-350)</v>
          </cell>
          <cell r="AK95">
            <v>0</v>
          </cell>
          <cell r="AL95">
            <v>0</v>
          </cell>
          <cell r="AM95">
            <v>1</v>
          </cell>
          <cell r="AN95">
            <v>18</v>
          </cell>
          <cell r="AO95">
            <v>0</v>
          </cell>
          <cell r="AP95">
            <v>0</v>
          </cell>
          <cell r="AQ95">
            <v>55.56</v>
          </cell>
          <cell r="AR95">
            <v>0</v>
          </cell>
          <cell r="AS95">
            <v>0</v>
          </cell>
          <cell r="AT95">
            <v>1000</v>
          </cell>
        </row>
        <row r="96">
          <cell r="AI96" t="str">
            <v>CLEAR POLYURETHANE FINISH</v>
          </cell>
          <cell r="AJ96" t="str">
            <v>4235(I-390)</v>
          </cell>
          <cell r="AK96" t="str">
            <v>1101</v>
          </cell>
          <cell r="AL96">
            <v>0</v>
          </cell>
          <cell r="AM96">
            <v>1</v>
          </cell>
          <cell r="AN96">
            <v>31.7</v>
          </cell>
          <cell r="AO96">
            <v>17</v>
          </cell>
          <cell r="AP96">
            <v>0</v>
          </cell>
          <cell r="AQ96">
            <v>37.85</v>
          </cell>
          <cell r="AR96">
            <v>26.47</v>
          </cell>
          <cell r="AS96">
            <v>0</v>
          </cell>
          <cell r="AT96">
            <v>1200</v>
          </cell>
          <cell r="AU96">
            <v>450</v>
          </cell>
        </row>
        <row r="97">
          <cell r="AI97" t="str">
            <v>URETHANE CHROMATE PRIMER</v>
          </cell>
          <cell r="AJ97" t="str">
            <v>4420(A-200)</v>
          </cell>
          <cell r="AK97" t="str">
            <v>1106</v>
          </cell>
          <cell r="AL97">
            <v>0</v>
          </cell>
          <cell r="AM97">
            <v>1</v>
          </cell>
          <cell r="AN97">
            <v>21.6</v>
          </cell>
          <cell r="AO97">
            <v>12.5</v>
          </cell>
          <cell r="AP97">
            <v>0</v>
          </cell>
          <cell r="AQ97">
            <v>37.04</v>
          </cell>
          <cell r="AR97">
            <v>24</v>
          </cell>
          <cell r="AS97">
            <v>0</v>
          </cell>
          <cell r="AT97">
            <v>800</v>
          </cell>
          <cell r="AU97">
            <v>300</v>
          </cell>
        </row>
        <row r="98">
          <cell r="AI98" t="str">
            <v>ZINC TETROXYCHROMATE BUTYRAL ETCH PRIMER</v>
          </cell>
          <cell r="AJ98" t="str">
            <v>4322(U-220)</v>
          </cell>
          <cell r="AK98" t="str">
            <v>738</v>
          </cell>
          <cell r="AL98">
            <v>0</v>
          </cell>
          <cell r="AM98">
            <v>1</v>
          </cell>
          <cell r="AN98">
            <v>58.41</v>
          </cell>
          <cell r="AO98">
            <v>69.59</v>
          </cell>
          <cell r="AP98">
            <v>0</v>
          </cell>
          <cell r="AQ98">
            <v>8.56</v>
          </cell>
          <cell r="AR98">
            <v>28.74</v>
          </cell>
          <cell r="AS98">
            <v>0</v>
          </cell>
          <cell r="AT98">
            <v>500</v>
          </cell>
          <cell r="AU98">
            <v>2000</v>
          </cell>
        </row>
        <row r="100">
          <cell r="AI100" t="str">
            <v>MASONRY &amp; ACRYLIC PAINT</v>
          </cell>
        </row>
        <row r="101">
          <cell r="AI101" t="str">
            <v>SOLVENT BASE MASONRY PRIMER</v>
          </cell>
          <cell r="AJ101" t="str">
            <v>1541</v>
          </cell>
          <cell r="AK101">
            <v>0</v>
          </cell>
          <cell r="AL101" t="str">
            <v>140</v>
          </cell>
          <cell r="AM101">
            <v>1</v>
          </cell>
          <cell r="AN101">
            <v>9.6999999999999993</v>
          </cell>
          <cell r="AO101">
            <v>0</v>
          </cell>
          <cell r="AP101">
            <v>14</v>
          </cell>
          <cell r="AQ101">
            <v>40.21</v>
          </cell>
          <cell r="AR101">
            <v>0</v>
          </cell>
          <cell r="AS101">
            <v>30.36</v>
          </cell>
          <cell r="AT101">
            <v>390</v>
          </cell>
          <cell r="AU101">
            <v>0</v>
          </cell>
          <cell r="AV101">
            <v>425</v>
          </cell>
        </row>
        <row r="102">
          <cell r="AI102" t="str">
            <v>WATER BASE MASONRY PRIMER</v>
          </cell>
          <cell r="AJ102" t="str">
            <v>1546</v>
          </cell>
          <cell r="AK102">
            <v>0</v>
          </cell>
          <cell r="AL102" t="str">
            <v>140-1</v>
          </cell>
          <cell r="AM102">
            <v>1</v>
          </cell>
          <cell r="AN102">
            <v>8.1999999999999993</v>
          </cell>
          <cell r="AO102">
            <v>0</v>
          </cell>
          <cell r="AP102">
            <v>12</v>
          </cell>
          <cell r="AQ102">
            <v>40.24</v>
          </cell>
          <cell r="AR102">
            <v>0</v>
          </cell>
          <cell r="AS102">
            <v>33.83</v>
          </cell>
          <cell r="AT102">
            <v>330</v>
          </cell>
          <cell r="AU102">
            <v>0</v>
          </cell>
          <cell r="AV102">
            <v>406</v>
          </cell>
        </row>
        <row r="103">
          <cell r="AI103" t="str">
            <v>WATER BASE MASONRY PAINT</v>
          </cell>
          <cell r="AJ103" t="str">
            <v>1556</v>
          </cell>
          <cell r="AK103">
            <v>0</v>
          </cell>
          <cell r="AL103">
            <v>0</v>
          </cell>
          <cell r="AM103">
            <v>1</v>
          </cell>
          <cell r="AN103">
            <v>11.9</v>
          </cell>
          <cell r="AO103">
            <v>0</v>
          </cell>
          <cell r="AP103">
            <v>0</v>
          </cell>
          <cell r="AQ103">
            <v>36.97</v>
          </cell>
          <cell r="AR103">
            <v>0</v>
          </cell>
          <cell r="AS103">
            <v>0</v>
          </cell>
          <cell r="AT103">
            <v>440</v>
          </cell>
        </row>
        <row r="104">
          <cell r="AH104" t="str">
            <v>1656</v>
          </cell>
          <cell r="AI104" t="str">
            <v xml:space="preserve">ACRYLIC EMULSION PAINT </v>
          </cell>
          <cell r="AJ104" t="str">
            <v>1656</v>
          </cell>
          <cell r="AK104">
            <v>0</v>
          </cell>
          <cell r="AL104">
            <v>0</v>
          </cell>
          <cell r="AM104">
            <v>1</v>
          </cell>
          <cell r="AN104">
            <v>9.4</v>
          </cell>
          <cell r="AO104">
            <v>0</v>
          </cell>
          <cell r="AP104">
            <v>25.8</v>
          </cell>
          <cell r="AQ104">
            <v>38.299999999999997</v>
          </cell>
          <cell r="AR104">
            <v>0</v>
          </cell>
          <cell r="AS104">
            <v>34.880000000000003</v>
          </cell>
          <cell r="AT104">
            <v>360</v>
          </cell>
          <cell r="AU104">
            <v>0</v>
          </cell>
          <cell r="AV104">
            <v>900</v>
          </cell>
        </row>
        <row r="105">
          <cell r="AI105" t="str">
            <v xml:space="preserve">EMULSION PAINT </v>
          </cell>
          <cell r="AJ105" t="str">
            <v>1657</v>
          </cell>
          <cell r="AK105">
            <v>0</v>
          </cell>
          <cell r="AL105" t="str">
            <v>130</v>
          </cell>
          <cell r="AM105">
            <v>1</v>
          </cell>
          <cell r="AN105">
            <v>6.4</v>
          </cell>
          <cell r="AO105">
            <v>0</v>
          </cell>
          <cell r="AP105">
            <v>5.8</v>
          </cell>
          <cell r="AQ105">
            <v>40.630000000000003</v>
          </cell>
          <cell r="AR105">
            <v>0</v>
          </cell>
          <cell r="AS105">
            <v>34.83</v>
          </cell>
          <cell r="AT105">
            <v>260</v>
          </cell>
          <cell r="AU105">
            <v>0</v>
          </cell>
          <cell r="AV105">
            <v>202</v>
          </cell>
        </row>
        <row r="107">
          <cell r="AI107" t="str">
            <v>OTHER PAINT</v>
          </cell>
        </row>
        <row r="108">
          <cell r="AH108" t="str">
            <v>AO</v>
          </cell>
          <cell r="AI108" t="str">
            <v>AMERLOCK-400 100,</v>
          </cell>
          <cell r="AJ108">
            <v>0</v>
          </cell>
          <cell r="AK108">
            <v>0</v>
          </cell>
          <cell r="AL108">
            <v>0</v>
          </cell>
          <cell r="AM108">
            <v>1</v>
          </cell>
          <cell r="AN108">
            <v>0</v>
          </cell>
          <cell r="AO108">
            <v>35</v>
          </cell>
          <cell r="AP108">
            <v>0</v>
          </cell>
          <cell r="AQ108">
            <v>0</v>
          </cell>
          <cell r="AR108">
            <v>21</v>
          </cell>
          <cell r="AS108">
            <v>0</v>
          </cell>
          <cell r="AT108">
            <v>0</v>
          </cell>
          <cell r="AU108">
            <v>735</v>
          </cell>
        </row>
        <row r="109">
          <cell r="AI109" t="str">
            <v>BLACK VARNISH</v>
          </cell>
          <cell r="AJ109" t="str">
            <v>1727</v>
          </cell>
          <cell r="AK109">
            <v>0</v>
          </cell>
          <cell r="AL109" t="str">
            <v>170</v>
          </cell>
          <cell r="AM109">
            <v>1</v>
          </cell>
          <cell r="AN109">
            <v>5.8</v>
          </cell>
          <cell r="AO109">
            <v>0</v>
          </cell>
          <cell r="AP109">
            <v>6.2</v>
          </cell>
          <cell r="AQ109">
            <v>34.479999999999997</v>
          </cell>
          <cell r="AR109">
            <v>0</v>
          </cell>
          <cell r="AS109">
            <v>26.94</v>
          </cell>
          <cell r="AT109">
            <v>200</v>
          </cell>
          <cell r="AU109">
            <v>0</v>
          </cell>
          <cell r="AV109">
            <v>167</v>
          </cell>
        </row>
        <row r="110">
          <cell r="AI110" t="str">
            <v>NEO WATER PROOF COATING</v>
          </cell>
          <cell r="AJ110" t="str">
            <v>1728</v>
          </cell>
          <cell r="AK110" t="str">
            <v>1018</v>
          </cell>
          <cell r="AL110" t="str">
            <v>160</v>
          </cell>
          <cell r="AM110">
            <v>1</v>
          </cell>
          <cell r="AN110">
            <v>4.4000000000000004</v>
          </cell>
          <cell r="AO110">
            <v>0</v>
          </cell>
          <cell r="AP110">
            <v>6.7</v>
          </cell>
          <cell r="AQ110">
            <v>227.27</v>
          </cell>
          <cell r="AR110">
            <v>0</v>
          </cell>
          <cell r="AS110">
            <v>28.81</v>
          </cell>
          <cell r="AT110">
            <v>1000</v>
          </cell>
          <cell r="AU110">
            <v>0</v>
          </cell>
          <cell r="AV110">
            <v>193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sheetData sheetId="768"/>
      <sheetData sheetId="769"/>
      <sheetData sheetId="770"/>
      <sheetData sheetId="771"/>
      <sheetData sheetId="772"/>
      <sheetData sheetId="773"/>
      <sheetData sheetId="774"/>
      <sheetData sheetId="775"/>
      <sheetData sheetId="776" refreshError="1"/>
      <sheetData sheetId="777"/>
      <sheetData sheetId="778"/>
      <sheetData sheetId="779"/>
      <sheetData sheetId="780"/>
      <sheetData sheetId="781"/>
      <sheetData sheetId="782" refreshError="1"/>
      <sheetData sheetId="783" refreshError="1"/>
      <sheetData sheetId="784" refreshError="1"/>
      <sheetData sheetId="785" refreshError="1"/>
      <sheetData sheetId="786" refreshError="1"/>
      <sheetData sheetId="787" refreshError="1"/>
      <sheetData sheetId="788"/>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refreshError="1"/>
      <sheetData sheetId="812" refreshError="1"/>
      <sheetData sheetId="813"/>
      <sheetData sheetId="814"/>
      <sheetData sheetId="815"/>
      <sheetData sheetId="816"/>
      <sheetData sheetId="817" refreshError="1"/>
      <sheetData sheetId="818" refreshError="1"/>
      <sheetData sheetId="819" refreshError="1"/>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refreshError="1"/>
      <sheetData sheetId="837" refreshError="1"/>
      <sheetData sheetId="838"/>
      <sheetData sheetId="839"/>
      <sheetData sheetId="840"/>
      <sheetData sheetId="841"/>
      <sheetData sheetId="842"/>
      <sheetData sheetId="843"/>
      <sheetData sheetId="844"/>
      <sheetData sheetId="845"/>
      <sheetData sheetId="846"/>
      <sheetData sheetId="847"/>
      <sheetData sheetId="848"/>
      <sheetData sheetId="849"/>
      <sheetData sheetId="850" refreshError="1"/>
      <sheetData sheetId="851" refreshError="1"/>
      <sheetData sheetId="852"/>
      <sheetData sheetId="853"/>
      <sheetData sheetId="854"/>
      <sheetData sheetId="855"/>
      <sheetData sheetId="856"/>
      <sheetData sheetId="857"/>
      <sheetData sheetId="858"/>
      <sheetData sheetId="859"/>
      <sheetData sheetId="860" refreshError="1"/>
      <sheetData sheetId="861" refreshError="1"/>
      <sheetData sheetId="862" refreshError="1"/>
      <sheetData sheetId="863" refreshError="1"/>
      <sheetData sheetId="864">
        <row r="7">
          <cell r="AI7">
            <v>10000</v>
          </cell>
        </row>
      </sheetData>
      <sheetData sheetId="865"/>
      <sheetData sheetId="866">
        <row r="7">
          <cell r="AI7">
            <v>10000</v>
          </cell>
        </row>
      </sheetData>
      <sheetData sheetId="867">
        <row r="7">
          <cell r="AI7">
            <v>10000</v>
          </cell>
        </row>
      </sheetData>
      <sheetData sheetId="868"/>
      <sheetData sheetId="869"/>
      <sheetData sheetId="870"/>
      <sheetData sheetId="871"/>
      <sheetData sheetId="872"/>
      <sheetData sheetId="873"/>
      <sheetData sheetId="874"/>
      <sheetData sheetId="875"/>
      <sheetData sheetId="876" refreshError="1"/>
      <sheetData sheetId="877" refreshError="1"/>
      <sheetData sheetId="878"/>
      <sheetData sheetId="879"/>
      <sheetData sheetId="880"/>
      <sheetData sheetId="881"/>
      <sheetData sheetId="882"/>
      <sheetData sheetId="883" refreshError="1"/>
      <sheetData sheetId="884" refreshError="1"/>
      <sheetData sheetId="885"/>
      <sheetData sheetId="886" refreshError="1"/>
      <sheetData sheetId="887" refreshError="1"/>
      <sheetData sheetId="888" refreshError="1"/>
      <sheetData sheetId="889" refreshError="1"/>
      <sheetData sheetId="890"/>
      <sheetData sheetId="891" refreshError="1"/>
      <sheetData sheetId="892" refreshError="1"/>
      <sheetData sheetId="893"/>
      <sheetData sheetId="894" refreshError="1"/>
      <sheetData sheetId="895" refreshError="1"/>
      <sheetData sheetId="896" refreshError="1"/>
      <sheetData sheetId="897" refreshError="1"/>
      <sheetData sheetId="898" refreshError="1"/>
      <sheetData sheetId="899"/>
      <sheetData sheetId="900"/>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sheetData sheetId="973"/>
      <sheetData sheetId="974"/>
      <sheetData sheetId="975" refreshError="1"/>
      <sheetData sheetId="976" refreshError="1"/>
      <sheetData sheetId="977" refreshError="1"/>
      <sheetData sheetId="978" refreshError="1"/>
      <sheetData sheetId="979" refreshError="1"/>
      <sheetData sheetId="980" refreshError="1"/>
      <sheetData sheetId="981" refreshError="1"/>
      <sheetData sheetId="982"/>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refreshError="1"/>
      <sheetData sheetId="1044" refreshError="1"/>
      <sheetData sheetId="1045" refreshError="1"/>
      <sheetData sheetId="1046" refreshError="1"/>
      <sheetData sheetId="1047" refreshError="1"/>
      <sheetData sheetId="1048" refreshError="1"/>
      <sheetData sheetId="1049" refreshError="1"/>
      <sheetData sheetId="1050"/>
      <sheetData sheetId="1051" refreshError="1"/>
      <sheetData sheetId="1052"/>
      <sheetData sheetId="1053" refreshError="1"/>
      <sheetData sheetId="1054"/>
      <sheetData sheetId="1055" refreshError="1"/>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refreshError="1"/>
      <sheetData sheetId="1130" refreshError="1"/>
      <sheetData sheetId="1131" refreshError="1"/>
      <sheetData sheetId="1132" refreshError="1"/>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sheetData sheetId="1158" refreshError="1"/>
      <sheetData sheetId="1159"/>
      <sheetData sheetId="1160" refreshError="1"/>
      <sheetData sheetId="1161" refreshError="1"/>
      <sheetData sheetId="1162"/>
      <sheetData sheetId="1163"/>
      <sheetData sheetId="1164" refreshError="1"/>
      <sheetData sheetId="1165"/>
      <sheetData sheetId="1166"/>
      <sheetData sheetId="1167"/>
      <sheetData sheetId="1168"/>
      <sheetData sheetId="1169"/>
      <sheetData sheetId="1170"/>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sheetData sheetId="1454" refreshError="1"/>
      <sheetData sheetId="1455"/>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sheetData sheetId="1475"/>
      <sheetData sheetId="1476"/>
      <sheetData sheetId="1477"/>
      <sheetData sheetId="1478"/>
      <sheetData sheetId="1479"/>
      <sheetData sheetId="1480"/>
      <sheetData sheetId="1481"/>
      <sheetData sheetId="1482" refreshError="1"/>
      <sheetData sheetId="1483" refreshError="1"/>
      <sheetData sheetId="1484" refreshError="1"/>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refreshError="1"/>
      <sheetData sheetId="1498" refreshError="1"/>
      <sheetData sheetId="1499" refreshError="1"/>
      <sheetData sheetId="1500" refreshError="1"/>
      <sheetData sheetId="1501" refreshError="1"/>
      <sheetData sheetId="1502" refreshError="1"/>
      <sheetData sheetId="1503" refreshError="1"/>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refreshError="1"/>
      <sheetData sheetId="1519" refreshError="1"/>
      <sheetData sheetId="1520" refreshError="1"/>
      <sheetData sheetId="1521" refreshError="1"/>
      <sheetData sheetId="1522" refreshError="1"/>
      <sheetData sheetId="1523" refreshError="1"/>
      <sheetData sheetId="1524"/>
      <sheetData sheetId="1525" refreshError="1"/>
      <sheetData sheetId="1526" refreshError="1"/>
      <sheetData sheetId="1527"/>
      <sheetData sheetId="1528"/>
      <sheetData sheetId="1529" refreshError="1"/>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refreshError="1"/>
      <sheetData sheetId="1557"/>
      <sheetData sheetId="1558" refreshError="1"/>
      <sheetData sheetId="1559" refreshError="1"/>
      <sheetData sheetId="1560" refreshError="1"/>
      <sheetData sheetId="1561" refreshError="1"/>
      <sheetData sheetId="1562"/>
      <sheetData sheetId="1563" refreshError="1"/>
      <sheetData sheetId="1564" refreshError="1"/>
      <sheetData sheetId="1565" refreshError="1"/>
      <sheetData sheetId="1566" refreshError="1"/>
      <sheetData sheetId="1567" refreshError="1"/>
      <sheetData sheetId="1568"/>
      <sheetData sheetId="1569"/>
      <sheetData sheetId="1570"/>
      <sheetData sheetId="1571" refreshError="1"/>
      <sheetData sheetId="1572" refreshError="1"/>
      <sheetData sheetId="1573" refreshError="1"/>
      <sheetData sheetId="1574" refreshError="1"/>
      <sheetData sheetId="1575" refreshError="1"/>
      <sheetData sheetId="1576" refreshError="1"/>
      <sheetData sheetId="1577"/>
      <sheetData sheetId="1578" refreshError="1"/>
      <sheetData sheetId="1579" refreshError="1"/>
      <sheetData sheetId="1580" refreshError="1"/>
      <sheetData sheetId="1581" refreshError="1"/>
      <sheetData sheetId="1582" refreshError="1"/>
      <sheetData sheetId="1583" refreshError="1"/>
      <sheetData sheetId="1584"/>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ow r="7">
          <cell r="AI7">
            <v>10000</v>
          </cell>
        </row>
      </sheetData>
      <sheetData sheetId="1606">
        <row r="7">
          <cell r="AI7">
            <v>10000</v>
          </cell>
        </row>
      </sheetData>
      <sheetData sheetId="1607">
        <row r="7">
          <cell r="AI7">
            <v>10000</v>
          </cell>
        </row>
      </sheetData>
      <sheetData sheetId="1608">
        <row r="7">
          <cell r="AI7">
            <v>10000</v>
          </cell>
        </row>
      </sheetData>
      <sheetData sheetId="1609">
        <row r="7">
          <cell r="AI7">
            <v>10000</v>
          </cell>
        </row>
      </sheetData>
      <sheetData sheetId="1610">
        <row r="7">
          <cell r="AI7">
            <v>10000</v>
          </cell>
        </row>
      </sheetData>
      <sheetData sheetId="1611">
        <row r="7">
          <cell r="AI7">
            <v>10000</v>
          </cell>
        </row>
      </sheetData>
      <sheetData sheetId="1612">
        <row r="7">
          <cell r="AI7">
            <v>10000</v>
          </cell>
        </row>
      </sheetData>
      <sheetData sheetId="1613">
        <row r="7">
          <cell r="AI7">
            <v>10000</v>
          </cell>
        </row>
      </sheetData>
      <sheetData sheetId="1614">
        <row r="7">
          <cell r="AI7">
            <v>10000</v>
          </cell>
        </row>
      </sheetData>
      <sheetData sheetId="1615">
        <row r="7">
          <cell r="AI7">
            <v>10000</v>
          </cell>
        </row>
      </sheetData>
      <sheetData sheetId="1616">
        <row r="7">
          <cell r="AI7">
            <v>10000</v>
          </cell>
        </row>
      </sheetData>
      <sheetData sheetId="1617">
        <row r="7">
          <cell r="AI7">
            <v>10000</v>
          </cell>
        </row>
      </sheetData>
      <sheetData sheetId="1618">
        <row r="7">
          <cell r="AI7">
            <v>10000</v>
          </cell>
        </row>
      </sheetData>
      <sheetData sheetId="1619">
        <row r="7">
          <cell r="AI7">
            <v>10000</v>
          </cell>
        </row>
      </sheetData>
      <sheetData sheetId="1620">
        <row r="7">
          <cell r="AI7">
            <v>10000</v>
          </cell>
        </row>
      </sheetData>
      <sheetData sheetId="1621">
        <row r="7">
          <cell r="AI7">
            <v>10000</v>
          </cell>
        </row>
      </sheetData>
      <sheetData sheetId="1622">
        <row r="7">
          <cell r="AI7">
            <v>10000</v>
          </cell>
        </row>
      </sheetData>
      <sheetData sheetId="1623">
        <row r="7">
          <cell r="AI7">
            <v>10000</v>
          </cell>
        </row>
      </sheetData>
      <sheetData sheetId="1624">
        <row r="7">
          <cell r="AI7">
            <v>10000</v>
          </cell>
        </row>
      </sheetData>
      <sheetData sheetId="1625">
        <row r="7">
          <cell r="AI7">
            <v>10000</v>
          </cell>
        </row>
      </sheetData>
      <sheetData sheetId="1626">
        <row r="7">
          <cell r="AI7">
            <v>10000</v>
          </cell>
        </row>
      </sheetData>
      <sheetData sheetId="1627">
        <row r="7">
          <cell r="AI7">
            <v>10000</v>
          </cell>
        </row>
      </sheetData>
      <sheetData sheetId="1628">
        <row r="7">
          <cell r="AI7">
            <v>10000</v>
          </cell>
        </row>
      </sheetData>
      <sheetData sheetId="1629">
        <row r="7">
          <cell r="AI7">
            <v>10000</v>
          </cell>
        </row>
      </sheetData>
      <sheetData sheetId="1630">
        <row r="7">
          <cell r="AI7">
            <v>10000</v>
          </cell>
        </row>
      </sheetData>
      <sheetData sheetId="1631">
        <row r="7">
          <cell r="AI7">
            <v>10000</v>
          </cell>
        </row>
      </sheetData>
      <sheetData sheetId="1632">
        <row r="7">
          <cell r="AI7">
            <v>10000</v>
          </cell>
        </row>
      </sheetData>
      <sheetData sheetId="1633">
        <row r="7">
          <cell r="AI7">
            <v>10000</v>
          </cell>
        </row>
      </sheetData>
      <sheetData sheetId="1634">
        <row r="7">
          <cell r="AI7">
            <v>10000</v>
          </cell>
        </row>
      </sheetData>
      <sheetData sheetId="1635">
        <row r="7">
          <cell r="AI7">
            <v>10000</v>
          </cell>
        </row>
      </sheetData>
      <sheetData sheetId="1636">
        <row r="7">
          <cell r="AI7">
            <v>10000</v>
          </cell>
        </row>
      </sheetData>
      <sheetData sheetId="1637">
        <row r="7">
          <cell r="AI7">
            <v>10000</v>
          </cell>
        </row>
      </sheetData>
      <sheetData sheetId="1638">
        <row r="7">
          <cell r="AI7">
            <v>10000</v>
          </cell>
        </row>
      </sheetData>
      <sheetData sheetId="1639">
        <row r="7">
          <cell r="AI7">
            <v>10000</v>
          </cell>
        </row>
      </sheetData>
      <sheetData sheetId="1640">
        <row r="7">
          <cell r="AI7">
            <v>10000</v>
          </cell>
        </row>
      </sheetData>
      <sheetData sheetId="1641">
        <row r="7">
          <cell r="AI7">
            <v>10000</v>
          </cell>
        </row>
      </sheetData>
      <sheetData sheetId="1642">
        <row r="7">
          <cell r="AI7">
            <v>10000</v>
          </cell>
        </row>
      </sheetData>
      <sheetData sheetId="1643">
        <row r="7">
          <cell r="AI7">
            <v>10000</v>
          </cell>
        </row>
      </sheetData>
      <sheetData sheetId="1644">
        <row r="7">
          <cell r="AI7">
            <v>10000</v>
          </cell>
        </row>
      </sheetData>
      <sheetData sheetId="1645">
        <row r="7">
          <cell r="AI7">
            <v>10000</v>
          </cell>
        </row>
      </sheetData>
      <sheetData sheetId="1646">
        <row r="7">
          <cell r="AI7">
            <v>10000</v>
          </cell>
        </row>
      </sheetData>
      <sheetData sheetId="1647">
        <row r="7">
          <cell r="AI7">
            <v>10000</v>
          </cell>
        </row>
      </sheetData>
      <sheetData sheetId="1648">
        <row r="7">
          <cell r="AI7">
            <v>10000</v>
          </cell>
        </row>
      </sheetData>
      <sheetData sheetId="1649">
        <row r="7">
          <cell r="AI7">
            <v>10000</v>
          </cell>
        </row>
      </sheetData>
      <sheetData sheetId="1650">
        <row r="7">
          <cell r="AI7">
            <v>10000</v>
          </cell>
        </row>
      </sheetData>
      <sheetData sheetId="1651">
        <row r="7">
          <cell r="AI7">
            <v>10000</v>
          </cell>
        </row>
      </sheetData>
      <sheetData sheetId="1652">
        <row r="7">
          <cell r="AI7">
            <v>10000</v>
          </cell>
        </row>
      </sheetData>
      <sheetData sheetId="1653">
        <row r="7">
          <cell r="AI7">
            <v>10000</v>
          </cell>
        </row>
      </sheetData>
      <sheetData sheetId="1654">
        <row r="7">
          <cell r="AI7">
            <v>10000</v>
          </cell>
        </row>
      </sheetData>
      <sheetData sheetId="1655">
        <row r="7">
          <cell r="AI7">
            <v>10000</v>
          </cell>
        </row>
      </sheetData>
      <sheetData sheetId="1656">
        <row r="7">
          <cell r="AI7">
            <v>10000</v>
          </cell>
        </row>
      </sheetData>
      <sheetData sheetId="1657">
        <row r="7">
          <cell r="AI7">
            <v>10000</v>
          </cell>
        </row>
      </sheetData>
      <sheetData sheetId="1658">
        <row r="7">
          <cell r="AI7">
            <v>10000</v>
          </cell>
        </row>
      </sheetData>
      <sheetData sheetId="1659">
        <row r="7">
          <cell r="AI7">
            <v>10000</v>
          </cell>
        </row>
      </sheetData>
      <sheetData sheetId="1660">
        <row r="7">
          <cell r="AI7">
            <v>10000</v>
          </cell>
        </row>
      </sheetData>
      <sheetData sheetId="1661">
        <row r="7">
          <cell r="AI7">
            <v>10000</v>
          </cell>
        </row>
      </sheetData>
      <sheetData sheetId="1662">
        <row r="7">
          <cell r="AI7">
            <v>10000</v>
          </cell>
        </row>
      </sheetData>
      <sheetData sheetId="1663">
        <row r="7">
          <cell r="AI7">
            <v>10000</v>
          </cell>
        </row>
      </sheetData>
      <sheetData sheetId="1664">
        <row r="7">
          <cell r="AI7">
            <v>10000</v>
          </cell>
        </row>
      </sheetData>
      <sheetData sheetId="1665">
        <row r="7">
          <cell r="AI7">
            <v>10000</v>
          </cell>
        </row>
      </sheetData>
      <sheetData sheetId="1666">
        <row r="7">
          <cell r="AI7">
            <v>10000</v>
          </cell>
        </row>
      </sheetData>
      <sheetData sheetId="1667">
        <row r="7">
          <cell r="AI7">
            <v>10000</v>
          </cell>
        </row>
      </sheetData>
      <sheetData sheetId="1668">
        <row r="7">
          <cell r="AI7">
            <v>10000</v>
          </cell>
        </row>
      </sheetData>
      <sheetData sheetId="1669">
        <row r="7">
          <cell r="AI7">
            <v>10000</v>
          </cell>
        </row>
      </sheetData>
      <sheetData sheetId="1670">
        <row r="7">
          <cell r="AI7">
            <v>10000</v>
          </cell>
        </row>
      </sheetData>
      <sheetData sheetId="1671">
        <row r="7">
          <cell r="AI7">
            <v>10000</v>
          </cell>
        </row>
      </sheetData>
      <sheetData sheetId="1672">
        <row r="7">
          <cell r="AI7">
            <v>10000</v>
          </cell>
        </row>
      </sheetData>
      <sheetData sheetId="1673">
        <row r="7">
          <cell r="AI7">
            <v>10000</v>
          </cell>
        </row>
      </sheetData>
      <sheetData sheetId="1674">
        <row r="7">
          <cell r="AI7">
            <v>10000</v>
          </cell>
        </row>
      </sheetData>
      <sheetData sheetId="1675">
        <row r="7">
          <cell r="AI7">
            <v>10000</v>
          </cell>
        </row>
      </sheetData>
      <sheetData sheetId="1676">
        <row r="7">
          <cell r="AI7">
            <v>10000</v>
          </cell>
        </row>
      </sheetData>
      <sheetData sheetId="1677">
        <row r="7">
          <cell r="AI7">
            <v>10000</v>
          </cell>
        </row>
      </sheetData>
      <sheetData sheetId="1678">
        <row r="7">
          <cell r="AI7">
            <v>10000</v>
          </cell>
        </row>
      </sheetData>
      <sheetData sheetId="1679">
        <row r="7">
          <cell r="AI7">
            <v>10000</v>
          </cell>
        </row>
      </sheetData>
      <sheetData sheetId="1680">
        <row r="7">
          <cell r="AI7">
            <v>10000</v>
          </cell>
        </row>
      </sheetData>
      <sheetData sheetId="1681">
        <row r="7">
          <cell r="AI7">
            <v>10000</v>
          </cell>
        </row>
      </sheetData>
      <sheetData sheetId="1682">
        <row r="7">
          <cell r="AI7">
            <v>10000</v>
          </cell>
        </row>
      </sheetData>
      <sheetData sheetId="1683">
        <row r="7">
          <cell r="AI7">
            <v>10000</v>
          </cell>
        </row>
      </sheetData>
      <sheetData sheetId="1684">
        <row r="7">
          <cell r="AI7">
            <v>10000</v>
          </cell>
        </row>
      </sheetData>
      <sheetData sheetId="1685">
        <row r="7">
          <cell r="AI7">
            <v>10000</v>
          </cell>
        </row>
      </sheetData>
      <sheetData sheetId="1686">
        <row r="7">
          <cell r="AI7">
            <v>10000</v>
          </cell>
        </row>
      </sheetData>
      <sheetData sheetId="1687">
        <row r="7">
          <cell r="AI7">
            <v>10000</v>
          </cell>
        </row>
      </sheetData>
      <sheetData sheetId="1688">
        <row r="7">
          <cell r="AI7">
            <v>10000</v>
          </cell>
        </row>
      </sheetData>
      <sheetData sheetId="1689">
        <row r="7">
          <cell r="AI7">
            <v>10000</v>
          </cell>
        </row>
      </sheetData>
      <sheetData sheetId="1690">
        <row r="7">
          <cell r="AI7">
            <v>10000</v>
          </cell>
        </row>
      </sheetData>
      <sheetData sheetId="1691">
        <row r="7">
          <cell r="AI7">
            <v>10000</v>
          </cell>
        </row>
      </sheetData>
      <sheetData sheetId="1692">
        <row r="7">
          <cell r="AI7">
            <v>10000</v>
          </cell>
        </row>
      </sheetData>
      <sheetData sheetId="1693">
        <row r="7">
          <cell r="AI7">
            <v>10000</v>
          </cell>
        </row>
      </sheetData>
      <sheetData sheetId="1694">
        <row r="7">
          <cell r="AI7">
            <v>10000</v>
          </cell>
        </row>
      </sheetData>
      <sheetData sheetId="1695">
        <row r="7">
          <cell r="AI7">
            <v>10000</v>
          </cell>
        </row>
      </sheetData>
      <sheetData sheetId="1696">
        <row r="7">
          <cell r="AI7">
            <v>10000</v>
          </cell>
        </row>
      </sheetData>
      <sheetData sheetId="1697">
        <row r="7">
          <cell r="AI7">
            <v>10000</v>
          </cell>
        </row>
      </sheetData>
      <sheetData sheetId="1698">
        <row r="7">
          <cell r="AI7">
            <v>10000</v>
          </cell>
        </row>
      </sheetData>
      <sheetData sheetId="1699">
        <row r="7">
          <cell r="AI7">
            <v>10000</v>
          </cell>
        </row>
      </sheetData>
      <sheetData sheetId="1700">
        <row r="7">
          <cell r="AI7">
            <v>10000</v>
          </cell>
        </row>
      </sheetData>
      <sheetData sheetId="1701">
        <row r="7">
          <cell r="AI7">
            <v>10000</v>
          </cell>
        </row>
      </sheetData>
      <sheetData sheetId="1702">
        <row r="7">
          <cell r="AI7">
            <v>10000</v>
          </cell>
        </row>
      </sheetData>
      <sheetData sheetId="1703">
        <row r="7">
          <cell r="AI7">
            <v>10000</v>
          </cell>
        </row>
      </sheetData>
      <sheetData sheetId="1704">
        <row r="7">
          <cell r="AI7">
            <v>10000</v>
          </cell>
        </row>
      </sheetData>
      <sheetData sheetId="1705">
        <row r="7">
          <cell r="AI7">
            <v>10000</v>
          </cell>
        </row>
      </sheetData>
      <sheetData sheetId="1706">
        <row r="7">
          <cell r="AI7">
            <v>10000</v>
          </cell>
        </row>
      </sheetData>
      <sheetData sheetId="1707">
        <row r="7">
          <cell r="AI7">
            <v>10000</v>
          </cell>
        </row>
      </sheetData>
      <sheetData sheetId="1708">
        <row r="7">
          <cell r="AI7">
            <v>10000</v>
          </cell>
        </row>
      </sheetData>
      <sheetData sheetId="1709">
        <row r="7">
          <cell r="AI7">
            <v>10000</v>
          </cell>
        </row>
      </sheetData>
      <sheetData sheetId="1710">
        <row r="7">
          <cell r="AI7">
            <v>10000</v>
          </cell>
        </row>
      </sheetData>
      <sheetData sheetId="1711">
        <row r="7">
          <cell r="AI7">
            <v>10000</v>
          </cell>
        </row>
      </sheetData>
      <sheetData sheetId="1712">
        <row r="7">
          <cell r="AI7">
            <v>10000</v>
          </cell>
        </row>
      </sheetData>
      <sheetData sheetId="1713">
        <row r="7">
          <cell r="AI7">
            <v>10000</v>
          </cell>
        </row>
      </sheetData>
      <sheetData sheetId="1714">
        <row r="7">
          <cell r="AI7">
            <v>10000</v>
          </cell>
        </row>
      </sheetData>
      <sheetData sheetId="1715">
        <row r="7">
          <cell r="AI7">
            <v>10000</v>
          </cell>
        </row>
      </sheetData>
      <sheetData sheetId="1716">
        <row r="7">
          <cell r="AI7">
            <v>10000</v>
          </cell>
        </row>
      </sheetData>
      <sheetData sheetId="1717">
        <row r="7">
          <cell r="AI7">
            <v>10000</v>
          </cell>
        </row>
      </sheetData>
      <sheetData sheetId="1718">
        <row r="7">
          <cell r="AI7">
            <v>10000</v>
          </cell>
        </row>
      </sheetData>
      <sheetData sheetId="1719">
        <row r="7">
          <cell r="AI7">
            <v>10000</v>
          </cell>
        </row>
      </sheetData>
      <sheetData sheetId="1720">
        <row r="7">
          <cell r="AI7">
            <v>10000</v>
          </cell>
        </row>
      </sheetData>
      <sheetData sheetId="1721">
        <row r="7">
          <cell r="AI7">
            <v>10000</v>
          </cell>
        </row>
      </sheetData>
      <sheetData sheetId="1722">
        <row r="7">
          <cell r="AI7">
            <v>10000</v>
          </cell>
        </row>
      </sheetData>
      <sheetData sheetId="1723">
        <row r="7">
          <cell r="AI7">
            <v>10000</v>
          </cell>
        </row>
      </sheetData>
      <sheetData sheetId="1724">
        <row r="7">
          <cell r="AI7">
            <v>10000</v>
          </cell>
        </row>
      </sheetData>
      <sheetData sheetId="1725">
        <row r="7">
          <cell r="AI7">
            <v>10000</v>
          </cell>
        </row>
      </sheetData>
      <sheetData sheetId="1726">
        <row r="7">
          <cell r="AI7">
            <v>10000</v>
          </cell>
        </row>
      </sheetData>
      <sheetData sheetId="1727">
        <row r="7">
          <cell r="AI7">
            <v>10000</v>
          </cell>
        </row>
      </sheetData>
      <sheetData sheetId="1728">
        <row r="7">
          <cell r="AI7">
            <v>10000</v>
          </cell>
        </row>
      </sheetData>
      <sheetData sheetId="1729">
        <row r="7">
          <cell r="AI7">
            <v>10000</v>
          </cell>
        </row>
      </sheetData>
      <sheetData sheetId="1730">
        <row r="7">
          <cell r="AI7">
            <v>10000</v>
          </cell>
        </row>
      </sheetData>
      <sheetData sheetId="1731">
        <row r="7">
          <cell r="AI7">
            <v>10000</v>
          </cell>
        </row>
      </sheetData>
      <sheetData sheetId="1732">
        <row r="7">
          <cell r="AI7">
            <v>10000</v>
          </cell>
        </row>
      </sheetData>
      <sheetData sheetId="1733">
        <row r="7">
          <cell r="AI7">
            <v>10000</v>
          </cell>
        </row>
      </sheetData>
      <sheetData sheetId="1734">
        <row r="7">
          <cell r="AI7">
            <v>10000</v>
          </cell>
        </row>
      </sheetData>
      <sheetData sheetId="1735">
        <row r="7">
          <cell r="AI7">
            <v>10000</v>
          </cell>
        </row>
      </sheetData>
      <sheetData sheetId="1736">
        <row r="7">
          <cell r="AI7">
            <v>10000</v>
          </cell>
        </row>
      </sheetData>
      <sheetData sheetId="1737">
        <row r="7">
          <cell r="AI7">
            <v>10000</v>
          </cell>
        </row>
      </sheetData>
      <sheetData sheetId="1738">
        <row r="7">
          <cell r="AI7">
            <v>10000</v>
          </cell>
        </row>
      </sheetData>
      <sheetData sheetId="1739">
        <row r="7">
          <cell r="AI7">
            <v>10000</v>
          </cell>
        </row>
      </sheetData>
      <sheetData sheetId="1740">
        <row r="7">
          <cell r="AI7">
            <v>10000</v>
          </cell>
        </row>
      </sheetData>
      <sheetData sheetId="1741">
        <row r="7">
          <cell r="AI7">
            <v>10000</v>
          </cell>
        </row>
      </sheetData>
      <sheetData sheetId="1742">
        <row r="7">
          <cell r="AI7">
            <v>10000</v>
          </cell>
        </row>
      </sheetData>
      <sheetData sheetId="1743">
        <row r="7">
          <cell r="AI7">
            <v>10000</v>
          </cell>
        </row>
      </sheetData>
      <sheetData sheetId="1744">
        <row r="7">
          <cell r="AI7">
            <v>10000</v>
          </cell>
        </row>
      </sheetData>
      <sheetData sheetId="1745">
        <row r="7">
          <cell r="AI7">
            <v>10000</v>
          </cell>
        </row>
      </sheetData>
      <sheetData sheetId="1746">
        <row r="7">
          <cell r="AI7">
            <v>10000</v>
          </cell>
        </row>
      </sheetData>
      <sheetData sheetId="1747">
        <row r="7">
          <cell r="AI7">
            <v>10000</v>
          </cell>
        </row>
      </sheetData>
      <sheetData sheetId="1748">
        <row r="7">
          <cell r="AI7">
            <v>10000</v>
          </cell>
        </row>
      </sheetData>
      <sheetData sheetId="1749">
        <row r="7">
          <cell r="AI7">
            <v>10000</v>
          </cell>
        </row>
      </sheetData>
      <sheetData sheetId="1750">
        <row r="7">
          <cell r="AI7">
            <v>10000</v>
          </cell>
        </row>
      </sheetData>
      <sheetData sheetId="1751">
        <row r="7">
          <cell r="AI7">
            <v>10000</v>
          </cell>
        </row>
      </sheetData>
      <sheetData sheetId="1752">
        <row r="7">
          <cell r="AI7">
            <v>10000</v>
          </cell>
        </row>
      </sheetData>
      <sheetData sheetId="1753">
        <row r="7">
          <cell r="AI7">
            <v>10000</v>
          </cell>
        </row>
      </sheetData>
      <sheetData sheetId="1754">
        <row r="7">
          <cell r="AI7">
            <v>10000</v>
          </cell>
        </row>
      </sheetData>
      <sheetData sheetId="1755">
        <row r="7">
          <cell r="AI7">
            <v>10000</v>
          </cell>
        </row>
      </sheetData>
      <sheetData sheetId="1756">
        <row r="7">
          <cell r="AI7">
            <v>10000</v>
          </cell>
        </row>
      </sheetData>
      <sheetData sheetId="1757">
        <row r="7">
          <cell r="AI7">
            <v>10000</v>
          </cell>
        </row>
      </sheetData>
      <sheetData sheetId="1758">
        <row r="7">
          <cell r="AI7">
            <v>10000</v>
          </cell>
        </row>
      </sheetData>
      <sheetData sheetId="1759">
        <row r="7">
          <cell r="AI7">
            <v>10000</v>
          </cell>
        </row>
      </sheetData>
      <sheetData sheetId="1760">
        <row r="7">
          <cell r="AI7">
            <v>10000</v>
          </cell>
        </row>
      </sheetData>
      <sheetData sheetId="1761">
        <row r="7">
          <cell r="AI7">
            <v>10000</v>
          </cell>
        </row>
      </sheetData>
      <sheetData sheetId="1762">
        <row r="7">
          <cell r="AI7">
            <v>10000</v>
          </cell>
        </row>
      </sheetData>
      <sheetData sheetId="1763">
        <row r="7">
          <cell r="AI7">
            <v>10000</v>
          </cell>
        </row>
      </sheetData>
      <sheetData sheetId="1764">
        <row r="7">
          <cell r="AI7">
            <v>10000</v>
          </cell>
        </row>
      </sheetData>
      <sheetData sheetId="1765">
        <row r="7">
          <cell r="AI7">
            <v>10000</v>
          </cell>
        </row>
      </sheetData>
      <sheetData sheetId="1766">
        <row r="7">
          <cell r="AI7">
            <v>10000</v>
          </cell>
        </row>
      </sheetData>
      <sheetData sheetId="1767">
        <row r="7">
          <cell r="AI7">
            <v>10000</v>
          </cell>
        </row>
      </sheetData>
      <sheetData sheetId="1768">
        <row r="7">
          <cell r="AI7">
            <v>10000</v>
          </cell>
        </row>
      </sheetData>
      <sheetData sheetId="1769">
        <row r="7">
          <cell r="AI7">
            <v>10000</v>
          </cell>
        </row>
      </sheetData>
      <sheetData sheetId="1770">
        <row r="7">
          <cell r="AI7">
            <v>10000</v>
          </cell>
        </row>
      </sheetData>
      <sheetData sheetId="1771">
        <row r="7">
          <cell r="AI7">
            <v>10000</v>
          </cell>
        </row>
      </sheetData>
      <sheetData sheetId="1772">
        <row r="7">
          <cell r="AI7">
            <v>10000</v>
          </cell>
        </row>
      </sheetData>
      <sheetData sheetId="1773">
        <row r="7">
          <cell r="AI7">
            <v>10000</v>
          </cell>
        </row>
      </sheetData>
      <sheetData sheetId="1774">
        <row r="7">
          <cell r="AI7">
            <v>10000</v>
          </cell>
        </row>
      </sheetData>
      <sheetData sheetId="1775">
        <row r="7">
          <cell r="AI7">
            <v>10000</v>
          </cell>
        </row>
      </sheetData>
      <sheetData sheetId="1776">
        <row r="7">
          <cell r="AI7">
            <v>10000</v>
          </cell>
        </row>
      </sheetData>
      <sheetData sheetId="1777">
        <row r="7">
          <cell r="AI7">
            <v>10000</v>
          </cell>
        </row>
      </sheetData>
      <sheetData sheetId="1778">
        <row r="7">
          <cell r="AI7">
            <v>10000</v>
          </cell>
        </row>
      </sheetData>
      <sheetData sheetId="1779">
        <row r="7">
          <cell r="AI7">
            <v>10000</v>
          </cell>
        </row>
      </sheetData>
      <sheetData sheetId="1780">
        <row r="7">
          <cell r="AI7">
            <v>10000</v>
          </cell>
        </row>
      </sheetData>
      <sheetData sheetId="1781">
        <row r="7">
          <cell r="AI7">
            <v>10000</v>
          </cell>
        </row>
      </sheetData>
      <sheetData sheetId="1782">
        <row r="7">
          <cell r="AI7">
            <v>10000</v>
          </cell>
        </row>
      </sheetData>
      <sheetData sheetId="1783">
        <row r="7">
          <cell r="AI7">
            <v>10000</v>
          </cell>
        </row>
      </sheetData>
      <sheetData sheetId="1784">
        <row r="7">
          <cell r="AI7">
            <v>10000</v>
          </cell>
        </row>
      </sheetData>
      <sheetData sheetId="1785">
        <row r="7">
          <cell r="AI7">
            <v>10000</v>
          </cell>
        </row>
      </sheetData>
      <sheetData sheetId="1786">
        <row r="7">
          <cell r="AI7">
            <v>10000</v>
          </cell>
        </row>
      </sheetData>
      <sheetData sheetId="1787">
        <row r="7">
          <cell r="AI7">
            <v>10000</v>
          </cell>
        </row>
      </sheetData>
      <sheetData sheetId="1788">
        <row r="7">
          <cell r="AI7">
            <v>10000</v>
          </cell>
        </row>
      </sheetData>
      <sheetData sheetId="1789">
        <row r="7">
          <cell r="AI7">
            <v>10000</v>
          </cell>
        </row>
      </sheetData>
      <sheetData sheetId="1790">
        <row r="7">
          <cell r="AI7">
            <v>10000</v>
          </cell>
        </row>
      </sheetData>
      <sheetData sheetId="1791">
        <row r="7">
          <cell r="AI7">
            <v>10000</v>
          </cell>
        </row>
      </sheetData>
      <sheetData sheetId="1792">
        <row r="7">
          <cell r="AI7">
            <v>10000</v>
          </cell>
        </row>
      </sheetData>
      <sheetData sheetId="1793">
        <row r="7">
          <cell r="AI7">
            <v>10000</v>
          </cell>
        </row>
      </sheetData>
      <sheetData sheetId="1794">
        <row r="7">
          <cell r="AI7">
            <v>10000</v>
          </cell>
        </row>
      </sheetData>
      <sheetData sheetId="1795">
        <row r="7">
          <cell r="AI7">
            <v>10000</v>
          </cell>
        </row>
      </sheetData>
      <sheetData sheetId="1796">
        <row r="7">
          <cell r="AI7">
            <v>10000</v>
          </cell>
        </row>
      </sheetData>
      <sheetData sheetId="1797">
        <row r="7">
          <cell r="AI7">
            <v>10000</v>
          </cell>
        </row>
      </sheetData>
      <sheetData sheetId="1798">
        <row r="7">
          <cell r="AI7">
            <v>10000</v>
          </cell>
        </row>
      </sheetData>
      <sheetData sheetId="1799">
        <row r="7">
          <cell r="AI7">
            <v>10000</v>
          </cell>
        </row>
      </sheetData>
      <sheetData sheetId="1800">
        <row r="7">
          <cell r="AI7">
            <v>10000</v>
          </cell>
        </row>
      </sheetData>
      <sheetData sheetId="1801">
        <row r="7">
          <cell r="AI7">
            <v>10000</v>
          </cell>
        </row>
      </sheetData>
      <sheetData sheetId="1802">
        <row r="7">
          <cell r="AI7">
            <v>10000</v>
          </cell>
        </row>
      </sheetData>
      <sheetData sheetId="1803">
        <row r="7">
          <cell r="AI7">
            <v>10000</v>
          </cell>
        </row>
      </sheetData>
      <sheetData sheetId="1804">
        <row r="7">
          <cell r="AI7">
            <v>10000</v>
          </cell>
        </row>
      </sheetData>
      <sheetData sheetId="1805">
        <row r="7">
          <cell r="AI7">
            <v>10000</v>
          </cell>
        </row>
      </sheetData>
      <sheetData sheetId="1806">
        <row r="7">
          <cell r="AI7">
            <v>10000</v>
          </cell>
        </row>
      </sheetData>
      <sheetData sheetId="1807">
        <row r="7">
          <cell r="AI7">
            <v>10000</v>
          </cell>
        </row>
      </sheetData>
      <sheetData sheetId="1808">
        <row r="7">
          <cell r="AI7">
            <v>10000</v>
          </cell>
        </row>
      </sheetData>
      <sheetData sheetId="1809">
        <row r="7">
          <cell r="AI7">
            <v>10000</v>
          </cell>
        </row>
      </sheetData>
      <sheetData sheetId="1810">
        <row r="7">
          <cell r="AI7">
            <v>10000</v>
          </cell>
        </row>
      </sheetData>
      <sheetData sheetId="1811">
        <row r="7">
          <cell r="AI7">
            <v>10000</v>
          </cell>
        </row>
      </sheetData>
      <sheetData sheetId="1812">
        <row r="7">
          <cell r="AI7">
            <v>10000</v>
          </cell>
        </row>
      </sheetData>
      <sheetData sheetId="1813">
        <row r="7">
          <cell r="AI7">
            <v>10000</v>
          </cell>
        </row>
      </sheetData>
      <sheetData sheetId="1814">
        <row r="7">
          <cell r="AI7">
            <v>10000</v>
          </cell>
        </row>
      </sheetData>
      <sheetData sheetId="1815">
        <row r="7">
          <cell r="AI7">
            <v>10000</v>
          </cell>
        </row>
      </sheetData>
      <sheetData sheetId="1816">
        <row r="7">
          <cell r="AI7">
            <v>10000</v>
          </cell>
        </row>
      </sheetData>
      <sheetData sheetId="1817">
        <row r="7">
          <cell r="AI7">
            <v>10000</v>
          </cell>
        </row>
      </sheetData>
      <sheetData sheetId="1818">
        <row r="7">
          <cell r="AI7">
            <v>10000</v>
          </cell>
        </row>
      </sheetData>
      <sheetData sheetId="1819">
        <row r="7">
          <cell r="AI7">
            <v>10000</v>
          </cell>
        </row>
      </sheetData>
      <sheetData sheetId="1820">
        <row r="7">
          <cell r="AI7">
            <v>10000</v>
          </cell>
        </row>
      </sheetData>
      <sheetData sheetId="1821">
        <row r="7">
          <cell r="AI7">
            <v>10000</v>
          </cell>
        </row>
      </sheetData>
      <sheetData sheetId="1822">
        <row r="7">
          <cell r="AI7">
            <v>10000</v>
          </cell>
        </row>
      </sheetData>
      <sheetData sheetId="1823">
        <row r="7">
          <cell r="AI7">
            <v>10000</v>
          </cell>
        </row>
      </sheetData>
      <sheetData sheetId="1824">
        <row r="7">
          <cell r="AI7">
            <v>10000</v>
          </cell>
        </row>
      </sheetData>
      <sheetData sheetId="1825">
        <row r="7">
          <cell r="AI7">
            <v>10000</v>
          </cell>
        </row>
      </sheetData>
      <sheetData sheetId="1826">
        <row r="7">
          <cell r="AI7">
            <v>10000</v>
          </cell>
        </row>
      </sheetData>
      <sheetData sheetId="1827">
        <row r="7">
          <cell r="AI7">
            <v>10000</v>
          </cell>
        </row>
      </sheetData>
      <sheetData sheetId="1828">
        <row r="7">
          <cell r="AI7">
            <v>10000</v>
          </cell>
        </row>
      </sheetData>
      <sheetData sheetId="1829">
        <row r="7">
          <cell r="AI7">
            <v>10000</v>
          </cell>
        </row>
      </sheetData>
      <sheetData sheetId="1830">
        <row r="7">
          <cell r="AI7">
            <v>10000</v>
          </cell>
        </row>
      </sheetData>
      <sheetData sheetId="1831">
        <row r="7">
          <cell r="AI7">
            <v>10000</v>
          </cell>
        </row>
      </sheetData>
      <sheetData sheetId="1832">
        <row r="7">
          <cell r="AI7">
            <v>10000</v>
          </cell>
        </row>
      </sheetData>
      <sheetData sheetId="1833">
        <row r="7">
          <cell r="AI7">
            <v>10000</v>
          </cell>
        </row>
      </sheetData>
      <sheetData sheetId="1834">
        <row r="7">
          <cell r="AI7">
            <v>10000</v>
          </cell>
        </row>
      </sheetData>
      <sheetData sheetId="1835">
        <row r="7">
          <cell r="AI7">
            <v>10000</v>
          </cell>
        </row>
      </sheetData>
      <sheetData sheetId="1836">
        <row r="7">
          <cell r="AI7">
            <v>10000</v>
          </cell>
        </row>
      </sheetData>
      <sheetData sheetId="1837">
        <row r="7">
          <cell r="AI7">
            <v>10000</v>
          </cell>
        </row>
      </sheetData>
      <sheetData sheetId="1838">
        <row r="7">
          <cell r="AI7">
            <v>10000</v>
          </cell>
        </row>
      </sheetData>
      <sheetData sheetId="1839">
        <row r="7">
          <cell r="AI7">
            <v>10000</v>
          </cell>
        </row>
      </sheetData>
      <sheetData sheetId="1840">
        <row r="7">
          <cell r="AI7">
            <v>10000</v>
          </cell>
        </row>
      </sheetData>
      <sheetData sheetId="1841">
        <row r="7">
          <cell r="AI7">
            <v>10000</v>
          </cell>
        </row>
      </sheetData>
      <sheetData sheetId="1842">
        <row r="7">
          <cell r="AI7">
            <v>10000</v>
          </cell>
        </row>
      </sheetData>
      <sheetData sheetId="1843">
        <row r="7">
          <cell r="AI7">
            <v>10000</v>
          </cell>
        </row>
      </sheetData>
      <sheetData sheetId="1844">
        <row r="7">
          <cell r="AI7">
            <v>10000</v>
          </cell>
        </row>
      </sheetData>
      <sheetData sheetId="1845">
        <row r="7">
          <cell r="AI7">
            <v>10000</v>
          </cell>
        </row>
      </sheetData>
      <sheetData sheetId="1846">
        <row r="7">
          <cell r="AI7">
            <v>10000</v>
          </cell>
        </row>
      </sheetData>
      <sheetData sheetId="1847">
        <row r="7">
          <cell r="AI7">
            <v>10000</v>
          </cell>
        </row>
      </sheetData>
      <sheetData sheetId="1848">
        <row r="7">
          <cell r="AI7">
            <v>10000</v>
          </cell>
        </row>
      </sheetData>
      <sheetData sheetId="1849">
        <row r="7">
          <cell r="AI7">
            <v>10000</v>
          </cell>
        </row>
      </sheetData>
      <sheetData sheetId="1850">
        <row r="7">
          <cell r="AI7">
            <v>10000</v>
          </cell>
        </row>
      </sheetData>
      <sheetData sheetId="1851">
        <row r="7">
          <cell r="AI7">
            <v>10000</v>
          </cell>
        </row>
      </sheetData>
      <sheetData sheetId="1852">
        <row r="7">
          <cell r="AI7">
            <v>10000</v>
          </cell>
        </row>
      </sheetData>
      <sheetData sheetId="1853">
        <row r="7">
          <cell r="AI7">
            <v>10000</v>
          </cell>
        </row>
      </sheetData>
      <sheetData sheetId="1854">
        <row r="7">
          <cell r="AI7">
            <v>10000</v>
          </cell>
        </row>
      </sheetData>
      <sheetData sheetId="1855">
        <row r="7">
          <cell r="AI7">
            <v>10000</v>
          </cell>
        </row>
      </sheetData>
      <sheetData sheetId="1856">
        <row r="7">
          <cell r="AI7">
            <v>10000</v>
          </cell>
        </row>
      </sheetData>
      <sheetData sheetId="1857">
        <row r="7">
          <cell r="AI7">
            <v>10000</v>
          </cell>
        </row>
      </sheetData>
      <sheetData sheetId="1858">
        <row r="7">
          <cell r="AI7">
            <v>10000</v>
          </cell>
        </row>
      </sheetData>
      <sheetData sheetId="1859">
        <row r="7">
          <cell r="AI7">
            <v>10000</v>
          </cell>
        </row>
      </sheetData>
      <sheetData sheetId="1860">
        <row r="7">
          <cell r="AI7">
            <v>10000</v>
          </cell>
        </row>
      </sheetData>
      <sheetData sheetId="1861">
        <row r="7">
          <cell r="AI7">
            <v>10000</v>
          </cell>
        </row>
      </sheetData>
      <sheetData sheetId="1862">
        <row r="7">
          <cell r="AI7">
            <v>10000</v>
          </cell>
        </row>
      </sheetData>
      <sheetData sheetId="1863">
        <row r="7">
          <cell r="AI7">
            <v>10000</v>
          </cell>
        </row>
      </sheetData>
      <sheetData sheetId="1864">
        <row r="7">
          <cell r="AI7">
            <v>10000</v>
          </cell>
        </row>
      </sheetData>
      <sheetData sheetId="1865">
        <row r="7">
          <cell r="AI7">
            <v>10000</v>
          </cell>
        </row>
      </sheetData>
      <sheetData sheetId="1866">
        <row r="7">
          <cell r="AI7">
            <v>10000</v>
          </cell>
        </row>
      </sheetData>
      <sheetData sheetId="1867">
        <row r="7">
          <cell r="AI7">
            <v>10000</v>
          </cell>
        </row>
      </sheetData>
      <sheetData sheetId="1868">
        <row r="7">
          <cell r="AI7">
            <v>10000</v>
          </cell>
        </row>
      </sheetData>
      <sheetData sheetId="1869">
        <row r="7">
          <cell r="AI7">
            <v>10000</v>
          </cell>
        </row>
      </sheetData>
      <sheetData sheetId="1870">
        <row r="7">
          <cell r="AI7">
            <v>10000</v>
          </cell>
        </row>
      </sheetData>
      <sheetData sheetId="1871">
        <row r="7">
          <cell r="AI7">
            <v>10000</v>
          </cell>
        </row>
      </sheetData>
      <sheetData sheetId="1872">
        <row r="7">
          <cell r="AI7">
            <v>10000</v>
          </cell>
        </row>
      </sheetData>
      <sheetData sheetId="1873">
        <row r="7">
          <cell r="AI7">
            <v>10000</v>
          </cell>
        </row>
      </sheetData>
      <sheetData sheetId="1874">
        <row r="7">
          <cell r="AI7">
            <v>10000</v>
          </cell>
        </row>
      </sheetData>
      <sheetData sheetId="1875">
        <row r="7">
          <cell r="AI7">
            <v>10000</v>
          </cell>
        </row>
      </sheetData>
      <sheetData sheetId="1876">
        <row r="7">
          <cell r="AI7">
            <v>10000</v>
          </cell>
        </row>
      </sheetData>
      <sheetData sheetId="1877">
        <row r="7">
          <cell r="AI7">
            <v>10000</v>
          </cell>
        </row>
      </sheetData>
      <sheetData sheetId="1878">
        <row r="7">
          <cell r="AI7">
            <v>10000</v>
          </cell>
        </row>
      </sheetData>
      <sheetData sheetId="1879">
        <row r="7">
          <cell r="AI7">
            <v>10000</v>
          </cell>
        </row>
      </sheetData>
      <sheetData sheetId="1880">
        <row r="7">
          <cell r="AI7">
            <v>10000</v>
          </cell>
        </row>
      </sheetData>
      <sheetData sheetId="1881">
        <row r="7">
          <cell r="AI7">
            <v>10000</v>
          </cell>
        </row>
      </sheetData>
      <sheetData sheetId="1882">
        <row r="7">
          <cell r="AI7">
            <v>10000</v>
          </cell>
        </row>
      </sheetData>
      <sheetData sheetId="1883">
        <row r="7">
          <cell r="AI7">
            <v>10000</v>
          </cell>
        </row>
      </sheetData>
      <sheetData sheetId="1884">
        <row r="7">
          <cell r="AI7">
            <v>10000</v>
          </cell>
        </row>
      </sheetData>
      <sheetData sheetId="1885">
        <row r="7">
          <cell r="AI7">
            <v>10000</v>
          </cell>
        </row>
      </sheetData>
      <sheetData sheetId="1886">
        <row r="7">
          <cell r="AI7">
            <v>10000</v>
          </cell>
        </row>
      </sheetData>
      <sheetData sheetId="1887">
        <row r="7">
          <cell r="AI7">
            <v>10000</v>
          </cell>
        </row>
      </sheetData>
      <sheetData sheetId="1888">
        <row r="7">
          <cell r="AI7">
            <v>10000</v>
          </cell>
        </row>
      </sheetData>
      <sheetData sheetId="1889">
        <row r="7">
          <cell r="AI7">
            <v>10000</v>
          </cell>
        </row>
      </sheetData>
      <sheetData sheetId="1890">
        <row r="7">
          <cell r="AI7">
            <v>10000</v>
          </cell>
        </row>
      </sheetData>
      <sheetData sheetId="1891">
        <row r="7">
          <cell r="AI7">
            <v>10000</v>
          </cell>
        </row>
      </sheetData>
      <sheetData sheetId="1892">
        <row r="7">
          <cell r="AI7">
            <v>10000</v>
          </cell>
        </row>
      </sheetData>
      <sheetData sheetId="1893">
        <row r="7">
          <cell r="AI7">
            <v>10000</v>
          </cell>
        </row>
      </sheetData>
      <sheetData sheetId="1894">
        <row r="7">
          <cell r="AI7">
            <v>10000</v>
          </cell>
        </row>
      </sheetData>
      <sheetData sheetId="1895">
        <row r="7">
          <cell r="AI7">
            <v>10000</v>
          </cell>
        </row>
      </sheetData>
      <sheetData sheetId="1896">
        <row r="7">
          <cell r="AI7">
            <v>10000</v>
          </cell>
        </row>
      </sheetData>
      <sheetData sheetId="1897">
        <row r="7">
          <cell r="AI7">
            <v>10000</v>
          </cell>
        </row>
      </sheetData>
      <sheetData sheetId="1898">
        <row r="7">
          <cell r="AI7">
            <v>10000</v>
          </cell>
        </row>
      </sheetData>
      <sheetData sheetId="1899">
        <row r="7">
          <cell r="AI7">
            <v>10000</v>
          </cell>
        </row>
      </sheetData>
      <sheetData sheetId="1900">
        <row r="7">
          <cell r="AI7">
            <v>10000</v>
          </cell>
        </row>
      </sheetData>
      <sheetData sheetId="1901">
        <row r="7">
          <cell r="AI7">
            <v>10000</v>
          </cell>
        </row>
      </sheetData>
      <sheetData sheetId="1902">
        <row r="7">
          <cell r="AI7">
            <v>10000</v>
          </cell>
        </row>
      </sheetData>
      <sheetData sheetId="1903">
        <row r="7">
          <cell r="AI7">
            <v>10000</v>
          </cell>
        </row>
      </sheetData>
      <sheetData sheetId="1904">
        <row r="7">
          <cell r="AI7">
            <v>10000</v>
          </cell>
        </row>
      </sheetData>
      <sheetData sheetId="1905">
        <row r="7">
          <cell r="AI7">
            <v>10000</v>
          </cell>
        </row>
      </sheetData>
      <sheetData sheetId="1906">
        <row r="7">
          <cell r="AI7">
            <v>10000</v>
          </cell>
        </row>
      </sheetData>
      <sheetData sheetId="1907">
        <row r="7">
          <cell r="AI7">
            <v>10000</v>
          </cell>
        </row>
      </sheetData>
      <sheetData sheetId="1908">
        <row r="7">
          <cell r="AI7">
            <v>10000</v>
          </cell>
        </row>
      </sheetData>
      <sheetData sheetId="1909">
        <row r="7">
          <cell r="AI7">
            <v>10000</v>
          </cell>
        </row>
      </sheetData>
      <sheetData sheetId="1910">
        <row r="7">
          <cell r="AI7">
            <v>10000</v>
          </cell>
        </row>
      </sheetData>
      <sheetData sheetId="1911">
        <row r="7">
          <cell r="AI7">
            <v>10000</v>
          </cell>
        </row>
      </sheetData>
      <sheetData sheetId="1912">
        <row r="7">
          <cell r="AI7">
            <v>10000</v>
          </cell>
        </row>
      </sheetData>
      <sheetData sheetId="1913">
        <row r="7">
          <cell r="AI7">
            <v>10000</v>
          </cell>
        </row>
      </sheetData>
      <sheetData sheetId="1914">
        <row r="7">
          <cell r="AI7">
            <v>10000</v>
          </cell>
        </row>
      </sheetData>
      <sheetData sheetId="1915">
        <row r="7">
          <cell r="AI7">
            <v>10000</v>
          </cell>
        </row>
      </sheetData>
      <sheetData sheetId="1916">
        <row r="7">
          <cell r="AI7">
            <v>10000</v>
          </cell>
        </row>
      </sheetData>
      <sheetData sheetId="1917">
        <row r="7">
          <cell r="AI7">
            <v>10000</v>
          </cell>
        </row>
      </sheetData>
      <sheetData sheetId="1918">
        <row r="7">
          <cell r="AI7">
            <v>10000</v>
          </cell>
        </row>
      </sheetData>
      <sheetData sheetId="1919">
        <row r="7">
          <cell r="AI7">
            <v>10000</v>
          </cell>
        </row>
      </sheetData>
      <sheetData sheetId="1920">
        <row r="7">
          <cell r="AI7">
            <v>10000</v>
          </cell>
        </row>
      </sheetData>
      <sheetData sheetId="1921">
        <row r="7">
          <cell r="AI7">
            <v>10000</v>
          </cell>
        </row>
      </sheetData>
      <sheetData sheetId="1922">
        <row r="7">
          <cell r="AI7">
            <v>10000</v>
          </cell>
        </row>
      </sheetData>
      <sheetData sheetId="1923">
        <row r="7">
          <cell r="AI7">
            <v>10000</v>
          </cell>
        </row>
      </sheetData>
      <sheetData sheetId="1924">
        <row r="7">
          <cell r="AI7">
            <v>10000</v>
          </cell>
        </row>
      </sheetData>
      <sheetData sheetId="1925">
        <row r="7">
          <cell r="AI7">
            <v>10000</v>
          </cell>
        </row>
      </sheetData>
      <sheetData sheetId="1926">
        <row r="7">
          <cell r="AI7">
            <v>10000</v>
          </cell>
        </row>
      </sheetData>
      <sheetData sheetId="1927">
        <row r="7">
          <cell r="AI7">
            <v>10000</v>
          </cell>
        </row>
      </sheetData>
      <sheetData sheetId="1928">
        <row r="7">
          <cell r="AI7">
            <v>10000</v>
          </cell>
        </row>
      </sheetData>
      <sheetData sheetId="1929">
        <row r="7">
          <cell r="AI7">
            <v>10000</v>
          </cell>
        </row>
      </sheetData>
      <sheetData sheetId="1930">
        <row r="7">
          <cell r="AI7">
            <v>10000</v>
          </cell>
        </row>
      </sheetData>
      <sheetData sheetId="1931">
        <row r="7">
          <cell r="AI7">
            <v>10000</v>
          </cell>
        </row>
      </sheetData>
      <sheetData sheetId="1932">
        <row r="7">
          <cell r="AI7">
            <v>10000</v>
          </cell>
        </row>
      </sheetData>
      <sheetData sheetId="1933">
        <row r="7">
          <cell r="AI7">
            <v>10000</v>
          </cell>
        </row>
      </sheetData>
      <sheetData sheetId="1934">
        <row r="7">
          <cell r="AI7">
            <v>10000</v>
          </cell>
        </row>
      </sheetData>
      <sheetData sheetId="1935">
        <row r="7">
          <cell r="AI7">
            <v>10000</v>
          </cell>
        </row>
      </sheetData>
      <sheetData sheetId="1936">
        <row r="7">
          <cell r="AI7">
            <v>10000</v>
          </cell>
        </row>
      </sheetData>
      <sheetData sheetId="1937">
        <row r="7">
          <cell r="AI7">
            <v>10000</v>
          </cell>
        </row>
      </sheetData>
      <sheetData sheetId="1938">
        <row r="7">
          <cell r="AI7">
            <v>10000</v>
          </cell>
        </row>
      </sheetData>
      <sheetData sheetId="1939">
        <row r="7">
          <cell r="AI7">
            <v>10000</v>
          </cell>
        </row>
      </sheetData>
      <sheetData sheetId="1940">
        <row r="7">
          <cell r="AI7">
            <v>10000</v>
          </cell>
        </row>
      </sheetData>
      <sheetData sheetId="1941">
        <row r="7">
          <cell r="AI7">
            <v>10000</v>
          </cell>
        </row>
      </sheetData>
      <sheetData sheetId="1942">
        <row r="7">
          <cell r="AI7">
            <v>10000</v>
          </cell>
        </row>
      </sheetData>
      <sheetData sheetId="1943">
        <row r="7">
          <cell r="AI7">
            <v>10000</v>
          </cell>
        </row>
      </sheetData>
      <sheetData sheetId="1944">
        <row r="7">
          <cell r="AI7">
            <v>10000</v>
          </cell>
        </row>
      </sheetData>
      <sheetData sheetId="1945">
        <row r="7">
          <cell r="AI7">
            <v>10000</v>
          </cell>
        </row>
      </sheetData>
      <sheetData sheetId="1946">
        <row r="7">
          <cell r="AI7">
            <v>10000</v>
          </cell>
        </row>
      </sheetData>
      <sheetData sheetId="1947">
        <row r="7">
          <cell r="AI7">
            <v>10000</v>
          </cell>
        </row>
      </sheetData>
      <sheetData sheetId="1948">
        <row r="7">
          <cell r="AI7">
            <v>10000</v>
          </cell>
        </row>
      </sheetData>
      <sheetData sheetId="1949">
        <row r="7">
          <cell r="AI7">
            <v>10000</v>
          </cell>
        </row>
      </sheetData>
      <sheetData sheetId="1950">
        <row r="7">
          <cell r="AI7">
            <v>10000</v>
          </cell>
        </row>
      </sheetData>
      <sheetData sheetId="1951">
        <row r="7">
          <cell r="AI7">
            <v>10000</v>
          </cell>
        </row>
      </sheetData>
      <sheetData sheetId="1952">
        <row r="7">
          <cell r="AI7">
            <v>10000</v>
          </cell>
        </row>
      </sheetData>
      <sheetData sheetId="1953">
        <row r="7">
          <cell r="AI7">
            <v>10000</v>
          </cell>
        </row>
      </sheetData>
      <sheetData sheetId="1954">
        <row r="7">
          <cell r="AI7">
            <v>10000</v>
          </cell>
        </row>
      </sheetData>
      <sheetData sheetId="1955">
        <row r="7">
          <cell r="AI7">
            <v>10000</v>
          </cell>
        </row>
      </sheetData>
      <sheetData sheetId="1956">
        <row r="7">
          <cell r="AI7">
            <v>10000</v>
          </cell>
        </row>
      </sheetData>
      <sheetData sheetId="1957">
        <row r="7">
          <cell r="AI7">
            <v>10000</v>
          </cell>
        </row>
      </sheetData>
      <sheetData sheetId="1958">
        <row r="7">
          <cell r="AI7">
            <v>10000</v>
          </cell>
        </row>
      </sheetData>
      <sheetData sheetId="1959">
        <row r="7">
          <cell r="AI7">
            <v>10000</v>
          </cell>
        </row>
      </sheetData>
      <sheetData sheetId="1960">
        <row r="7">
          <cell r="AI7">
            <v>10000</v>
          </cell>
        </row>
      </sheetData>
      <sheetData sheetId="1961">
        <row r="7">
          <cell r="AI7">
            <v>10000</v>
          </cell>
        </row>
      </sheetData>
      <sheetData sheetId="1962">
        <row r="7">
          <cell r="AI7">
            <v>10000</v>
          </cell>
        </row>
      </sheetData>
      <sheetData sheetId="1963">
        <row r="7">
          <cell r="AI7">
            <v>10000</v>
          </cell>
        </row>
      </sheetData>
      <sheetData sheetId="1964">
        <row r="7">
          <cell r="AI7">
            <v>10000</v>
          </cell>
        </row>
      </sheetData>
      <sheetData sheetId="1965">
        <row r="7">
          <cell r="AI7">
            <v>10000</v>
          </cell>
        </row>
      </sheetData>
      <sheetData sheetId="1966">
        <row r="7">
          <cell r="AI7">
            <v>10000</v>
          </cell>
        </row>
      </sheetData>
      <sheetData sheetId="1967">
        <row r="7">
          <cell r="AI7">
            <v>10000</v>
          </cell>
        </row>
      </sheetData>
      <sheetData sheetId="1968">
        <row r="7">
          <cell r="AI7">
            <v>10000</v>
          </cell>
        </row>
      </sheetData>
      <sheetData sheetId="1969">
        <row r="7">
          <cell r="AI7">
            <v>10000</v>
          </cell>
        </row>
      </sheetData>
      <sheetData sheetId="1970">
        <row r="7">
          <cell r="AI7">
            <v>10000</v>
          </cell>
        </row>
      </sheetData>
      <sheetData sheetId="1971">
        <row r="7">
          <cell r="AI7">
            <v>10000</v>
          </cell>
        </row>
      </sheetData>
      <sheetData sheetId="1972">
        <row r="7">
          <cell r="AI7">
            <v>10000</v>
          </cell>
        </row>
      </sheetData>
      <sheetData sheetId="1973">
        <row r="7">
          <cell r="AI7">
            <v>10000</v>
          </cell>
        </row>
      </sheetData>
      <sheetData sheetId="1974">
        <row r="7">
          <cell r="AI7">
            <v>10000</v>
          </cell>
        </row>
      </sheetData>
      <sheetData sheetId="1975">
        <row r="7">
          <cell r="AI7">
            <v>10000</v>
          </cell>
        </row>
      </sheetData>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ow r="7">
          <cell r="AI7">
            <v>10000</v>
          </cell>
        </row>
      </sheetData>
      <sheetData sheetId="1989" refreshError="1"/>
      <sheetData sheetId="1990" refreshError="1"/>
      <sheetData sheetId="1991">
        <row r="7">
          <cell r="AI7">
            <v>10000</v>
          </cell>
        </row>
      </sheetData>
      <sheetData sheetId="1992">
        <row r="7">
          <cell r="AI7">
            <v>10000</v>
          </cell>
        </row>
      </sheetData>
      <sheetData sheetId="1993">
        <row r="7">
          <cell r="AI7">
            <v>10000</v>
          </cell>
        </row>
      </sheetData>
      <sheetData sheetId="1994">
        <row r="7">
          <cell r="AI7">
            <v>10000</v>
          </cell>
        </row>
      </sheetData>
      <sheetData sheetId="1995">
        <row r="7">
          <cell r="AI7">
            <v>10000</v>
          </cell>
        </row>
      </sheetData>
      <sheetData sheetId="1996">
        <row r="7">
          <cell r="AI7">
            <v>10000</v>
          </cell>
        </row>
      </sheetData>
      <sheetData sheetId="1997">
        <row r="7">
          <cell r="AI7">
            <v>10000</v>
          </cell>
        </row>
      </sheetData>
      <sheetData sheetId="1998">
        <row r="7">
          <cell r="AI7">
            <v>10000</v>
          </cell>
        </row>
      </sheetData>
      <sheetData sheetId="1999">
        <row r="7">
          <cell r="AI7">
            <v>10000</v>
          </cell>
        </row>
      </sheetData>
      <sheetData sheetId="2000">
        <row r="7">
          <cell r="AI7">
            <v>10000</v>
          </cell>
        </row>
      </sheetData>
      <sheetData sheetId="2001">
        <row r="7">
          <cell r="AI7">
            <v>10000</v>
          </cell>
        </row>
      </sheetData>
      <sheetData sheetId="2002">
        <row r="7">
          <cell r="AI7">
            <v>10000</v>
          </cell>
        </row>
      </sheetData>
      <sheetData sheetId="2003">
        <row r="7">
          <cell r="AI7">
            <v>10000</v>
          </cell>
        </row>
      </sheetData>
      <sheetData sheetId="2004">
        <row r="7">
          <cell r="AI7">
            <v>10000</v>
          </cell>
        </row>
      </sheetData>
      <sheetData sheetId="2005">
        <row r="7">
          <cell r="AI7">
            <v>10000</v>
          </cell>
        </row>
      </sheetData>
      <sheetData sheetId="2006">
        <row r="7">
          <cell r="AI7">
            <v>10000</v>
          </cell>
        </row>
      </sheetData>
      <sheetData sheetId="2007">
        <row r="7">
          <cell r="AI7">
            <v>10000</v>
          </cell>
        </row>
      </sheetData>
      <sheetData sheetId="2008">
        <row r="7">
          <cell r="AI7">
            <v>10000</v>
          </cell>
        </row>
      </sheetData>
      <sheetData sheetId="2009">
        <row r="7">
          <cell r="AI7">
            <v>10000</v>
          </cell>
        </row>
      </sheetData>
      <sheetData sheetId="2010">
        <row r="7">
          <cell r="AI7">
            <v>10000</v>
          </cell>
        </row>
      </sheetData>
      <sheetData sheetId="2011">
        <row r="7">
          <cell r="AI7">
            <v>10000</v>
          </cell>
        </row>
      </sheetData>
      <sheetData sheetId="2012">
        <row r="7">
          <cell r="AI7">
            <v>10000</v>
          </cell>
        </row>
      </sheetData>
      <sheetData sheetId="2013">
        <row r="7">
          <cell r="AI7">
            <v>10000</v>
          </cell>
        </row>
      </sheetData>
      <sheetData sheetId="2014">
        <row r="7">
          <cell r="AI7">
            <v>10000</v>
          </cell>
        </row>
      </sheetData>
      <sheetData sheetId="2015">
        <row r="7">
          <cell r="AI7">
            <v>10000</v>
          </cell>
        </row>
      </sheetData>
      <sheetData sheetId="2016">
        <row r="7">
          <cell r="AI7">
            <v>10000</v>
          </cell>
        </row>
      </sheetData>
      <sheetData sheetId="2017">
        <row r="7">
          <cell r="AI7">
            <v>10000</v>
          </cell>
        </row>
      </sheetData>
      <sheetData sheetId="2018">
        <row r="7">
          <cell r="AI7">
            <v>10000</v>
          </cell>
        </row>
      </sheetData>
      <sheetData sheetId="2019">
        <row r="7">
          <cell r="AI7">
            <v>10000</v>
          </cell>
        </row>
      </sheetData>
      <sheetData sheetId="2020">
        <row r="7">
          <cell r="AI7">
            <v>10000</v>
          </cell>
        </row>
      </sheetData>
      <sheetData sheetId="2021">
        <row r="7">
          <cell r="AI7">
            <v>10000</v>
          </cell>
        </row>
      </sheetData>
      <sheetData sheetId="2022">
        <row r="7">
          <cell r="AI7">
            <v>10000</v>
          </cell>
        </row>
      </sheetData>
      <sheetData sheetId="2023">
        <row r="7">
          <cell r="AI7">
            <v>10000</v>
          </cell>
        </row>
      </sheetData>
      <sheetData sheetId="2024">
        <row r="7">
          <cell r="AI7">
            <v>10000</v>
          </cell>
        </row>
      </sheetData>
      <sheetData sheetId="2025">
        <row r="7">
          <cell r="AI7">
            <v>10000</v>
          </cell>
        </row>
      </sheetData>
      <sheetData sheetId="2026">
        <row r="7">
          <cell r="AI7">
            <v>10000</v>
          </cell>
        </row>
      </sheetData>
      <sheetData sheetId="2027">
        <row r="7">
          <cell r="AI7">
            <v>10000</v>
          </cell>
        </row>
      </sheetData>
      <sheetData sheetId="2028">
        <row r="7">
          <cell r="AI7">
            <v>10000</v>
          </cell>
        </row>
      </sheetData>
      <sheetData sheetId="2029">
        <row r="7">
          <cell r="AI7">
            <v>10000</v>
          </cell>
        </row>
      </sheetData>
      <sheetData sheetId="2030">
        <row r="7">
          <cell r="AI7">
            <v>10000</v>
          </cell>
        </row>
      </sheetData>
      <sheetData sheetId="2031">
        <row r="7">
          <cell r="AI7">
            <v>10000</v>
          </cell>
        </row>
      </sheetData>
      <sheetData sheetId="2032">
        <row r="7">
          <cell r="AI7">
            <v>10000</v>
          </cell>
        </row>
      </sheetData>
      <sheetData sheetId="2033">
        <row r="7">
          <cell r="AI7">
            <v>10000</v>
          </cell>
        </row>
      </sheetData>
      <sheetData sheetId="2034">
        <row r="7">
          <cell r="AI7">
            <v>10000</v>
          </cell>
        </row>
      </sheetData>
      <sheetData sheetId="2035">
        <row r="7">
          <cell r="AI7">
            <v>10000</v>
          </cell>
        </row>
      </sheetData>
      <sheetData sheetId="2036">
        <row r="7">
          <cell r="AI7">
            <v>10000</v>
          </cell>
        </row>
      </sheetData>
      <sheetData sheetId="2037">
        <row r="7">
          <cell r="AI7">
            <v>10000</v>
          </cell>
        </row>
      </sheetData>
      <sheetData sheetId="2038">
        <row r="7">
          <cell r="AI7">
            <v>10000</v>
          </cell>
        </row>
      </sheetData>
      <sheetData sheetId="2039">
        <row r="7">
          <cell r="AI7">
            <v>10000</v>
          </cell>
        </row>
      </sheetData>
      <sheetData sheetId="2040">
        <row r="7">
          <cell r="AI7">
            <v>10000</v>
          </cell>
        </row>
      </sheetData>
      <sheetData sheetId="2041">
        <row r="7">
          <cell r="AI7">
            <v>10000</v>
          </cell>
        </row>
      </sheetData>
      <sheetData sheetId="2042">
        <row r="7">
          <cell r="AI7">
            <v>10000</v>
          </cell>
        </row>
      </sheetData>
      <sheetData sheetId="2043">
        <row r="7">
          <cell r="AI7">
            <v>10000</v>
          </cell>
        </row>
      </sheetData>
      <sheetData sheetId="2044">
        <row r="7">
          <cell r="AI7">
            <v>10000</v>
          </cell>
        </row>
      </sheetData>
      <sheetData sheetId="2045">
        <row r="7">
          <cell r="AI7">
            <v>10000</v>
          </cell>
        </row>
      </sheetData>
      <sheetData sheetId="2046">
        <row r="7">
          <cell r="AI7">
            <v>10000</v>
          </cell>
        </row>
      </sheetData>
      <sheetData sheetId="2047">
        <row r="7">
          <cell r="AI7">
            <v>10000</v>
          </cell>
        </row>
      </sheetData>
      <sheetData sheetId="2048">
        <row r="7">
          <cell r="AI7">
            <v>10000</v>
          </cell>
        </row>
      </sheetData>
      <sheetData sheetId="2049">
        <row r="7">
          <cell r="AI7">
            <v>10000</v>
          </cell>
        </row>
      </sheetData>
      <sheetData sheetId="2050">
        <row r="7">
          <cell r="AI7">
            <v>10000</v>
          </cell>
        </row>
      </sheetData>
      <sheetData sheetId="2051">
        <row r="7">
          <cell r="AI7">
            <v>10000</v>
          </cell>
        </row>
      </sheetData>
      <sheetData sheetId="2052">
        <row r="7">
          <cell r="AI7">
            <v>10000</v>
          </cell>
        </row>
      </sheetData>
      <sheetData sheetId="2053">
        <row r="7">
          <cell r="AI7">
            <v>10000</v>
          </cell>
        </row>
      </sheetData>
      <sheetData sheetId="2054">
        <row r="7">
          <cell r="AI7">
            <v>10000</v>
          </cell>
        </row>
      </sheetData>
      <sheetData sheetId="2055">
        <row r="7">
          <cell r="AI7">
            <v>10000</v>
          </cell>
        </row>
      </sheetData>
      <sheetData sheetId="2056">
        <row r="7">
          <cell r="AI7">
            <v>10000</v>
          </cell>
        </row>
      </sheetData>
      <sheetData sheetId="2057">
        <row r="7">
          <cell r="AI7">
            <v>10000</v>
          </cell>
        </row>
      </sheetData>
      <sheetData sheetId="2058">
        <row r="7">
          <cell r="AI7">
            <v>10000</v>
          </cell>
        </row>
      </sheetData>
      <sheetData sheetId="2059">
        <row r="7">
          <cell r="AI7">
            <v>10000</v>
          </cell>
        </row>
      </sheetData>
      <sheetData sheetId="2060">
        <row r="7">
          <cell r="AI7">
            <v>10000</v>
          </cell>
        </row>
      </sheetData>
      <sheetData sheetId="2061">
        <row r="7">
          <cell r="AI7">
            <v>10000</v>
          </cell>
        </row>
      </sheetData>
      <sheetData sheetId="2062">
        <row r="7">
          <cell r="AI7">
            <v>10000</v>
          </cell>
        </row>
      </sheetData>
      <sheetData sheetId="2063">
        <row r="7">
          <cell r="AI7">
            <v>10000</v>
          </cell>
        </row>
      </sheetData>
      <sheetData sheetId="2064">
        <row r="7">
          <cell r="AI7">
            <v>10000</v>
          </cell>
        </row>
      </sheetData>
      <sheetData sheetId="2065">
        <row r="7">
          <cell r="AI7">
            <v>10000</v>
          </cell>
        </row>
      </sheetData>
      <sheetData sheetId="2066">
        <row r="7">
          <cell r="AI7">
            <v>10000</v>
          </cell>
        </row>
      </sheetData>
      <sheetData sheetId="2067">
        <row r="7">
          <cell r="AI7">
            <v>10000</v>
          </cell>
        </row>
      </sheetData>
      <sheetData sheetId="2068">
        <row r="7">
          <cell r="AI7">
            <v>10000</v>
          </cell>
        </row>
      </sheetData>
      <sheetData sheetId="2069">
        <row r="7">
          <cell r="AI7">
            <v>10000</v>
          </cell>
        </row>
      </sheetData>
      <sheetData sheetId="2070">
        <row r="7">
          <cell r="AI7">
            <v>10000</v>
          </cell>
        </row>
      </sheetData>
      <sheetData sheetId="2071">
        <row r="7">
          <cell r="AI7">
            <v>10000</v>
          </cell>
        </row>
      </sheetData>
      <sheetData sheetId="2072">
        <row r="7">
          <cell r="AI7">
            <v>10000</v>
          </cell>
        </row>
      </sheetData>
      <sheetData sheetId="2073">
        <row r="7">
          <cell r="AI7">
            <v>10000</v>
          </cell>
        </row>
      </sheetData>
      <sheetData sheetId="2074">
        <row r="7">
          <cell r="AI7">
            <v>10000</v>
          </cell>
        </row>
      </sheetData>
      <sheetData sheetId="2075">
        <row r="7">
          <cell r="AI7">
            <v>10000</v>
          </cell>
        </row>
      </sheetData>
      <sheetData sheetId="2076">
        <row r="7">
          <cell r="AI7">
            <v>10000</v>
          </cell>
        </row>
      </sheetData>
      <sheetData sheetId="2077">
        <row r="7">
          <cell r="AI7">
            <v>10000</v>
          </cell>
        </row>
      </sheetData>
      <sheetData sheetId="2078">
        <row r="7">
          <cell r="AI7">
            <v>10000</v>
          </cell>
        </row>
      </sheetData>
      <sheetData sheetId="2079">
        <row r="7">
          <cell r="AI7">
            <v>10000</v>
          </cell>
        </row>
      </sheetData>
      <sheetData sheetId="2080">
        <row r="7">
          <cell r="AI7">
            <v>10000</v>
          </cell>
        </row>
      </sheetData>
      <sheetData sheetId="2081">
        <row r="7">
          <cell r="AI7">
            <v>10000</v>
          </cell>
        </row>
      </sheetData>
      <sheetData sheetId="2082">
        <row r="7">
          <cell r="AI7">
            <v>10000</v>
          </cell>
        </row>
      </sheetData>
      <sheetData sheetId="2083">
        <row r="7">
          <cell r="AI7">
            <v>10000</v>
          </cell>
        </row>
      </sheetData>
      <sheetData sheetId="2084">
        <row r="7">
          <cell r="AI7">
            <v>10000</v>
          </cell>
        </row>
      </sheetData>
      <sheetData sheetId="2085">
        <row r="7">
          <cell r="AI7">
            <v>10000</v>
          </cell>
        </row>
      </sheetData>
      <sheetData sheetId="2086">
        <row r="7">
          <cell r="AI7">
            <v>10000</v>
          </cell>
        </row>
      </sheetData>
      <sheetData sheetId="2087">
        <row r="7">
          <cell r="AI7">
            <v>10000</v>
          </cell>
        </row>
      </sheetData>
      <sheetData sheetId="2088">
        <row r="7">
          <cell r="AI7">
            <v>10000</v>
          </cell>
        </row>
      </sheetData>
      <sheetData sheetId="2089">
        <row r="7">
          <cell r="AI7">
            <v>10000</v>
          </cell>
        </row>
      </sheetData>
      <sheetData sheetId="2090">
        <row r="7">
          <cell r="AI7">
            <v>10000</v>
          </cell>
        </row>
      </sheetData>
      <sheetData sheetId="2091">
        <row r="7">
          <cell r="AI7">
            <v>10000</v>
          </cell>
        </row>
      </sheetData>
      <sheetData sheetId="2092">
        <row r="7">
          <cell r="AI7">
            <v>10000</v>
          </cell>
        </row>
      </sheetData>
      <sheetData sheetId="2093">
        <row r="7">
          <cell r="AI7">
            <v>10000</v>
          </cell>
        </row>
      </sheetData>
      <sheetData sheetId="2094">
        <row r="7">
          <cell r="AI7">
            <v>10000</v>
          </cell>
        </row>
      </sheetData>
      <sheetData sheetId="2095">
        <row r="7">
          <cell r="AI7">
            <v>10000</v>
          </cell>
        </row>
      </sheetData>
      <sheetData sheetId="2096">
        <row r="7">
          <cell r="AI7">
            <v>10000</v>
          </cell>
        </row>
      </sheetData>
      <sheetData sheetId="2097">
        <row r="7">
          <cell r="AI7">
            <v>10000</v>
          </cell>
        </row>
      </sheetData>
      <sheetData sheetId="2098">
        <row r="7">
          <cell r="AI7">
            <v>10000</v>
          </cell>
        </row>
      </sheetData>
      <sheetData sheetId="2099">
        <row r="7">
          <cell r="AI7">
            <v>10000</v>
          </cell>
        </row>
      </sheetData>
      <sheetData sheetId="2100">
        <row r="7">
          <cell r="AI7">
            <v>10000</v>
          </cell>
        </row>
      </sheetData>
      <sheetData sheetId="2101">
        <row r="7">
          <cell r="AI7">
            <v>10000</v>
          </cell>
        </row>
      </sheetData>
      <sheetData sheetId="2102">
        <row r="7">
          <cell r="AI7">
            <v>10000</v>
          </cell>
        </row>
      </sheetData>
      <sheetData sheetId="2103">
        <row r="7">
          <cell r="AI7">
            <v>10000</v>
          </cell>
        </row>
      </sheetData>
      <sheetData sheetId="2104">
        <row r="7">
          <cell r="AI7">
            <v>10000</v>
          </cell>
        </row>
      </sheetData>
      <sheetData sheetId="2105">
        <row r="7">
          <cell r="AI7">
            <v>10000</v>
          </cell>
        </row>
      </sheetData>
      <sheetData sheetId="2106">
        <row r="7">
          <cell r="AI7">
            <v>10000</v>
          </cell>
        </row>
      </sheetData>
      <sheetData sheetId="2107">
        <row r="7">
          <cell r="AI7">
            <v>10000</v>
          </cell>
        </row>
      </sheetData>
      <sheetData sheetId="2108">
        <row r="7">
          <cell r="AI7">
            <v>10000</v>
          </cell>
        </row>
      </sheetData>
      <sheetData sheetId="2109">
        <row r="7">
          <cell r="AI7">
            <v>10000</v>
          </cell>
        </row>
      </sheetData>
      <sheetData sheetId="2110">
        <row r="7">
          <cell r="AI7">
            <v>10000</v>
          </cell>
        </row>
      </sheetData>
      <sheetData sheetId="2111">
        <row r="7">
          <cell r="AI7">
            <v>10000</v>
          </cell>
        </row>
      </sheetData>
      <sheetData sheetId="2112">
        <row r="7">
          <cell r="AI7">
            <v>10000</v>
          </cell>
        </row>
      </sheetData>
      <sheetData sheetId="2113">
        <row r="7">
          <cell r="AI7">
            <v>10000</v>
          </cell>
        </row>
      </sheetData>
      <sheetData sheetId="2114">
        <row r="7">
          <cell r="AI7">
            <v>10000</v>
          </cell>
        </row>
      </sheetData>
      <sheetData sheetId="2115">
        <row r="7">
          <cell r="AI7">
            <v>10000</v>
          </cell>
        </row>
      </sheetData>
      <sheetData sheetId="2116">
        <row r="7">
          <cell r="AI7">
            <v>10000</v>
          </cell>
        </row>
      </sheetData>
      <sheetData sheetId="2117">
        <row r="7">
          <cell r="AI7">
            <v>10000</v>
          </cell>
        </row>
      </sheetData>
      <sheetData sheetId="2118">
        <row r="7">
          <cell r="AI7">
            <v>10000</v>
          </cell>
        </row>
      </sheetData>
      <sheetData sheetId="2119">
        <row r="7">
          <cell r="AI7">
            <v>10000</v>
          </cell>
        </row>
      </sheetData>
      <sheetData sheetId="2120">
        <row r="7">
          <cell r="AI7">
            <v>10000</v>
          </cell>
        </row>
      </sheetData>
      <sheetData sheetId="2121">
        <row r="7">
          <cell r="AI7">
            <v>10000</v>
          </cell>
        </row>
      </sheetData>
      <sheetData sheetId="2122">
        <row r="7">
          <cell r="AI7">
            <v>10000</v>
          </cell>
        </row>
      </sheetData>
      <sheetData sheetId="2123">
        <row r="7">
          <cell r="AI7">
            <v>10000</v>
          </cell>
        </row>
      </sheetData>
      <sheetData sheetId="2124">
        <row r="7">
          <cell r="AI7">
            <v>10000</v>
          </cell>
        </row>
      </sheetData>
      <sheetData sheetId="2125">
        <row r="7">
          <cell r="AI7">
            <v>10000</v>
          </cell>
        </row>
      </sheetData>
      <sheetData sheetId="2126">
        <row r="7">
          <cell r="AI7">
            <v>10000</v>
          </cell>
        </row>
      </sheetData>
      <sheetData sheetId="2127">
        <row r="7">
          <cell r="AI7">
            <v>10000</v>
          </cell>
        </row>
      </sheetData>
      <sheetData sheetId="2128">
        <row r="7">
          <cell r="AI7">
            <v>10000</v>
          </cell>
        </row>
      </sheetData>
      <sheetData sheetId="2129">
        <row r="7">
          <cell r="AI7">
            <v>10000</v>
          </cell>
        </row>
      </sheetData>
      <sheetData sheetId="2130">
        <row r="7">
          <cell r="AI7">
            <v>10000</v>
          </cell>
        </row>
      </sheetData>
      <sheetData sheetId="2131">
        <row r="7">
          <cell r="AI7">
            <v>10000</v>
          </cell>
        </row>
      </sheetData>
      <sheetData sheetId="2132">
        <row r="7">
          <cell r="AI7">
            <v>10000</v>
          </cell>
        </row>
      </sheetData>
      <sheetData sheetId="2133">
        <row r="7">
          <cell r="AI7">
            <v>10000</v>
          </cell>
        </row>
      </sheetData>
      <sheetData sheetId="2134">
        <row r="7">
          <cell r="AI7">
            <v>10000</v>
          </cell>
        </row>
      </sheetData>
      <sheetData sheetId="2135">
        <row r="7">
          <cell r="AI7">
            <v>10000</v>
          </cell>
        </row>
      </sheetData>
      <sheetData sheetId="2136">
        <row r="7">
          <cell r="AI7">
            <v>10000</v>
          </cell>
        </row>
      </sheetData>
      <sheetData sheetId="2137">
        <row r="7">
          <cell r="AI7">
            <v>10000</v>
          </cell>
        </row>
      </sheetData>
      <sheetData sheetId="2138">
        <row r="7">
          <cell r="AI7">
            <v>10000</v>
          </cell>
        </row>
      </sheetData>
      <sheetData sheetId="2139">
        <row r="7">
          <cell r="AI7">
            <v>10000</v>
          </cell>
        </row>
      </sheetData>
      <sheetData sheetId="2140">
        <row r="7">
          <cell r="AI7">
            <v>10000</v>
          </cell>
        </row>
      </sheetData>
      <sheetData sheetId="2141">
        <row r="7">
          <cell r="AI7">
            <v>10000</v>
          </cell>
        </row>
      </sheetData>
      <sheetData sheetId="2142">
        <row r="7">
          <cell r="AI7">
            <v>10000</v>
          </cell>
        </row>
      </sheetData>
      <sheetData sheetId="2143">
        <row r="7">
          <cell r="AI7">
            <v>10000</v>
          </cell>
        </row>
      </sheetData>
      <sheetData sheetId="2144">
        <row r="7">
          <cell r="AI7">
            <v>10000</v>
          </cell>
        </row>
      </sheetData>
      <sheetData sheetId="2145">
        <row r="7">
          <cell r="AI7">
            <v>10000</v>
          </cell>
        </row>
      </sheetData>
      <sheetData sheetId="2146">
        <row r="7">
          <cell r="AI7">
            <v>10000</v>
          </cell>
        </row>
      </sheetData>
      <sheetData sheetId="2147">
        <row r="7">
          <cell r="AI7">
            <v>10000</v>
          </cell>
        </row>
      </sheetData>
      <sheetData sheetId="2148">
        <row r="7">
          <cell r="AI7">
            <v>10000</v>
          </cell>
        </row>
      </sheetData>
      <sheetData sheetId="2149">
        <row r="7">
          <cell r="AI7">
            <v>10000</v>
          </cell>
        </row>
      </sheetData>
      <sheetData sheetId="2150">
        <row r="7">
          <cell r="AI7">
            <v>10000</v>
          </cell>
        </row>
      </sheetData>
      <sheetData sheetId="2151">
        <row r="7">
          <cell r="AI7">
            <v>10000</v>
          </cell>
        </row>
      </sheetData>
      <sheetData sheetId="2152">
        <row r="7">
          <cell r="AI7">
            <v>10000</v>
          </cell>
        </row>
      </sheetData>
      <sheetData sheetId="2153">
        <row r="7">
          <cell r="AI7">
            <v>10000</v>
          </cell>
        </row>
      </sheetData>
      <sheetData sheetId="2154">
        <row r="7">
          <cell r="AI7">
            <v>10000</v>
          </cell>
        </row>
      </sheetData>
      <sheetData sheetId="2155">
        <row r="7">
          <cell r="AI7">
            <v>10000</v>
          </cell>
        </row>
      </sheetData>
      <sheetData sheetId="2156">
        <row r="7">
          <cell r="AI7">
            <v>10000</v>
          </cell>
        </row>
      </sheetData>
      <sheetData sheetId="2157">
        <row r="7">
          <cell r="AI7">
            <v>10000</v>
          </cell>
        </row>
      </sheetData>
      <sheetData sheetId="2158">
        <row r="7">
          <cell r="AI7">
            <v>10000</v>
          </cell>
        </row>
      </sheetData>
      <sheetData sheetId="2159">
        <row r="7">
          <cell r="AI7">
            <v>10000</v>
          </cell>
        </row>
      </sheetData>
      <sheetData sheetId="2160">
        <row r="7">
          <cell r="AI7">
            <v>10000</v>
          </cell>
        </row>
      </sheetData>
      <sheetData sheetId="2161">
        <row r="7">
          <cell r="AI7">
            <v>10000</v>
          </cell>
        </row>
      </sheetData>
      <sheetData sheetId="2162">
        <row r="7">
          <cell r="AI7">
            <v>10000</v>
          </cell>
        </row>
      </sheetData>
      <sheetData sheetId="2163">
        <row r="7">
          <cell r="AI7">
            <v>10000</v>
          </cell>
        </row>
      </sheetData>
      <sheetData sheetId="2164">
        <row r="7">
          <cell r="AI7">
            <v>10000</v>
          </cell>
        </row>
      </sheetData>
      <sheetData sheetId="2165">
        <row r="7">
          <cell r="AI7">
            <v>10000</v>
          </cell>
        </row>
      </sheetData>
      <sheetData sheetId="2166">
        <row r="7">
          <cell r="AI7">
            <v>10000</v>
          </cell>
        </row>
      </sheetData>
      <sheetData sheetId="2167">
        <row r="7">
          <cell r="AI7">
            <v>10000</v>
          </cell>
        </row>
      </sheetData>
      <sheetData sheetId="2168">
        <row r="7">
          <cell r="AI7">
            <v>10000</v>
          </cell>
        </row>
      </sheetData>
      <sheetData sheetId="2169">
        <row r="7">
          <cell r="AI7">
            <v>10000</v>
          </cell>
        </row>
      </sheetData>
      <sheetData sheetId="2170">
        <row r="7">
          <cell r="AI7">
            <v>10000</v>
          </cell>
        </row>
      </sheetData>
      <sheetData sheetId="2171">
        <row r="7">
          <cell r="AI7">
            <v>10000</v>
          </cell>
        </row>
      </sheetData>
      <sheetData sheetId="2172">
        <row r="7">
          <cell r="AI7">
            <v>10000</v>
          </cell>
        </row>
      </sheetData>
      <sheetData sheetId="2173">
        <row r="7">
          <cell r="AI7">
            <v>10000</v>
          </cell>
        </row>
      </sheetData>
      <sheetData sheetId="2174">
        <row r="7">
          <cell r="AI7">
            <v>10000</v>
          </cell>
        </row>
      </sheetData>
      <sheetData sheetId="2175">
        <row r="7">
          <cell r="AI7">
            <v>10000</v>
          </cell>
        </row>
      </sheetData>
      <sheetData sheetId="2176">
        <row r="7">
          <cell r="AI7">
            <v>10000</v>
          </cell>
        </row>
      </sheetData>
      <sheetData sheetId="2177">
        <row r="7">
          <cell r="AI7">
            <v>10000</v>
          </cell>
        </row>
      </sheetData>
      <sheetData sheetId="2178">
        <row r="7">
          <cell r="AI7">
            <v>10000</v>
          </cell>
        </row>
      </sheetData>
      <sheetData sheetId="2179">
        <row r="7">
          <cell r="AI7">
            <v>10000</v>
          </cell>
        </row>
      </sheetData>
      <sheetData sheetId="2180">
        <row r="7">
          <cell r="AI7">
            <v>10000</v>
          </cell>
        </row>
      </sheetData>
      <sheetData sheetId="2181">
        <row r="7">
          <cell r="AI7">
            <v>10000</v>
          </cell>
        </row>
      </sheetData>
      <sheetData sheetId="2182">
        <row r="7">
          <cell r="AI7">
            <v>10000</v>
          </cell>
        </row>
      </sheetData>
      <sheetData sheetId="2183">
        <row r="7">
          <cell r="AI7">
            <v>10000</v>
          </cell>
        </row>
      </sheetData>
      <sheetData sheetId="2184">
        <row r="7">
          <cell r="AI7">
            <v>10000</v>
          </cell>
        </row>
      </sheetData>
      <sheetData sheetId="2185">
        <row r="7">
          <cell r="AI7">
            <v>10000</v>
          </cell>
        </row>
      </sheetData>
      <sheetData sheetId="2186">
        <row r="7">
          <cell r="AI7">
            <v>10000</v>
          </cell>
        </row>
      </sheetData>
      <sheetData sheetId="2187">
        <row r="7">
          <cell r="AI7">
            <v>10000</v>
          </cell>
        </row>
      </sheetData>
      <sheetData sheetId="2188">
        <row r="7">
          <cell r="AI7">
            <v>10000</v>
          </cell>
        </row>
      </sheetData>
      <sheetData sheetId="2189">
        <row r="7">
          <cell r="AI7">
            <v>10000</v>
          </cell>
        </row>
      </sheetData>
      <sheetData sheetId="2190">
        <row r="7">
          <cell r="AI7">
            <v>10000</v>
          </cell>
        </row>
      </sheetData>
      <sheetData sheetId="2191">
        <row r="7">
          <cell r="AI7">
            <v>10000</v>
          </cell>
        </row>
      </sheetData>
      <sheetData sheetId="2192">
        <row r="7">
          <cell r="AI7">
            <v>10000</v>
          </cell>
        </row>
      </sheetData>
      <sheetData sheetId="2193">
        <row r="7">
          <cell r="AI7">
            <v>10000</v>
          </cell>
        </row>
      </sheetData>
      <sheetData sheetId="2194">
        <row r="7">
          <cell r="AI7">
            <v>10000</v>
          </cell>
        </row>
      </sheetData>
      <sheetData sheetId="2195">
        <row r="7">
          <cell r="AI7">
            <v>10000</v>
          </cell>
        </row>
      </sheetData>
      <sheetData sheetId="2196">
        <row r="7">
          <cell r="AI7">
            <v>10000</v>
          </cell>
        </row>
      </sheetData>
      <sheetData sheetId="2197">
        <row r="7">
          <cell r="AI7">
            <v>10000</v>
          </cell>
        </row>
      </sheetData>
      <sheetData sheetId="2198">
        <row r="7">
          <cell r="AI7">
            <v>10000</v>
          </cell>
        </row>
      </sheetData>
      <sheetData sheetId="2199">
        <row r="7">
          <cell r="AI7">
            <v>10000</v>
          </cell>
        </row>
      </sheetData>
      <sheetData sheetId="2200">
        <row r="7">
          <cell r="AI7">
            <v>10000</v>
          </cell>
        </row>
      </sheetData>
      <sheetData sheetId="2201">
        <row r="7">
          <cell r="AI7">
            <v>10000</v>
          </cell>
        </row>
      </sheetData>
      <sheetData sheetId="2202">
        <row r="7">
          <cell r="AI7">
            <v>10000</v>
          </cell>
        </row>
      </sheetData>
      <sheetData sheetId="2203">
        <row r="7">
          <cell r="AI7">
            <v>10000</v>
          </cell>
        </row>
      </sheetData>
      <sheetData sheetId="2204">
        <row r="7">
          <cell r="AI7">
            <v>10000</v>
          </cell>
        </row>
      </sheetData>
      <sheetData sheetId="2205">
        <row r="7">
          <cell r="AI7">
            <v>10000</v>
          </cell>
        </row>
      </sheetData>
      <sheetData sheetId="2206">
        <row r="7">
          <cell r="AI7">
            <v>10000</v>
          </cell>
        </row>
      </sheetData>
      <sheetData sheetId="2207">
        <row r="7">
          <cell r="AI7">
            <v>10000</v>
          </cell>
        </row>
      </sheetData>
      <sheetData sheetId="2208">
        <row r="7">
          <cell r="AI7">
            <v>10000</v>
          </cell>
        </row>
      </sheetData>
      <sheetData sheetId="2209">
        <row r="7">
          <cell r="AI7">
            <v>10000</v>
          </cell>
        </row>
      </sheetData>
      <sheetData sheetId="2210">
        <row r="7">
          <cell r="AI7">
            <v>10000</v>
          </cell>
        </row>
      </sheetData>
      <sheetData sheetId="2211">
        <row r="7">
          <cell r="AI7">
            <v>10000</v>
          </cell>
        </row>
      </sheetData>
      <sheetData sheetId="2212">
        <row r="7">
          <cell r="AI7">
            <v>10000</v>
          </cell>
        </row>
      </sheetData>
      <sheetData sheetId="2213">
        <row r="7">
          <cell r="AI7">
            <v>10000</v>
          </cell>
        </row>
      </sheetData>
      <sheetData sheetId="2214">
        <row r="7">
          <cell r="AI7">
            <v>10000</v>
          </cell>
        </row>
      </sheetData>
      <sheetData sheetId="2215">
        <row r="7">
          <cell r="AI7">
            <v>10000</v>
          </cell>
        </row>
      </sheetData>
      <sheetData sheetId="2216">
        <row r="7">
          <cell r="AI7">
            <v>10000</v>
          </cell>
        </row>
      </sheetData>
      <sheetData sheetId="2217">
        <row r="7">
          <cell r="AI7">
            <v>10000</v>
          </cell>
        </row>
      </sheetData>
      <sheetData sheetId="2218">
        <row r="7">
          <cell r="AI7">
            <v>10000</v>
          </cell>
        </row>
      </sheetData>
      <sheetData sheetId="2219">
        <row r="7">
          <cell r="AI7">
            <v>10000</v>
          </cell>
        </row>
      </sheetData>
      <sheetData sheetId="2220">
        <row r="7">
          <cell r="AI7">
            <v>10000</v>
          </cell>
        </row>
      </sheetData>
      <sheetData sheetId="2221">
        <row r="7">
          <cell r="AI7">
            <v>10000</v>
          </cell>
        </row>
      </sheetData>
      <sheetData sheetId="2222">
        <row r="7">
          <cell r="AI7">
            <v>10000</v>
          </cell>
        </row>
      </sheetData>
      <sheetData sheetId="2223">
        <row r="7">
          <cell r="AI7">
            <v>10000</v>
          </cell>
        </row>
      </sheetData>
      <sheetData sheetId="2224">
        <row r="7">
          <cell r="AI7">
            <v>10000</v>
          </cell>
        </row>
      </sheetData>
      <sheetData sheetId="2225">
        <row r="7">
          <cell r="AI7">
            <v>10000</v>
          </cell>
        </row>
      </sheetData>
      <sheetData sheetId="2226">
        <row r="7">
          <cell r="AI7">
            <v>10000</v>
          </cell>
        </row>
      </sheetData>
      <sheetData sheetId="2227">
        <row r="7">
          <cell r="AI7">
            <v>10000</v>
          </cell>
        </row>
      </sheetData>
      <sheetData sheetId="2228">
        <row r="7">
          <cell r="AI7">
            <v>10000</v>
          </cell>
        </row>
      </sheetData>
      <sheetData sheetId="2229">
        <row r="7">
          <cell r="AI7">
            <v>10000</v>
          </cell>
        </row>
      </sheetData>
      <sheetData sheetId="2230">
        <row r="7">
          <cell r="AI7">
            <v>10000</v>
          </cell>
        </row>
      </sheetData>
      <sheetData sheetId="2231">
        <row r="7">
          <cell r="AI7">
            <v>10000</v>
          </cell>
        </row>
      </sheetData>
      <sheetData sheetId="2232">
        <row r="7">
          <cell r="AI7">
            <v>10000</v>
          </cell>
        </row>
      </sheetData>
      <sheetData sheetId="2233">
        <row r="7">
          <cell r="AI7">
            <v>10000</v>
          </cell>
        </row>
      </sheetData>
      <sheetData sheetId="2234">
        <row r="7">
          <cell r="AI7">
            <v>10000</v>
          </cell>
        </row>
      </sheetData>
      <sheetData sheetId="2235">
        <row r="7">
          <cell r="AI7">
            <v>10000</v>
          </cell>
        </row>
      </sheetData>
      <sheetData sheetId="2236">
        <row r="7">
          <cell r="AI7">
            <v>10000</v>
          </cell>
        </row>
      </sheetData>
      <sheetData sheetId="2237">
        <row r="7">
          <cell r="AI7">
            <v>10000</v>
          </cell>
        </row>
      </sheetData>
      <sheetData sheetId="2238">
        <row r="7">
          <cell r="AI7">
            <v>10000</v>
          </cell>
        </row>
      </sheetData>
      <sheetData sheetId="2239">
        <row r="7">
          <cell r="AI7">
            <v>10000</v>
          </cell>
        </row>
      </sheetData>
      <sheetData sheetId="2240">
        <row r="7">
          <cell r="AI7">
            <v>10000</v>
          </cell>
        </row>
      </sheetData>
      <sheetData sheetId="2241">
        <row r="7">
          <cell r="AI7">
            <v>10000</v>
          </cell>
        </row>
      </sheetData>
      <sheetData sheetId="2242">
        <row r="7">
          <cell r="AI7">
            <v>10000</v>
          </cell>
        </row>
      </sheetData>
      <sheetData sheetId="2243">
        <row r="7">
          <cell r="AI7">
            <v>10000</v>
          </cell>
        </row>
      </sheetData>
      <sheetData sheetId="2244">
        <row r="7">
          <cell r="AI7">
            <v>10000</v>
          </cell>
        </row>
      </sheetData>
      <sheetData sheetId="2245">
        <row r="7">
          <cell r="AI7">
            <v>10000</v>
          </cell>
        </row>
      </sheetData>
      <sheetData sheetId="2246">
        <row r="7">
          <cell r="AI7">
            <v>10000</v>
          </cell>
        </row>
      </sheetData>
      <sheetData sheetId="2247">
        <row r="7">
          <cell r="AI7">
            <v>10000</v>
          </cell>
        </row>
      </sheetData>
      <sheetData sheetId="2248">
        <row r="7">
          <cell r="AI7">
            <v>10000</v>
          </cell>
        </row>
      </sheetData>
      <sheetData sheetId="2249">
        <row r="7">
          <cell r="AI7">
            <v>10000</v>
          </cell>
        </row>
      </sheetData>
      <sheetData sheetId="2250">
        <row r="7">
          <cell r="AI7">
            <v>10000</v>
          </cell>
        </row>
      </sheetData>
      <sheetData sheetId="2251">
        <row r="7">
          <cell r="AI7">
            <v>10000</v>
          </cell>
        </row>
      </sheetData>
      <sheetData sheetId="2252">
        <row r="7">
          <cell r="AI7">
            <v>10000</v>
          </cell>
        </row>
      </sheetData>
      <sheetData sheetId="2253">
        <row r="7">
          <cell r="AI7">
            <v>10000</v>
          </cell>
        </row>
      </sheetData>
      <sheetData sheetId="2254">
        <row r="7">
          <cell r="AI7">
            <v>10000</v>
          </cell>
        </row>
      </sheetData>
      <sheetData sheetId="2255">
        <row r="7">
          <cell r="AI7">
            <v>10000</v>
          </cell>
        </row>
      </sheetData>
      <sheetData sheetId="2256">
        <row r="7">
          <cell r="AI7">
            <v>10000</v>
          </cell>
        </row>
      </sheetData>
      <sheetData sheetId="2257">
        <row r="7">
          <cell r="AI7">
            <v>10000</v>
          </cell>
        </row>
      </sheetData>
      <sheetData sheetId="2258">
        <row r="7">
          <cell r="AI7">
            <v>10000</v>
          </cell>
        </row>
      </sheetData>
      <sheetData sheetId="2259">
        <row r="7">
          <cell r="AI7">
            <v>10000</v>
          </cell>
        </row>
      </sheetData>
      <sheetData sheetId="2260">
        <row r="7">
          <cell r="AI7">
            <v>10000</v>
          </cell>
        </row>
      </sheetData>
      <sheetData sheetId="2261">
        <row r="7">
          <cell r="AI7">
            <v>10000</v>
          </cell>
        </row>
      </sheetData>
      <sheetData sheetId="2262">
        <row r="7">
          <cell r="AI7">
            <v>10000</v>
          </cell>
        </row>
      </sheetData>
      <sheetData sheetId="2263">
        <row r="7">
          <cell r="AI7">
            <v>10000</v>
          </cell>
        </row>
      </sheetData>
      <sheetData sheetId="2264">
        <row r="7">
          <cell r="AI7">
            <v>10000</v>
          </cell>
        </row>
      </sheetData>
      <sheetData sheetId="2265">
        <row r="7">
          <cell r="AI7">
            <v>10000</v>
          </cell>
        </row>
      </sheetData>
      <sheetData sheetId="2266">
        <row r="7">
          <cell r="AI7">
            <v>10000</v>
          </cell>
        </row>
      </sheetData>
      <sheetData sheetId="2267">
        <row r="7">
          <cell r="AI7">
            <v>10000</v>
          </cell>
        </row>
      </sheetData>
      <sheetData sheetId="2268">
        <row r="7">
          <cell r="AI7">
            <v>10000</v>
          </cell>
        </row>
      </sheetData>
      <sheetData sheetId="2269">
        <row r="7">
          <cell r="AI7">
            <v>10000</v>
          </cell>
        </row>
      </sheetData>
      <sheetData sheetId="2270">
        <row r="7">
          <cell r="AI7">
            <v>10000</v>
          </cell>
        </row>
      </sheetData>
      <sheetData sheetId="2271">
        <row r="7">
          <cell r="AI7">
            <v>10000</v>
          </cell>
        </row>
      </sheetData>
      <sheetData sheetId="2272">
        <row r="7">
          <cell r="AI7">
            <v>10000</v>
          </cell>
        </row>
      </sheetData>
      <sheetData sheetId="2273">
        <row r="7">
          <cell r="AI7">
            <v>10000</v>
          </cell>
        </row>
      </sheetData>
      <sheetData sheetId="2274">
        <row r="7">
          <cell r="AI7">
            <v>10000</v>
          </cell>
        </row>
      </sheetData>
      <sheetData sheetId="2275">
        <row r="7">
          <cell r="AI7">
            <v>10000</v>
          </cell>
        </row>
      </sheetData>
      <sheetData sheetId="2276">
        <row r="7">
          <cell r="AI7">
            <v>10000</v>
          </cell>
        </row>
      </sheetData>
      <sheetData sheetId="2277">
        <row r="7">
          <cell r="AI7">
            <v>10000</v>
          </cell>
        </row>
      </sheetData>
      <sheetData sheetId="2278">
        <row r="7">
          <cell r="AI7">
            <v>10000</v>
          </cell>
        </row>
      </sheetData>
      <sheetData sheetId="2279">
        <row r="7">
          <cell r="AI7">
            <v>10000</v>
          </cell>
        </row>
      </sheetData>
      <sheetData sheetId="2280">
        <row r="7">
          <cell r="AI7">
            <v>10000</v>
          </cell>
        </row>
      </sheetData>
      <sheetData sheetId="2281">
        <row r="7">
          <cell r="AI7">
            <v>10000</v>
          </cell>
        </row>
      </sheetData>
      <sheetData sheetId="2282">
        <row r="7">
          <cell r="AI7">
            <v>10000</v>
          </cell>
        </row>
      </sheetData>
      <sheetData sheetId="2283">
        <row r="7">
          <cell r="AI7">
            <v>10000</v>
          </cell>
        </row>
      </sheetData>
      <sheetData sheetId="2284">
        <row r="7">
          <cell r="AI7">
            <v>10000</v>
          </cell>
        </row>
      </sheetData>
      <sheetData sheetId="2285">
        <row r="7">
          <cell r="AI7">
            <v>10000</v>
          </cell>
        </row>
      </sheetData>
      <sheetData sheetId="2286">
        <row r="7">
          <cell r="AI7">
            <v>10000</v>
          </cell>
        </row>
      </sheetData>
      <sheetData sheetId="2287">
        <row r="7">
          <cell r="AI7">
            <v>10000</v>
          </cell>
        </row>
      </sheetData>
      <sheetData sheetId="2288">
        <row r="7">
          <cell r="AI7">
            <v>10000</v>
          </cell>
        </row>
      </sheetData>
      <sheetData sheetId="2289">
        <row r="7">
          <cell r="AI7">
            <v>10000</v>
          </cell>
        </row>
      </sheetData>
      <sheetData sheetId="2290">
        <row r="7">
          <cell r="AI7">
            <v>10000</v>
          </cell>
        </row>
      </sheetData>
      <sheetData sheetId="2291">
        <row r="7">
          <cell r="AI7">
            <v>10000</v>
          </cell>
        </row>
      </sheetData>
      <sheetData sheetId="2292">
        <row r="7">
          <cell r="AI7">
            <v>10000</v>
          </cell>
        </row>
      </sheetData>
      <sheetData sheetId="2293">
        <row r="7">
          <cell r="AI7">
            <v>10000</v>
          </cell>
        </row>
      </sheetData>
      <sheetData sheetId="2294">
        <row r="7">
          <cell r="AI7">
            <v>10000</v>
          </cell>
        </row>
      </sheetData>
      <sheetData sheetId="2295">
        <row r="7">
          <cell r="AI7">
            <v>10000</v>
          </cell>
        </row>
      </sheetData>
      <sheetData sheetId="2296">
        <row r="7">
          <cell r="AI7">
            <v>10000</v>
          </cell>
        </row>
      </sheetData>
      <sheetData sheetId="2297">
        <row r="7">
          <cell r="AI7">
            <v>10000</v>
          </cell>
        </row>
      </sheetData>
      <sheetData sheetId="2298">
        <row r="7">
          <cell r="AI7">
            <v>10000</v>
          </cell>
        </row>
      </sheetData>
      <sheetData sheetId="2299">
        <row r="7">
          <cell r="AI7">
            <v>10000</v>
          </cell>
        </row>
      </sheetData>
      <sheetData sheetId="2300">
        <row r="7">
          <cell r="AI7">
            <v>10000</v>
          </cell>
        </row>
      </sheetData>
      <sheetData sheetId="2301">
        <row r="7">
          <cell r="AI7">
            <v>10000</v>
          </cell>
        </row>
      </sheetData>
      <sheetData sheetId="2302">
        <row r="7">
          <cell r="AI7">
            <v>10000</v>
          </cell>
        </row>
      </sheetData>
      <sheetData sheetId="2303">
        <row r="7">
          <cell r="AI7">
            <v>10000</v>
          </cell>
        </row>
      </sheetData>
      <sheetData sheetId="2304">
        <row r="7">
          <cell r="AI7">
            <v>10000</v>
          </cell>
        </row>
      </sheetData>
      <sheetData sheetId="2305">
        <row r="7">
          <cell r="AI7">
            <v>10000</v>
          </cell>
        </row>
      </sheetData>
      <sheetData sheetId="2306">
        <row r="7">
          <cell r="AI7">
            <v>10000</v>
          </cell>
        </row>
      </sheetData>
      <sheetData sheetId="2307">
        <row r="7">
          <cell r="AI7">
            <v>10000</v>
          </cell>
        </row>
      </sheetData>
      <sheetData sheetId="2308">
        <row r="7">
          <cell r="AI7">
            <v>10000</v>
          </cell>
        </row>
      </sheetData>
      <sheetData sheetId="2309">
        <row r="7">
          <cell r="AI7">
            <v>10000</v>
          </cell>
        </row>
      </sheetData>
      <sheetData sheetId="2310">
        <row r="7">
          <cell r="AI7">
            <v>10000</v>
          </cell>
        </row>
      </sheetData>
      <sheetData sheetId="2311">
        <row r="7">
          <cell r="AI7">
            <v>10000</v>
          </cell>
        </row>
      </sheetData>
      <sheetData sheetId="2312">
        <row r="7">
          <cell r="AI7">
            <v>10000</v>
          </cell>
        </row>
      </sheetData>
      <sheetData sheetId="2313">
        <row r="7">
          <cell r="AI7">
            <v>10000</v>
          </cell>
        </row>
      </sheetData>
      <sheetData sheetId="2314">
        <row r="7">
          <cell r="AI7">
            <v>10000</v>
          </cell>
        </row>
      </sheetData>
      <sheetData sheetId="2315">
        <row r="7">
          <cell r="AI7">
            <v>10000</v>
          </cell>
        </row>
      </sheetData>
      <sheetData sheetId="2316">
        <row r="7">
          <cell r="AI7">
            <v>10000</v>
          </cell>
        </row>
      </sheetData>
      <sheetData sheetId="2317">
        <row r="7">
          <cell r="AI7">
            <v>10000</v>
          </cell>
        </row>
      </sheetData>
      <sheetData sheetId="2318">
        <row r="7">
          <cell r="AI7">
            <v>10000</v>
          </cell>
        </row>
      </sheetData>
      <sheetData sheetId="2319">
        <row r="7">
          <cell r="AI7">
            <v>10000</v>
          </cell>
        </row>
      </sheetData>
      <sheetData sheetId="2320">
        <row r="7">
          <cell r="AI7">
            <v>10000</v>
          </cell>
        </row>
      </sheetData>
      <sheetData sheetId="2321">
        <row r="7">
          <cell r="AI7">
            <v>10000</v>
          </cell>
        </row>
      </sheetData>
      <sheetData sheetId="2322">
        <row r="7">
          <cell r="AI7">
            <v>10000</v>
          </cell>
        </row>
      </sheetData>
      <sheetData sheetId="2323">
        <row r="7">
          <cell r="AI7">
            <v>10000</v>
          </cell>
        </row>
      </sheetData>
      <sheetData sheetId="2324">
        <row r="7">
          <cell r="AI7">
            <v>10000</v>
          </cell>
        </row>
      </sheetData>
      <sheetData sheetId="2325">
        <row r="7">
          <cell r="AI7">
            <v>10000</v>
          </cell>
        </row>
      </sheetData>
      <sheetData sheetId="2326">
        <row r="7">
          <cell r="AI7">
            <v>10000</v>
          </cell>
        </row>
      </sheetData>
      <sheetData sheetId="2327">
        <row r="7">
          <cell r="AI7">
            <v>10000</v>
          </cell>
        </row>
      </sheetData>
      <sheetData sheetId="2328">
        <row r="7">
          <cell r="AI7">
            <v>10000</v>
          </cell>
        </row>
      </sheetData>
      <sheetData sheetId="2329">
        <row r="7">
          <cell r="AI7">
            <v>10000</v>
          </cell>
        </row>
      </sheetData>
      <sheetData sheetId="2330">
        <row r="7">
          <cell r="AI7">
            <v>10000</v>
          </cell>
        </row>
      </sheetData>
      <sheetData sheetId="2331">
        <row r="7">
          <cell r="AI7">
            <v>10000</v>
          </cell>
        </row>
      </sheetData>
      <sheetData sheetId="2332">
        <row r="7">
          <cell r="AI7">
            <v>10000</v>
          </cell>
        </row>
      </sheetData>
      <sheetData sheetId="2333">
        <row r="7">
          <cell r="AI7">
            <v>10000</v>
          </cell>
        </row>
      </sheetData>
      <sheetData sheetId="2334">
        <row r="7">
          <cell r="AI7">
            <v>10000</v>
          </cell>
        </row>
      </sheetData>
      <sheetData sheetId="2335">
        <row r="7">
          <cell r="AI7">
            <v>10000</v>
          </cell>
        </row>
      </sheetData>
      <sheetData sheetId="2336">
        <row r="7">
          <cell r="AI7">
            <v>10000</v>
          </cell>
        </row>
      </sheetData>
      <sheetData sheetId="2337">
        <row r="7">
          <cell r="AI7">
            <v>10000</v>
          </cell>
        </row>
      </sheetData>
      <sheetData sheetId="2338">
        <row r="7">
          <cell r="AI7">
            <v>10000</v>
          </cell>
        </row>
      </sheetData>
      <sheetData sheetId="2339">
        <row r="7">
          <cell r="AI7">
            <v>10000</v>
          </cell>
        </row>
      </sheetData>
      <sheetData sheetId="2340">
        <row r="7">
          <cell r="AI7">
            <v>10000</v>
          </cell>
        </row>
      </sheetData>
      <sheetData sheetId="2341">
        <row r="7">
          <cell r="AI7">
            <v>10000</v>
          </cell>
        </row>
      </sheetData>
      <sheetData sheetId="2342">
        <row r="7">
          <cell r="AI7">
            <v>10000</v>
          </cell>
        </row>
      </sheetData>
      <sheetData sheetId="2343">
        <row r="7">
          <cell r="AI7">
            <v>10000</v>
          </cell>
        </row>
      </sheetData>
      <sheetData sheetId="2344">
        <row r="7">
          <cell r="AI7">
            <v>10000</v>
          </cell>
        </row>
      </sheetData>
      <sheetData sheetId="2345">
        <row r="7">
          <cell r="AI7">
            <v>10000</v>
          </cell>
        </row>
      </sheetData>
      <sheetData sheetId="2346">
        <row r="7">
          <cell r="AI7">
            <v>10000</v>
          </cell>
        </row>
      </sheetData>
      <sheetData sheetId="2347">
        <row r="7">
          <cell r="AI7">
            <v>10000</v>
          </cell>
        </row>
      </sheetData>
      <sheetData sheetId="2348">
        <row r="7">
          <cell r="AI7">
            <v>10000</v>
          </cell>
        </row>
      </sheetData>
      <sheetData sheetId="2349">
        <row r="7">
          <cell r="AI7">
            <v>10000</v>
          </cell>
        </row>
      </sheetData>
      <sheetData sheetId="2350">
        <row r="7">
          <cell r="AI7">
            <v>10000</v>
          </cell>
        </row>
      </sheetData>
      <sheetData sheetId="2351">
        <row r="7">
          <cell r="AI7">
            <v>10000</v>
          </cell>
        </row>
      </sheetData>
      <sheetData sheetId="2352">
        <row r="7">
          <cell r="AI7">
            <v>10000</v>
          </cell>
        </row>
      </sheetData>
      <sheetData sheetId="2353">
        <row r="7">
          <cell r="AI7">
            <v>10000</v>
          </cell>
        </row>
      </sheetData>
      <sheetData sheetId="2354">
        <row r="7">
          <cell r="AI7">
            <v>10000</v>
          </cell>
        </row>
      </sheetData>
      <sheetData sheetId="2355">
        <row r="7">
          <cell r="AI7">
            <v>10000</v>
          </cell>
        </row>
      </sheetData>
      <sheetData sheetId="2356">
        <row r="7">
          <cell r="AI7">
            <v>10000</v>
          </cell>
        </row>
      </sheetData>
      <sheetData sheetId="2357">
        <row r="7">
          <cell r="AI7">
            <v>10000</v>
          </cell>
        </row>
      </sheetData>
      <sheetData sheetId="2358">
        <row r="7">
          <cell r="AI7">
            <v>10000</v>
          </cell>
        </row>
      </sheetData>
      <sheetData sheetId="2359">
        <row r="7">
          <cell r="AI7">
            <v>10000</v>
          </cell>
        </row>
      </sheetData>
      <sheetData sheetId="2360">
        <row r="7">
          <cell r="AI7">
            <v>10000</v>
          </cell>
        </row>
      </sheetData>
      <sheetData sheetId="2361">
        <row r="7">
          <cell r="AI7">
            <v>10000</v>
          </cell>
        </row>
      </sheetData>
      <sheetData sheetId="2362">
        <row r="7">
          <cell r="AI7">
            <v>10000</v>
          </cell>
        </row>
      </sheetData>
      <sheetData sheetId="2363">
        <row r="7">
          <cell r="AI7">
            <v>10000</v>
          </cell>
        </row>
      </sheetData>
      <sheetData sheetId="2364">
        <row r="7">
          <cell r="AI7">
            <v>10000</v>
          </cell>
        </row>
      </sheetData>
      <sheetData sheetId="2365">
        <row r="7">
          <cell r="AI7">
            <v>10000</v>
          </cell>
        </row>
      </sheetData>
      <sheetData sheetId="2366">
        <row r="7">
          <cell r="AI7">
            <v>10000</v>
          </cell>
        </row>
      </sheetData>
      <sheetData sheetId="2367">
        <row r="7">
          <cell r="AI7">
            <v>10000</v>
          </cell>
        </row>
      </sheetData>
      <sheetData sheetId="2368">
        <row r="7">
          <cell r="AI7">
            <v>10000</v>
          </cell>
        </row>
      </sheetData>
      <sheetData sheetId="2369">
        <row r="7">
          <cell r="AI7">
            <v>10000</v>
          </cell>
        </row>
      </sheetData>
      <sheetData sheetId="2370">
        <row r="7">
          <cell r="AI7">
            <v>10000</v>
          </cell>
        </row>
      </sheetData>
      <sheetData sheetId="2371">
        <row r="7">
          <cell r="AI7">
            <v>10000</v>
          </cell>
        </row>
      </sheetData>
      <sheetData sheetId="2372">
        <row r="7">
          <cell r="AI7">
            <v>10000</v>
          </cell>
        </row>
      </sheetData>
      <sheetData sheetId="2373">
        <row r="7">
          <cell r="AI7">
            <v>10000</v>
          </cell>
        </row>
      </sheetData>
      <sheetData sheetId="2374">
        <row r="7">
          <cell r="AI7">
            <v>10000</v>
          </cell>
        </row>
      </sheetData>
      <sheetData sheetId="2375">
        <row r="7">
          <cell r="AI7">
            <v>10000</v>
          </cell>
        </row>
      </sheetData>
      <sheetData sheetId="2376">
        <row r="7">
          <cell r="AI7">
            <v>10000</v>
          </cell>
        </row>
      </sheetData>
      <sheetData sheetId="2377">
        <row r="7">
          <cell r="AI7">
            <v>10000</v>
          </cell>
        </row>
      </sheetData>
      <sheetData sheetId="2378">
        <row r="7">
          <cell r="AI7">
            <v>10000</v>
          </cell>
        </row>
      </sheetData>
      <sheetData sheetId="2379">
        <row r="7">
          <cell r="AI7">
            <v>10000</v>
          </cell>
        </row>
      </sheetData>
      <sheetData sheetId="2380">
        <row r="7">
          <cell r="AI7">
            <v>10000</v>
          </cell>
        </row>
      </sheetData>
      <sheetData sheetId="2381">
        <row r="7">
          <cell r="AI7">
            <v>10000</v>
          </cell>
        </row>
      </sheetData>
      <sheetData sheetId="2382">
        <row r="7">
          <cell r="AI7">
            <v>10000</v>
          </cell>
        </row>
      </sheetData>
      <sheetData sheetId="2383">
        <row r="7">
          <cell r="AI7">
            <v>10000</v>
          </cell>
        </row>
      </sheetData>
      <sheetData sheetId="2384">
        <row r="7">
          <cell r="AI7">
            <v>10000</v>
          </cell>
        </row>
      </sheetData>
      <sheetData sheetId="2385">
        <row r="7">
          <cell r="AI7">
            <v>10000</v>
          </cell>
        </row>
      </sheetData>
      <sheetData sheetId="2386">
        <row r="7">
          <cell r="AI7">
            <v>10000</v>
          </cell>
        </row>
      </sheetData>
      <sheetData sheetId="2387">
        <row r="7">
          <cell r="AI7">
            <v>10000</v>
          </cell>
        </row>
      </sheetData>
      <sheetData sheetId="2388">
        <row r="7">
          <cell r="AI7">
            <v>10000</v>
          </cell>
        </row>
      </sheetData>
      <sheetData sheetId="2389">
        <row r="7">
          <cell r="AI7">
            <v>10000</v>
          </cell>
        </row>
      </sheetData>
      <sheetData sheetId="2390">
        <row r="7">
          <cell r="AI7">
            <v>10000</v>
          </cell>
        </row>
      </sheetData>
      <sheetData sheetId="2391">
        <row r="7">
          <cell r="AI7">
            <v>10000</v>
          </cell>
        </row>
      </sheetData>
      <sheetData sheetId="2392">
        <row r="7">
          <cell r="AI7">
            <v>10000</v>
          </cell>
        </row>
      </sheetData>
      <sheetData sheetId="2393">
        <row r="7">
          <cell r="AI7">
            <v>10000</v>
          </cell>
        </row>
      </sheetData>
      <sheetData sheetId="2394">
        <row r="7">
          <cell r="AI7">
            <v>10000</v>
          </cell>
        </row>
      </sheetData>
      <sheetData sheetId="2395">
        <row r="7">
          <cell r="AI7">
            <v>10000</v>
          </cell>
        </row>
      </sheetData>
      <sheetData sheetId="2396">
        <row r="7">
          <cell r="AI7">
            <v>10000</v>
          </cell>
        </row>
      </sheetData>
      <sheetData sheetId="2397">
        <row r="7">
          <cell r="AI7">
            <v>10000</v>
          </cell>
        </row>
      </sheetData>
      <sheetData sheetId="2398">
        <row r="7">
          <cell r="AI7">
            <v>10000</v>
          </cell>
        </row>
      </sheetData>
      <sheetData sheetId="2399">
        <row r="7">
          <cell r="AI7">
            <v>10000</v>
          </cell>
        </row>
      </sheetData>
      <sheetData sheetId="2400">
        <row r="7">
          <cell r="AI7">
            <v>10000</v>
          </cell>
        </row>
      </sheetData>
      <sheetData sheetId="2401">
        <row r="7">
          <cell r="AI7">
            <v>10000</v>
          </cell>
        </row>
      </sheetData>
      <sheetData sheetId="2402">
        <row r="7">
          <cell r="AI7">
            <v>10000</v>
          </cell>
        </row>
      </sheetData>
      <sheetData sheetId="2403">
        <row r="7">
          <cell r="AI7">
            <v>10000</v>
          </cell>
        </row>
      </sheetData>
      <sheetData sheetId="2404">
        <row r="7">
          <cell r="AI7">
            <v>10000</v>
          </cell>
        </row>
      </sheetData>
      <sheetData sheetId="2405">
        <row r="7">
          <cell r="AI7">
            <v>10000</v>
          </cell>
        </row>
      </sheetData>
      <sheetData sheetId="2406">
        <row r="7">
          <cell r="AI7">
            <v>10000</v>
          </cell>
        </row>
      </sheetData>
      <sheetData sheetId="2407">
        <row r="7">
          <cell r="AI7">
            <v>10000</v>
          </cell>
        </row>
      </sheetData>
      <sheetData sheetId="2408">
        <row r="7">
          <cell r="AI7">
            <v>10000</v>
          </cell>
        </row>
      </sheetData>
      <sheetData sheetId="2409">
        <row r="7">
          <cell r="AI7">
            <v>10000</v>
          </cell>
        </row>
      </sheetData>
      <sheetData sheetId="2410">
        <row r="7">
          <cell r="AI7">
            <v>10000</v>
          </cell>
        </row>
      </sheetData>
      <sheetData sheetId="2411">
        <row r="7">
          <cell r="AI7">
            <v>10000</v>
          </cell>
        </row>
      </sheetData>
      <sheetData sheetId="2412">
        <row r="7">
          <cell r="AI7">
            <v>10000</v>
          </cell>
        </row>
      </sheetData>
      <sheetData sheetId="2413">
        <row r="7">
          <cell r="AI7">
            <v>10000</v>
          </cell>
        </row>
      </sheetData>
      <sheetData sheetId="2414">
        <row r="7">
          <cell r="AI7">
            <v>10000</v>
          </cell>
        </row>
      </sheetData>
      <sheetData sheetId="2415">
        <row r="7">
          <cell r="AI7">
            <v>10000</v>
          </cell>
        </row>
      </sheetData>
      <sheetData sheetId="2416">
        <row r="7">
          <cell r="AI7">
            <v>10000</v>
          </cell>
        </row>
      </sheetData>
      <sheetData sheetId="2417">
        <row r="7">
          <cell r="AI7">
            <v>10000</v>
          </cell>
        </row>
      </sheetData>
      <sheetData sheetId="2418">
        <row r="7">
          <cell r="AI7">
            <v>10000</v>
          </cell>
        </row>
      </sheetData>
      <sheetData sheetId="2419">
        <row r="7">
          <cell r="AI7">
            <v>10000</v>
          </cell>
        </row>
      </sheetData>
      <sheetData sheetId="2420">
        <row r="7">
          <cell r="AI7">
            <v>10000</v>
          </cell>
        </row>
      </sheetData>
      <sheetData sheetId="2421">
        <row r="7">
          <cell r="AI7">
            <v>10000</v>
          </cell>
        </row>
      </sheetData>
      <sheetData sheetId="2422">
        <row r="7">
          <cell r="AI7">
            <v>10000</v>
          </cell>
        </row>
      </sheetData>
      <sheetData sheetId="2423">
        <row r="7">
          <cell r="AI7">
            <v>10000</v>
          </cell>
        </row>
      </sheetData>
      <sheetData sheetId="2424">
        <row r="7">
          <cell r="AI7">
            <v>10000</v>
          </cell>
        </row>
      </sheetData>
      <sheetData sheetId="2425">
        <row r="7">
          <cell r="AI7">
            <v>10000</v>
          </cell>
        </row>
      </sheetData>
      <sheetData sheetId="2426">
        <row r="7">
          <cell r="AI7">
            <v>10000</v>
          </cell>
        </row>
      </sheetData>
      <sheetData sheetId="2427">
        <row r="7">
          <cell r="AI7">
            <v>10000</v>
          </cell>
        </row>
      </sheetData>
      <sheetData sheetId="2428">
        <row r="7">
          <cell r="AI7">
            <v>10000</v>
          </cell>
        </row>
      </sheetData>
      <sheetData sheetId="2429">
        <row r="7">
          <cell r="AI7">
            <v>10000</v>
          </cell>
        </row>
      </sheetData>
      <sheetData sheetId="2430">
        <row r="7">
          <cell r="AI7">
            <v>10000</v>
          </cell>
        </row>
      </sheetData>
      <sheetData sheetId="2431">
        <row r="7">
          <cell r="AI7">
            <v>10000</v>
          </cell>
        </row>
      </sheetData>
      <sheetData sheetId="2432">
        <row r="7">
          <cell r="AI7">
            <v>10000</v>
          </cell>
        </row>
      </sheetData>
      <sheetData sheetId="2433">
        <row r="7">
          <cell r="AI7">
            <v>10000</v>
          </cell>
        </row>
      </sheetData>
      <sheetData sheetId="2434">
        <row r="7">
          <cell r="AI7">
            <v>10000</v>
          </cell>
        </row>
      </sheetData>
      <sheetData sheetId="2435">
        <row r="7">
          <cell r="AI7">
            <v>10000</v>
          </cell>
        </row>
      </sheetData>
      <sheetData sheetId="2436">
        <row r="7">
          <cell r="AI7">
            <v>10000</v>
          </cell>
        </row>
      </sheetData>
      <sheetData sheetId="2437">
        <row r="7">
          <cell r="AI7">
            <v>10000</v>
          </cell>
        </row>
      </sheetData>
      <sheetData sheetId="2438">
        <row r="7">
          <cell r="AI7">
            <v>10000</v>
          </cell>
        </row>
      </sheetData>
      <sheetData sheetId="2439">
        <row r="7">
          <cell r="AI7">
            <v>10000</v>
          </cell>
        </row>
      </sheetData>
      <sheetData sheetId="2440">
        <row r="7">
          <cell r="AI7">
            <v>10000</v>
          </cell>
        </row>
      </sheetData>
      <sheetData sheetId="2441">
        <row r="7">
          <cell r="AI7">
            <v>10000</v>
          </cell>
        </row>
      </sheetData>
      <sheetData sheetId="2442">
        <row r="7">
          <cell r="AI7">
            <v>10000</v>
          </cell>
        </row>
      </sheetData>
      <sheetData sheetId="2443">
        <row r="7">
          <cell r="AI7">
            <v>10000</v>
          </cell>
        </row>
      </sheetData>
      <sheetData sheetId="2444">
        <row r="7">
          <cell r="AI7">
            <v>10000</v>
          </cell>
        </row>
      </sheetData>
      <sheetData sheetId="2445">
        <row r="7">
          <cell r="AI7">
            <v>10000</v>
          </cell>
        </row>
      </sheetData>
      <sheetData sheetId="2446">
        <row r="7">
          <cell r="AI7">
            <v>10000</v>
          </cell>
        </row>
      </sheetData>
      <sheetData sheetId="2447">
        <row r="7">
          <cell r="AI7">
            <v>10000</v>
          </cell>
        </row>
      </sheetData>
      <sheetData sheetId="2448">
        <row r="7">
          <cell r="AI7">
            <v>10000</v>
          </cell>
        </row>
      </sheetData>
      <sheetData sheetId="2449">
        <row r="7">
          <cell r="AI7">
            <v>10000</v>
          </cell>
        </row>
      </sheetData>
      <sheetData sheetId="2450">
        <row r="7">
          <cell r="AI7">
            <v>10000</v>
          </cell>
        </row>
      </sheetData>
      <sheetData sheetId="2451">
        <row r="7">
          <cell r="AI7">
            <v>10000</v>
          </cell>
        </row>
      </sheetData>
      <sheetData sheetId="2452">
        <row r="7">
          <cell r="AI7">
            <v>10000</v>
          </cell>
        </row>
      </sheetData>
      <sheetData sheetId="2453">
        <row r="7">
          <cell r="AI7">
            <v>10000</v>
          </cell>
        </row>
      </sheetData>
      <sheetData sheetId="2454">
        <row r="7">
          <cell r="AI7">
            <v>10000</v>
          </cell>
        </row>
      </sheetData>
      <sheetData sheetId="2455">
        <row r="7">
          <cell r="AI7">
            <v>10000</v>
          </cell>
        </row>
      </sheetData>
      <sheetData sheetId="2456">
        <row r="7">
          <cell r="AI7">
            <v>10000</v>
          </cell>
        </row>
      </sheetData>
      <sheetData sheetId="2457">
        <row r="7">
          <cell r="AI7">
            <v>10000</v>
          </cell>
        </row>
      </sheetData>
      <sheetData sheetId="2458">
        <row r="7">
          <cell r="AI7">
            <v>10000</v>
          </cell>
        </row>
      </sheetData>
      <sheetData sheetId="2459">
        <row r="7">
          <cell r="AI7">
            <v>10000</v>
          </cell>
        </row>
      </sheetData>
      <sheetData sheetId="2460">
        <row r="7">
          <cell r="AI7">
            <v>10000</v>
          </cell>
        </row>
      </sheetData>
      <sheetData sheetId="2461">
        <row r="7">
          <cell r="AI7">
            <v>10000</v>
          </cell>
        </row>
      </sheetData>
      <sheetData sheetId="2462">
        <row r="7">
          <cell r="AI7">
            <v>10000</v>
          </cell>
        </row>
      </sheetData>
      <sheetData sheetId="2463">
        <row r="7">
          <cell r="AI7">
            <v>10000</v>
          </cell>
        </row>
      </sheetData>
      <sheetData sheetId="2464">
        <row r="7">
          <cell r="AI7">
            <v>10000</v>
          </cell>
        </row>
      </sheetData>
      <sheetData sheetId="2465">
        <row r="7">
          <cell r="AI7">
            <v>10000</v>
          </cell>
        </row>
      </sheetData>
      <sheetData sheetId="2466">
        <row r="7">
          <cell r="AI7">
            <v>10000</v>
          </cell>
        </row>
      </sheetData>
      <sheetData sheetId="2467">
        <row r="7">
          <cell r="AI7">
            <v>10000</v>
          </cell>
        </row>
      </sheetData>
      <sheetData sheetId="2468">
        <row r="7">
          <cell r="AI7">
            <v>10000</v>
          </cell>
        </row>
      </sheetData>
      <sheetData sheetId="2469">
        <row r="7">
          <cell r="AI7">
            <v>10000</v>
          </cell>
        </row>
      </sheetData>
      <sheetData sheetId="2470">
        <row r="7">
          <cell r="AI7">
            <v>10000</v>
          </cell>
        </row>
      </sheetData>
      <sheetData sheetId="2471">
        <row r="7">
          <cell r="AI7">
            <v>10000</v>
          </cell>
        </row>
      </sheetData>
      <sheetData sheetId="2472">
        <row r="7">
          <cell r="AI7">
            <v>10000</v>
          </cell>
        </row>
      </sheetData>
      <sheetData sheetId="2473">
        <row r="7">
          <cell r="AI7">
            <v>10000</v>
          </cell>
        </row>
      </sheetData>
      <sheetData sheetId="2474">
        <row r="7">
          <cell r="AI7">
            <v>10000</v>
          </cell>
        </row>
      </sheetData>
      <sheetData sheetId="2475">
        <row r="7">
          <cell r="AI7">
            <v>10000</v>
          </cell>
        </row>
      </sheetData>
      <sheetData sheetId="2476">
        <row r="7">
          <cell r="AI7">
            <v>10000</v>
          </cell>
        </row>
      </sheetData>
      <sheetData sheetId="2477">
        <row r="7">
          <cell r="AI7">
            <v>10000</v>
          </cell>
        </row>
      </sheetData>
      <sheetData sheetId="2478">
        <row r="7">
          <cell r="AI7">
            <v>10000</v>
          </cell>
        </row>
      </sheetData>
      <sheetData sheetId="2479">
        <row r="7">
          <cell r="AI7">
            <v>10000</v>
          </cell>
        </row>
      </sheetData>
      <sheetData sheetId="2480">
        <row r="7">
          <cell r="AI7">
            <v>10000</v>
          </cell>
        </row>
      </sheetData>
      <sheetData sheetId="2481">
        <row r="7">
          <cell r="AI7">
            <v>10000</v>
          </cell>
        </row>
      </sheetData>
      <sheetData sheetId="2482">
        <row r="7">
          <cell r="AI7">
            <v>10000</v>
          </cell>
        </row>
      </sheetData>
      <sheetData sheetId="2483">
        <row r="7">
          <cell r="AI7">
            <v>10000</v>
          </cell>
        </row>
      </sheetData>
      <sheetData sheetId="2484">
        <row r="7">
          <cell r="AI7">
            <v>10000</v>
          </cell>
        </row>
      </sheetData>
      <sheetData sheetId="2485">
        <row r="7">
          <cell r="AI7">
            <v>10000</v>
          </cell>
        </row>
      </sheetData>
      <sheetData sheetId="2486">
        <row r="7">
          <cell r="AI7">
            <v>10000</v>
          </cell>
        </row>
      </sheetData>
      <sheetData sheetId="2487">
        <row r="7">
          <cell r="AI7">
            <v>10000</v>
          </cell>
        </row>
      </sheetData>
      <sheetData sheetId="2488">
        <row r="7">
          <cell r="AI7">
            <v>10000</v>
          </cell>
        </row>
      </sheetData>
      <sheetData sheetId="2489">
        <row r="7">
          <cell r="AI7">
            <v>10000</v>
          </cell>
        </row>
      </sheetData>
      <sheetData sheetId="2490">
        <row r="7">
          <cell r="AI7">
            <v>10000</v>
          </cell>
        </row>
      </sheetData>
      <sheetData sheetId="2491">
        <row r="7">
          <cell r="AI7">
            <v>10000</v>
          </cell>
        </row>
      </sheetData>
      <sheetData sheetId="2492">
        <row r="7">
          <cell r="AI7">
            <v>10000</v>
          </cell>
        </row>
      </sheetData>
      <sheetData sheetId="2493">
        <row r="7">
          <cell r="AI7">
            <v>10000</v>
          </cell>
        </row>
      </sheetData>
      <sheetData sheetId="2494">
        <row r="7">
          <cell r="AI7">
            <v>10000</v>
          </cell>
        </row>
      </sheetData>
      <sheetData sheetId="2495">
        <row r="7">
          <cell r="AI7">
            <v>10000</v>
          </cell>
        </row>
      </sheetData>
      <sheetData sheetId="2496">
        <row r="7">
          <cell r="AI7">
            <v>10000</v>
          </cell>
        </row>
      </sheetData>
      <sheetData sheetId="2497">
        <row r="7">
          <cell r="AI7">
            <v>10000</v>
          </cell>
        </row>
      </sheetData>
      <sheetData sheetId="2498">
        <row r="7">
          <cell r="AI7">
            <v>10000</v>
          </cell>
        </row>
      </sheetData>
      <sheetData sheetId="2499">
        <row r="7">
          <cell r="AI7">
            <v>10000</v>
          </cell>
        </row>
      </sheetData>
      <sheetData sheetId="2500">
        <row r="7">
          <cell r="AI7">
            <v>10000</v>
          </cell>
        </row>
      </sheetData>
      <sheetData sheetId="2501">
        <row r="7">
          <cell r="AI7">
            <v>10000</v>
          </cell>
        </row>
      </sheetData>
      <sheetData sheetId="2502">
        <row r="7">
          <cell r="AI7">
            <v>10000</v>
          </cell>
        </row>
      </sheetData>
      <sheetData sheetId="2503">
        <row r="7">
          <cell r="AI7">
            <v>10000</v>
          </cell>
        </row>
      </sheetData>
      <sheetData sheetId="2504">
        <row r="7">
          <cell r="AI7">
            <v>10000</v>
          </cell>
        </row>
      </sheetData>
      <sheetData sheetId="2505">
        <row r="7">
          <cell r="AI7">
            <v>10000</v>
          </cell>
        </row>
      </sheetData>
      <sheetData sheetId="2506">
        <row r="7">
          <cell r="AI7">
            <v>10000</v>
          </cell>
        </row>
      </sheetData>
      <sheetData sheetId="2507">
        <row r="7">
          <cell r="AI7">
            <v>10000</v>
          </cell>
        </row>
      </sheetData>
      <sheetData sheetId="2508">
        <row r="7">
          <cell r="AI7">
            <v>10000</v>
          </cell>
        </row>
      </sheetData>
      <sheetData sheetId="2509">
        <row r="7">
          <cell r="AI7">
            <v>10000</v>
          </cell>
        </row>
      </sheetData>
      <sheetData sheetId="2510">
        <row r="7">
          <cell r="AI7">
            <v>10000</v>
          </cell>
        </row>
      </sheetData>
      <sheetData sheetId="2511">
        <row r="7">
          <cell r="AI7">
            <v>10000</v>
          </cell>
        </row>
      </sheetData>
      <sheetData sheetId="2512">
        <row r="7">
          <cell r="AI7">
            <v>10000</v>
          </cell>
        </row>
      </sheetData>
      <sheetData sheetId="2513">
        <row r="7">
          <cell r="AI7">
            <v>10000</v>
          </cell>
        </row>
      </sheetData>
      <sheetData sheetId="2514">
        <row r="7">
          <cell r="AI7">
            <v>10000</v>
          </cell>
        </row>
      </sheetData>
      <sheetData sheetId="2515">
        <row r="7">
          <cell r="AI7">
            <v>10000</v>
          </cell>
        </row>
      </sheetData>
      <sheetData sheetId="2516">
        <row r="7">
          <cell r="AI7">
            <v>10000</v>
          </cell>
        </row>
      </sheetData>
      <sheetData sheetId="2517">
        <row r="7">
          <cell r="AI7">
            <v>10000</v>
          </cell>
        </row>
      </sheetData>
      <sheetData sheetId="2518">
        <row r="7">
          <cell r="AI7">
            <v>10000</v>
          </cell>
        </row>
      </sheetData>
      <sheetData sheetId="2519">
        <row r="7">
          <cell r="AI7">
            <v>10000</v>
          </cell>
        </row>
      </sheetData>
      <sheetData sheetId="2520">
        <row r="7">
          <cell r="AI7">
            <v>10000</v>
          </cell>
        </row>
      </sheetData>
      <sheetData sheetId="2521">
        <row r="7">
          <cell r="AI7">
            <v>10000</v>
          </cell>
        </row>
      </sheetData>
      <sheetData sheetId="2522">
        <row r="7">
          <cell r="AI7">
            <v>10000</v>
          </cell>
        </row>
      </sheetData>
      <sheetData sheetId="2523">
        <row r="7">
          <cell r="AI7">
            <v>10000</v>
          </cell>
        </row>
      </sheetData>
      <sheetData sheetId="2524">
        <row r="7">
          <cell r="AI7">
            <v>10000</v>
          </cell>
        </row>
      </sheetData>
      <sheetData sheetId="2525">
        <row r="7">
          <cell r="AI7">
            <v>10000</v>
          </cell>
        </row>
      </sheetData>
      <sheetData sheetId="2526">
        <row r="7">
          <cell r="AI7">
            <v>10000</v>
          </cell>
        </row>
      </sheetData>
      <sheetData sheetId="2527">
        <row r="7">
          <cell r="AI7">
            <v>10000</v>
          </cell>
        </row>
      </sheetData>
      <sheetData sheetId="2528">
        <row r="7">
          <cell r="AI7">
            <v>10000</v>
          </cell>
        </row>
      </sheetData>
      <sheetData sheetId="2529">
        <row r="7">
          <cell r="AI7">
            <v>10000</v>
          </cell>
        </row>
      </sheetData>
      <sheetData sheetId="2530">
        <row r="7">
          <cell r="AI7">
            <v>10000</v>
          </cell>
        </row>
      </sheetData>
      <sheetData sheetId="2531">
        <row r="7">
          <cell r="AI7">
            <v>10000</v>
          </cell>
        </row>
      </sheetData>
      <sheetData sheetId="2532">
        <row r="7">
          <cell r="AI7">
            <v>10000</v>
          </cell>
        </row>
      </sheetData>
      <sheetData sheetId="2533">
        <row r="7">
          <cell r="AI7">
            <v>10000</v>
          </cell>
        </row>
      </sheetData>
      <sheetData sheetId="2534">
        <row r="7">
          <cell r="AI7">
            <v>10000</v>
          </cell>
        </row>
      </sheetData>
      <sheetData sheetId="2535">
        <row r="7">
          <cell r="AI7">
            <v>10000</v>
          </cell>
        </row>
      </sheetData>
      <sheetData sheetId="2536">
        <row r="7">
          <cell r="AI7">
            <v>10000</v>
          </cell>
        </row>
      </sheetData>
      <sheetData sheetId="2537">
        <row r="7">
          <cell r="AI7">
            <v>10000</v>
          </cell>
        </row>
      </sheetData>
      <sheetData sheetId="2538">
        <row r="7">
          <cell r="AI7">
            <v>10000</v>
          </cell>
        </row>
      </sheetData>
      <sheetData sheetId="2539">
        <row r="7">
          <cell r="AI7">
            <v>10000</v>
          </cell>
        </row>
      </sheetData>
      <sheetData sheetId="2540">
        <row r="7">
          <cell r="AI7">
            <v>10000</v>
          </cell>
        </row>
      </sheetData>
      <sheetData sheetId="2541">
        <row r="7">
          <cell r="AI7">
            <v>10000</v>
          </cell>
        </row>
      </sheetData>
      <sheetData sheetId="2542">
        <row r="7">
          <cell r="AI7">
            <v>10000</v>
          </cell>
        </row>
      </sheetData>
      <sheetData sheetId="2543">
        <row r="7">
          <cell r="AI7">
            <v>10000</v>
          </cell>
        </row>
      </sheetData>
      <sheetData sheetId="2544">
        <row r="7">
          <cell r="AI7">
            <v>10000</v>
          </cell>
        </row>
      </sheetData>
      <sheetData sheetId="2545">
        <row r="7">
          <cell r="AI7">
            <v>10000</v>
          </cell>
        </row>
      </sheetData>
      <sheetData sheetId="2546">
        <row r="7">
          <cell r="AI7">
            <v>10000</v>
          </cell>
        </row>
      </sheetData>
      <sheetData sheetId="2547">
        <row r="7">
          <cell r="AI7">
            <v>10000</v>
          </cell>
        </row>
      </sheetData>
      <sheetData sheetId="2548">
        <row r="7">
          <cell r="AI7">
            <v>10000</v>
          </cell>
        </row>
      </sheetData>
      <sheetData sheetId="2549">
        <row r="7">
          <cell r="AI7">
            <v>10000</v>
          </cell>
        </row>
      </sheetData>
      <sheetData sheetId="2550">
        <row r="7">
          <cell r="AI7">
            <v>10000</v>
          </cell>
        </row>
      </sheetData>
      <sheetData sheetId="2551">
        <row r="7">
          <cell r="AI7">
            <v>10000</v>
          </cell>
        </row>
      </sheetData>
      <sheetData sheetId="2552">
        <row r="7">
          <cell r="AI7">
            <v>10000</v>
          </cell>
        </row>
      </sheetData>
      <sheetData sheetId="2553">
        <row r="7">
          <cell r="AI7">
            <v>10000</v>
          </cell>
        </row>
      </sheetData>
      <sheetData sheetId="2554">
        <row r="7">
          <cell r="AI7">
            <v>10000</v>
          </cell>
        </row>
      </sheetData>
      <sheetData sheetId="2555">
        <row r="7">
          <cell r="AI7">
            <v>10000</v>
          </cell>
        </row>
      </sheetData>
      <sheetData sheetId="2556">
        <row r="7">
          <cell r="AI7">
            <v>10000</v>
          </cell>
        </row>
      </sheetData>
      <sheetData sheetId="2557">
        <row r="7">
          <cell r="AI7">
            <v>10000</v>
          </cell>
        </row>
      </sheetData>
      <sheetData sheetId="2558">
        <row r="7">
          <cell r="AI7">
            <v>10000</v>
          </cell>
        </row>
      </sheetData>
      <sheetData sheetId="2559">
        <row r="7">
          <cell r="AI7">
            <v>10000</v>
          </cell>
        </row>
      </sheetData>
      <sheetData sheetId="2560">
        <row r="7">
          <cell r="AI7">
            <v>10000</v>
          </cell>
        </row>
      </sheetData>
      <sheetData sheetId="2561">
        <row r="7">
          <cell r="AI7">
            <v>10000</v>
          </cell>
        </row>
      </sheetData>
      <sheetData sheetId="2562">
        <row r="7">
          <cell r="AI7">
            <v>10000</v>
          </cell>
        </row>
      </sheetData>
      <sheetData sheetId="2563">
        <row r="7">
          <cell r="AI7">
            <v>10000</v>
          </cell>
        </row>
      </sheetData>
      <sheetData sheetId="2564">
        <row r="7">
          <cell r="AI7">
            <v>10000</v>
          </cell>
        </row>
      </sheetData>
      <sheetData sheetId="2565">
        <row r="7">
          <cell r="AI7">
            <v>10000</v>
          </cell>
        </row>
      </sheetData>
      <sheetData sheetId="2566">
        <row r="7">
          <cell r="AI7">
            <v>10000</v>
          </cell>
        </row>
      </sheetData>
      <sheetData sheetId="2567">
        <row r="7">
          <cell r="AI7">
            <v>10000</v>
          </cell>
        </row>
      </sheetData>
      <sheetData sheetId="2568">
        <row r="7">
          <cell r="AI7">
            <v>10000</v>
          </cell>
        </row>
      </sheetData>
      <sheetData sheetId="2569">
        <row r="7">
          <cell r="AI7">
            <v>10000</v>
          </cell>
        </row>
      </sheetData>
      <sheetData sheetId="2570">
        <row r="7">
          <cell r="AI7">
            <v>10000</v>
          </cell>
        </row>
      </sheetData>
      <sheetData sheetId="2571">
        <row r="7">
          <cell r="AI7">
            <v>10000</v>
          </cell>
        </row>
      </sheetData>
      <sheetData sheetId="2572">
        <row r="7">
          <cell r="AI7">
            <v>10000</v>
          </cell>
        </row>
      </sheetData>
      <sheetData sheetId="2573">
        <row r="7">
          <cell r="AI7">
            <v>10000</v>
          </cell>
        </row>
      </sheetData>
      <sheetData sheetId="2574">
        <row r="7">
          <cell r="AI7">
            <v>10000</v>
          </cell>
        </row>
      </sheetData>
      <sheetData sheetId="2575">
        <row r="7">
          <cell r="AI7">
            <v>10000</v>
          </cell>
        </row>
      </sheetData>
      <sheetData sheetId="2576">
        <row r="7">
          <cell r="AI7">
            <v>10000</v>
          </cell>
        </row>
      </sheetData>
      <sheetData sheetId="2577">
        <row r="7">
          <cell r="AI7">
            <v>10000</v>
          </cell>
        </row>
      </sheetData>
      <sheetData sheetId="2578">
        <row r="7">
          <cell r="AI7">
            <v>10000</v>
          </cell>
        </row>
      </sheetData>
      <sheetData sheetId="2579">
        <row r="7">
          <cell r="AI7">
            <v>10000</v>
          </cell>
        </row>
      </sheetData>
      <sheetData sheetId="2580">
        <row r="7">
          <cell r="AI7">
            <v>10000</v>
          </cell>
        </row>
      </sheetData>
      <sheetData sheetId="2581">
        <row r="7">
          <cell r="AI7">
            <v>10000</v>
          </cell>
        </row>
      </sheetData>
      <sheetData sheetId="2582">
        <row r="7">
          <cell r="AI7">
            <v>10000</v>
          </cell>
        </row>
      </sheetData>
      <sheetData sheetId="2583">
        <row r="7">
          <cell r="AI7">
            <v>10000</v>
          </cell>
        </row>
      </sheetData>
      <sheetData sheetId="2584">
        <row r="7">
          <cell r="AI7">
            <v>10000</v>
          </cell>
        </row>
      </sheetData>
      <sheetData sheetId="2585">
        <row r="7">
          <cell r="AI7">
            <v>10000</v>
          </cell>
        </row>
      </sheetData>
      <sheetData sheetId="2586">
        <row r="7">
          <cell r="AI7">
            <v>10000</v>
          </cell>
        </row>
      </sheetData>
      <sheetData sheetId="2587">
        <row r="7">
          <cell r="AI7">
            <v>10000</v>
          </cell>
        </row>
      </sheetData>
      <sheetData sheetId="2588">
        <row r="7">
          <cell r="AI7">
            <v>10000</v>
          </cell>
        </row>
      </sheetData>
      <sheetData sheetId="2589">
        <row r="7">
          <cell r="AI7">
            <v>10000</v>
          </cell>
        </row>
      </sheetData>
      <sheetData sheetId="2590">
        <row r="7">
          <cell r="AI7">
            <v>10000</v>
          </cell>
        </row>
      </sheetData>
      <sheetData sheetId="2591">
        <row r="7">
          <cell r="AI7">
            <v>10000</v>
          </cell>
        </row>
      </sheetData>
      <sheetData sheetId="2592">
        <row r="7">
          <cell r="AI7">
            <v>10000</v>
          </cell>
        </row>
      </sheetData>
      <sheetData sheetId="2593">
        <row r="7">
          <cell r="AI7">
            <v>10000</v>
          </cell>
        </row>
      </sheetData>
      <sheetData sheetId="2594">
        <row r="7">
          <cell r="AI7">
            <v>10000</v>
          </cell>
        </row>
      </sheetData>
      <sheetData sheetId="2595">
        <row r="7">
          <cell r="AI7">
            <v>10000</v>
          </cell>
        </row>
      </sheetData>
      <sheetData sheetId="2596">
        <row r="7">
          <cell r="AI7">
            <v>10000</v>
          </cell>
        </row>
      </sheetData>
      <sheetData sheetId="2597">
        <row r="7">
          <cell r="AI7">
            <v>10000</v>
          </cell>
        </row>
      </sheetData>
      <sheetData sheetId="2598">
        <row r="7">
          <cell r="AI7">
            <v>10000</v>
          </cell>
        </row>
      </sheetData>
      <sheetData sheetId="2599">
        <row r="7">
          <cell r="AI7">
            <v>10000</v>
          </cell>
        </row>
      </sheetData>
      <sheetData sheetId="2600">
        <row r="7">
          <cell r="AI7">
            <v>10000</v>
          </cell>
        </row>
      </sheetData>
      <sheetData sheetId="2601">
        <row r="7">
          <cell r="AI7">
            <v>10000</v>
          </cell>
        </row>
      </sheetData>
      <sheetData sheetId="2602">
        <row r="7">
          <cell r="AI7">
            <v>10000</v>
          </cell>
        </row>
      </sheetData>
      <sheetData sheetId="2603">
        <row r="7">
          <cell r="AI7">
            <v>10000</v>
          </cell>
        </row>
      </sheetData>
      <sheetData sheetId="2604">
        <row r="7">
          <cell r="AI7">
            <v>10000</v>
          </cell>
        </row>
      </sheetData>
      <sheetData sheetId="2605">
        <row r="7">
          <cell r="AI7">
            <v>10000</v>
          </cell>
        </row>
      </sheetData>
      <sheetData sheetId="2606">
        <row r="7">
          <cell r="AI7">
            <v>10000</v>
          </cell>
        </row>
      </sheetData>
      <sheetData sheetId="2607">
        <row r="7">
          <cell r="AI7">
            <v>10000</v>
          </cell>
        </row>
      </sheetData>
      <sheetData sheetId="2608">
        <row r="7">
          <cell r="AI7">
            <v>10000</v>
          </cell>
        </row>
      </sheetData>
      <sheetData sheetId="2609">
        <row r="7">
          <cell r="AI7">
            <v>10000</v>
          </cell>
        </row>
      </sheetData>
      <sheetData sheetId="2610">
        <row r="7">
          <cell r="AI7">
            <v>10000</v>
          </cell>
        </row>
      </sheetData>
      <sheetData sheetId="2611">
        <row r="7">
          <cell r="AI7">
            <v>10000</v>
          </cell>
        </row>
      </sheetData>
      <sheetData sheetId="2612">
        <row r="7">
          <cell r="AI7">
            <v>10000</v>
          </cell>
        </row>
      </sheetData>
      <sheetData sheetId="2613">
        <row r="7">
          <cell r="AI7">
            <v>10000</v>
          </cell>
        </row>
      </sheetData>
      <sheetData sheetId="2614">
        <row r="7">
          <cell r="AI7">
            <v>10000</v>
          </cell>
        </row>
      </sheetData>
      <sheetData sheetId="2615">
        <row r="7">
          <cell r="AI7">
            <v>10000</v>
          </cell>
        </row>
      </sheetData>
      <sheetData sheetId="2616">
        <row r="7">
          <cell r="AI7">
            <v>10000</v>
          </cell>
        </row>
      </sheetData>
      <sheetData sheetId="2617">
        <row r="7">
          <cell r="AI7">
            <v>10000</v>
          </cell>
        </row>
      </sheetData>
      <sheetData sheetId="2618">
        <row r="7">
          <cell r="AI7">
            <v>10000</v>
          </cell>
        </row>
      </sheetData>
      <sheetData sheetId="2619">
        <row r="7">
          <cell r="AI7">
            <v>10000</v>
          </cell>
        </row>
      </sheetData>
      <sheetData sheetId="2620">
        <row r="7">
          <cell r="AI7">
            <v>10000</v>
          </cell>
        </row>
      </sheetData>
      <sheetData sheetId="2621">
        <row r="7">
          <cell r="AI7">
            <v>10000</v>
          </cell>
        </row>
      </sheetData>
      <sheetData sheetId="2622">
        <row r="7">
          <cell r="AI7">
            <v>10000</v>
          </cell>
        </row>
      </sheetData>
      <sheetData sheetId="2623">
        <row r="7">
          <cell r="AI7">
            <v>10000</v>
          </cell>
        </row>
      </sheetData>
      <sheetData sheetId="2624">
        <row r="7">
          <cell r="AI7">
            <v>10000</v>
          </cell>
        </row>
      </sheetData>
      <sheetData sheetId="2625">
        <row r="7">
          <cell r="AI7">
            <v>10000</v>
          </cell>
        </row>
      </sheetData>
      <sheetData sheetId="2626">
        <row r="7">
          <cell r="AI7">
            <v>10000</v>
          </cell>
        </row>
      </sheetData>
      <sheetData sheetId="2627">
        <row r="7">
          <cell r="AI7">
            <v>10000</v>
          </cell>
        </row>
      </sheetData>
      <sheetData sheetId="2628">
        <row r="7">
          <cell r="AI7">
            <v>10000</v>
          </cell>
        </row>
      </sheetData>
      <sheetData sheetId="2629">
        <row r="7">
          <cell r="AI7">
            <v>10000</v>
          </cell>
        </row>
      </sheetData>
      <sheetData sheetId="2630">
        <row r="7">
          <cell r="AI7">
            <v>10000</v>
          </cell>
        </row>
      </sheetData>
      <sheetData sheetId="2631">
        <row r="7">
          <cell r="AI7">
            <v>10000</v>
          </cell>
        </row>
      </sheetData>
      <sheetData sheetId="2632">
        <row r="7">
          <cell r="AI7">
            <v>10000</v>
          </cell>
        </row>
      </sheetData>
      <sheetData sheetId="2633">
        <row r="7">
          <cell r="AI7">
            <v>10000</v>
          </cell>
        </row>
      </sheetData>
      <sheetData sheetId="2634">
        <row r="7">
          <cell r="AI7">
            <v>10000</v>
          </cell>
        </row>
      </sheetData>
      <sheetData sheetId="2635">
        <row r="7">
          <cell r="AI7">
            <v>10000</v>
          </cell>
        </row>
      </sheetData>
      <sheetData sheetId="2636">
        <row r="7">
          <cell r="AI7">
            <v>10000</v>
          </cell>
        </row>
      </sheetData>
      <sheetData sheetId="2637">
        <row r="7">
          <cell r="AI7">
            <v>10000</v>
          </cell>
        </row>
      </sheetData>
      <sheetData sheetId="2638">
        <row r="7">
          <cell r="AI7">
            <v>10000</v>
          </cell>
        </row>
      </sheetData>
      <sheetData sheetId="2639">
        <row r="7">
          <cell r="AI7">
            <v>10000</v>
          </cell>
        </row>
      </sheetData>
      <sheetData sheetId="2640">
        <row r="7">
          <cell r="AI7">
            <v>10000</v>
          </cell>
        </row>
      </sheetData>
      <sheetData sheetId="2641">
        <row r="7">
          <cell r="AI7">
            <v>10000</v>
          </cell>
        </row>
      </sheetData>
      <sheetData sheetId="2642">
        <row r="7">
          <cell r="AI7">
            <v>10000</v>
          </cell>
        </row>
      </sheetData>
      <sheetData sheetId="2643">
        <row r="7">
          <cell r="AI7">
            <v>10000</v>
          </cell>
        </row>
      </sheetData>
      <sheetData sheetId="2644">
        <row r="7">
          <cell r="AI7">
            <v>10000</v>
          </cell>
        </row>
      </sheetData>
      <sheetData sheetId="2645">
        <row r="7">
          <cell r="AI7">
            <v>10000</v>
          </cell>
        </row>
      </sheetData>
      <sheetData sheetId="2646">
        <row r="7">
          <cell r="AI7">
            <v>10000</v>
          </cell>
        </row>
      </sheetData>
      <sheetData sheetId="2647">
        <row r="7">
          <cell r="AI7">
            <v>10000</v>
          </cell>
        </row>
      </sheetData>
      <sheetData sheetId="2648">
        <row r="7">
          <cell r="AI7">
            <v>10000</v>
          </cell>
        </row>
      </sheetData>
      <sheetData sheetId="2649">
        <row r="7">
          <cell r="AI7">
            <v>10000</v>
          </cell>
        </row>
      </sheetData>
      <sheetData sheetId="2650">
        <row r="7">
          <cell r="AI7">
            <v>10000</v>
          </cell>
        </row>
      </sheetData>
      <sheetData sheetId="2651">
        <row r="7">
          <cell r="AI7">
            <v>10000</v>
          </cell>
        </row>
      </sheetData>
      <sheetData sheetId="2652">
        <row r="7">
          <cell r="AI7">
            <v>10000</v>
          </cell>
        </row>
      </sheetData>
      <sheetData sheetId="2653">
        <row r="7">
          <cell r="AI7">
            <v>10000</v>
          </cell>
        </row>
      </sheetData>
      <sheetData sheetId="2654">
        <row r="7">
          <cell r="AI7">
            <v>10000</v>
          </cell>
        </row>
      </sheetData>
      <sheetData sheetId="2655">
        <row r="7">
          <cell r="AI7">
            <v>10000</v>
          </cell>
        </row>
      </sheetData>
      <sheetData sheetId="2656">
        <row r="7">
          <cell r="AI7">
            <v>10000</v>
          </cell>
        </row>
      </sheetData>
      <sheetData sheetId="2657">
        <row r="7">
          <cell r="AI7">
            <v>10000</v>
          </cell>
        </row>
      </sheetData>
      <sheetData sheetId="2658">
        <row r="7">
          <cell r="AI7">
            <v>10000</v>
          </cell>
        </row>
      </sheetData>
      <sheetData sheetId="2659">
        <row r="7">
          <cell r="AI7">
            <v>10000</v>
          </cell>
        </row>
      </sheetData>
      <sheetData sheetId="2660">
        <row r="7">
          <cell r="AI7">
            <v>10000</v>
          </cell>
        </row>
      </sheetData>
      <sheetData sheetId="2661">
        <row r="7">
          <cell r="AI7">
            <v>10000</v>
          </cell>
        </row>
      </sheetData>
      <sheetData sheetId="2662">
        <row r="7">
          <cell r="AI7">
            <v>10000</v>
          </cell>
        </row>
      </sheetData>
      <sheetData sheetId="2663">
        <row r="7">
          <cell r="AI7">
            <v>10000</v>
          </cell>
        </row>
      </sheetData>
      <sheetData sheetId="2664">
        <row r="7">
          <cell r="AI7">
            <v>10000</v>
          </cell>
        </row>
      </sheetData>
      <sheetData sheetId="2665">
        <row r="7">
          <cell r="AI7">
            <v>10000</v>
          </cell>
        </row>
      </sheetData>
      <sheetData sheetId="2666">
        <row r="7">
          <cell r="AI7">
            <v>10000</v>
          </cell>
        </row>
      </sheetData>
      <sheetData sheetId="2667">
        <row r="7">
          <cell r="AI7">
            <v>10000</v>
          </cell>
        </row>
      </sheetData>
      <sheetData sheetId="2668">
        <row r="7">
          <cell r="AI7">
            <v>10000</v>
          </cell>
        </row>
      </sheetData>
      <sheetData sheetId="2669">
        <row r="7">
          <cell r="AI7">
            <v>10000</v>
          </cell>
        </row>
      </sheetData>
      <sheetData sheetId="2670">
        <row r="7">
          <cell r="AI7">
            <v>10000</v>
          </cell>
        </row>
      </sheetData>
      <sheetData sheetId="2671">
        <row r="7">
          <cell r="AI7">
            <v>10000</v>
          </cell>
        </row>
      </sheetData>
      <sheetData sheetId="2672">
        <row r="7">
          <cell r="AI7">
            <v>10000</v>
          </cell>
        </row>
      </sheetData>
      <sheetData sheetId="2673">
        <row r="7">
          <cell r="AI7">
            <v>10000</v>
          </cell>
        </row>
      </sheetData>
      <sheetData sheetId="2674">
        <row r="7">
          <cell r="AI7">
            <v>10000</v>
          </cell>
        </row>
      </sheetData>
      <sheetData sheetId="2675">
        <row r="7">
          <cell r="AI7">
            <v>10000</v>
          </cell>
        </row>
      </sheetData>
      <sheetData sheetId="2676">
        <row r="7">
          <cell r="AI7">
            <v>10000</v>
          </cell>
        </row>
      </sheetData>
      <sheetData sheetId="2677">
        <row r="7">
          <cell r="AI7">
            <v>10000</v>
          </cell>
        </row>
      </sheetData>
      <sheetData sheetId="2678">
        <row r="7">
          <cell r="AI7">
            <v>10000</v>
          </cell>
        </row>
      </sheetData>
      <sheetData sheetId="2679">
        <row r="7">
          <cell r="AI7">
            <v>10000</v>
          </cell>
        </row>
      </sheetData>
      <sheetData sheetId="2680">
        <row r="7">
          <cell r="AI7">
            <v>10000</v>
          </cell>
        </row>
      </sheetData>
      <sheetData sheetId="2681">
        <row r="7">
          <cell r="AI7">
            <v>10000</v>
          </cell>
        </row>
      </sheetData>
      <sheetData sheetId="2682">
        <row r="7">
          <cell r="AI7">
            <v>10000</v>
          </cell>
        </row>
      </sheetData>
      <sheetData sheetId="2683">
        <row r="7">
          <cell r="AI7">
            <v>10000</v>
          </cell>
        </row>
      </sheetData>
      <sheetData sheetId="2684">
        <row r="7">
          <cell r="AI7">
            <v>10000</v>
          </cell>
        </row>
      </sheetData>
      <sheetData sheetId="2685">
        <row r="7">
          <cell r="AI7">
            <v>10000</v>
          </cell>
        </row>
      </sheetData>
      <sheetData sheetId="2686">
        <row r="7">
          <cell r="AI7">
            <v>10000</v>
          </cell>
        </row>
      </sheetData>
      <sheetData sheetId="2687">
        <row r="7">
          <cell r="AI7">
            <v>10000</v>
          </cell>
        </row>
      </sheetData>
      <sheetData sheetId="2688">
        <row r="7">
          <cell r="AI7">
            <v>10000</v>
          </cell>
        </row>
      </sheetData>
      <sheetData sheetId="2689">
        <row r="7">
          <cell r="AI7">
            <v>10000</v>
          </cell>
        </row>
      </sheetData>
      <sheetData sheetId="2690">
        <row r="7">
          <cell r="AI7">
            <v>10000</v>
          </cell>
        </row>
      </sheetData>
      <sheetData sheetId="2691">
        <row r="7">
          <cell r="AI7">
            <v>10000</v>
          </cell>
        </row>
      </sheetData>
      <sheetData sheetId="2692">
        <row r="7">
          <cell r="AI7">
            <v>10000</v>
          </cell>
        </row>
      </sheetData>
      <sheetData sheetId="2693">
        <row r="7">
          <cell r="AI7">
            <v>10000</v>
          </cell>
        </row>
      </sheetData>
      <sheetData sheetId="2694">
        <row r="7">
          <cell r="AI7">
            <v>10000</v>
          </cell>
        </row>
      </sheetData>
      <sheetData sheetId="2695">
        <row r="7">
          <cell r="AI7">
            <v>10000</v>
          </cell>
        </row>
      </sheetData>
      <sheetData sheetId="2696">
        <row r="7">
          <cell r="AI7">
            <v>10000</v>
          </cell>
        </row>
      </sheetData>
      <sheetData sheetId="2697">
        <row r="7">
          <cell r="AI7">
            <v>10000</v>
          </cell>
        </row>
      </sheetData>
      <sheetData sheetId="2698">
        <row r="7">
          <cell r="AI7">
            <v>10000</v>
          </cell>
        </row>
      </sheetData>
      <sheetData sheetId="2699">
        <row r="7">
          <cell r="AI7">
            <v>10000</v>
          </cell>
        </row>
      </sheetData>
      <sheetData sheetId="2700">
        <row r="7">
          <cell r="AI7">
            <v>10000</v>
          </cell>
        </row>
      </sheetData>
      <sheetData sheetId="2701">
        <row r="7">
          <cell r="AI7">
            <v>10000</v>
          </cell>
        </row>
      </sheetData>
      <sheetData sheetId="2702">
        <row r="7">
          <cell r="AI7">
            <v>10000</v>
          </cell>
        </row>
      </sheetData>
      <sheetData sheetId="2703">
        <row r="7">
          <cell r="AI7">
            <v>10000</v>
          </cell>
        </row>
      </sheetData>
      <sheetData sheetId="2704">
        <row r="7">
          <cell r="AI7">
            <v>10000</v>
          </cell>
        </row>
      </sheetData>
      <sheetData sheetId="2705">
        <row r="7">
          <cell r="AI7">
            <v>10000</v>
          </cell>
        </row>
      </sheetData>
      <sheetData sheetId="2706">
        <row r="7">
          <cell r="AI7">
            <v>10000</v>
          </cell>
        </row>
      </sheetData>
      <sheetData sheetId="2707">
        <row r="7">
          <cell r="AI7">
            <v>10000</v>
          </cell>
        </row>
      </sheetData>
      <sheetData sheetId="2708">
        <row r="7">
          <cell r="AI7">
            <v>10000</v>
          </cell>
        </row>
      </sheetData>
      <sheetData sheetId="2709">
        <row r="7">
          <cell r="AI7">
            <v>10000</v>
          </cell>
        </row>
      </sheetData>
      <sheetData sheetId="2710">
        <row r="7">
          <cell r="AI7">
            <v>10000</v>
          </cell>
        </row>
      </sheetData>
      <sheetData sheetId="2711">
        <row r="7">
          <cell r="AI7">
            <v>10000</v>
          </cell>
        </row>
      </sheetData>
      <sheetData sheetId="2712">
        <row r="7">
          <cell r="AI7">
            <v>10000</v>
          </cell>
        </row>
      </sheetData>
      <sheetData sheetId="2713">
        <row r="7">
          <cell r="AI7">
            <v>10000</v>
          </cell>
        </row>
      </sheetData>
      <sheetData sheetId="2714">
        <row r="7">
          <cell r="AI7">
            <v>10000</v>
          </cell>
        </row>
      </sheetData>
      <sheetData sheetId="2715">
        <row r="7">
          <cell r="AI7">
            <v>10000</v>
          </cell>
        </row>
      </sheetData>
      <sheetData sheetId="2716">
        <row r="7">
          <cell r="AI7">
            <v>10000</v>
          </cell>
        </row>
      </sheetData>
      <sheetData sheetId="2717">
        <row r="7">
          <cell r="AI7">
            <v>10000</v>
          </cell>
        </row>
      </sheetData>
      <sheetData sheetId="2718">
        <row r="7">
          <cell r="AI7">
            <v>10000</v>
          </cell>
        </row>
      </sheetData>
      <sheetData sheetId="2719">
        <row r="7">
          <cell r="AI7">
            <v>10000</v>
          </cell>
        </row>
      </sheetData>
      <sheetData sheetId="2720">
        <row r="7">
          <cell r="AI7">
            <v>10000</v>
          </cell>
        </row>
      </sheetData>
      <sheetData sheetId="2721">
        <row r="7">
          <cell r="AI7">
            <v>10000</v>
          </cell>
        </row>
      </sheetData>
      <sheetData sheetId="2722">
        <row r="7">
          <cell r="AI7">
            <v>10000</v>
          </cell>
        </row>
      </sheetData>
      <sheetData sheetId="2723">
        <row r="7">
          <cell r="AI7">
            <v>10000</v>
          </cell>
        </row>
      </sheetData>
      <sheetData sheetId="2724">
        <row r="7">
          <cell r="AI7">
            <v>10000</v>
          </cell>
        </row>
      </sheetData>
      <sheetData sheetId="2725">
        <row r="7">
          <cell r="AI7">
            <v>10000</v>
          </cell>
        </row>
      </sheetData>
      <sheetData sheetId="2726">
        <row r="7">
          <cell r="AI7">
            <v>10000</v>
          </cell>
        </row>
      </sheetData>
      <sheetData sheetId="2727">
        <row r="7">
          <cell r="AI7">
            <v>10000</v>
          </cell>
        </row>
      </sheetData>
      <sheetData sheetId="2728">
        <row r="7">
          <cell r="AI7">
            <v>10000</v>
          </cell>
        </row>
      </sheetData>
      <sheetData sheetId="2729">
        <row r="7">
          <cell r="AI7">
            <v>10000</v>
          </cell>
        </row>
      </sheetData>
      <sheetData sheetId="2730">
        <row r="7">
          <cell r="AI7">
            <v>10000</v>
          </cell>
        </row>
      </sheetData>
      <sheetData sheetId="2731">
        <row r="7">
          <cell r="AI7">
            <v>10000</v>
          </cell>
        </row>
      </sheetData>
      <sheetData sheetId="2732">
        <row r="7">
          <cell r="AI7">
            <v>10000</v>
          </cell>
        </row>
      </sheetData>
      <sheetData sheetId="2733">
        <row r="7">
          <cell r="AI7">
            <v>10000</v>
          </cell>
        </row>
      </sheetData>
      <sheetData sheetId="2734">
        <row r="7">
          <cell r="AI7">
            <v>10000</v>
          </cell>
        </row>
      </sheetData>
      <sheetData sheetId="2735">
        <row r="7">
          <cell r="AI7">
            <v>10000</v>
          </cell>
        </row>
      </sheetData>
      <sheetData sheetId="2736">
        <row r="7">
          <cell r="AI7">
            <v>10000</v>
          </cell>
        </row>
      </sheetData>
      <sheetData sheetId="2737">
        <row r="7">
          <cell r="AI7">
            <v>10000</v>
          </cell>
        </row>
      </sheetData>
      <sheetData sheetId="2738">
        <row r="7">
          <cell r="AI7">
            <v>10000</v>
          </cell>
        </row>
      </sheetData>
      <sheetData sheetId="2739">
        <row r="7">
          <cell r="AI7">
            <v>10000</v>
          </cell>
        </row>
      </sheetData>
      <sheetData sheetId="2740">
        <row r="7">
          <cell r="AI7">
            <v>10000</v>
          </cell>
        </row>
      </sheetData>
      <sheetData sheetId="2741">
        <row r="7">
          <cell r="AI7">
            <v>10000</v>
          </cell>
        </row>
      </sheetData>
      <sheetData sheetId="2742">
        <row r="7">
          <cell r="AI7">
            <v>10000</v>
          </cell>
        </row>
      </sheetData>
      <sheetData sheetId="2743">
        <row r="7">
          <cell r="AI7">
            <v>10000</v>
          </cell>
        </row>
      </sheetData>
      <sheetData sheetId="2744">
        <row r="7">
          <cell r="AI7">
            <v>10000</v>
          </cell>
        </row>
      </sheetData>
      <sheetData sheetId="2745">
        <row r="7">
          <cell r="AI7">
            <v>10000</v>
          </cell>
        </row>
      </sheetData>
      <sheetData sheetId="2746">
        <row r="7">
          <cell r="AI7">
            <v>10000</v>
          </cell>
        </row>
      </sheetData>
      <sheetData sheetId="2747">
        <row r="7">
          <cell r="AI7">
            <v>10000</v>
          </cell>
        </row>
      </sheetData>
      <sheetData sheetId="2748">
        <row r="7">
          <cell r="AI7">
            <v>10000</v>
          </cell>
        </row>
      </sheetData>
      <sheetData sheetId="2749">
        <row r="7">
          <cell r="AI7">
            <v>10000</v>
          </cell>
        </row>
      </sheetData>
      <sheetData sheetId="2750">
        <row r="7">
          <cell r="AI7">
            <v>10000</v>
          </cell>
        </row>
      </sheetData>
      <sheetData sheetId="2751">
        <row r="7">
          <cell r="AI7">
            <v>10000</v>
          </cell>
        </row>
      </sheetData>
      <sheetData sheetId="2752">
        <row r="7">
          <cell r="AI7">
            <v>10000</v>
          </cell>
        </row>
      </sheetData>
      <sheetData sheetId="2753">
        <row r="7">
          <cell r="AI7">
            <v>10000</v>
          </cell>
        </row>
      </sheetData>
      <sheetData sheetId="2754">
        <row r="7">
          <cell r="AI7">
            <v>10000</v>
          </cell>
        </row>
      </sheetData>
      <sheetData sheetId="2755">
        <row r="7">
          <cell r="AI7">
            <v>10000</v>
          </cell>
        </row>
      </sheetData>
      <sheetData sheetId="2756">
        <row r="7">
          <cell r="AI7">
            <v>10000</v>
          </cell>
        </row>
      </sheetData>
      <sheetData sheetId="2757">
        <row r="7">
          <cell r="AI7">
            <v>10000</v>
          </cell>
        </row>
      </sheetData>
      <sheetData sheetId="2758">
        <row r="7">
          <cell r="AI7">
            <v>10000</v>
          </cell>
        </row>
      </sheetData>
      <sheetData sheetId="2759">
        <row r="7">
          <cell r="AI7">
            <v>10000</v>
          </cell>
        </row>
      </sheetData>
      <sheetData sheetId="2760">
        <row r="7">
          <cell r="AI7">
            <v>10000</v>
          </cell>
        </row>
      </sheetData>
      <sheetData sheetId="2761">
        <row r="7">
          <cell r="AI7">
            <v>10000</v>
          </cell>
        </row>
      </sheetData>
      <sheetData sheetId="2762">
        <row r="7">
          <cell r="AI7">
            <v>10000</v>
          </cell>
        </row>
      </sheetData>
      <sheetData sheetId="2763">
        <row r="7">
          <cell r="AI7">
            <v>10000</v>
          </cell>
        </row>
      </sheetData>
      <sheetData sheetId="2764">
        <row r="7">
          <cell r="AI7">
            <v>10000</v>
          </cell>
        </row>
      </sheetData>
      <sheetData sheetId="2765">
        <row r="7">
          <cell r="AI7">
            <v>10000</v>
          </cell>
        </row>
      </sheetData>
      <sheetData sheetId="2766">
        <row r="7">
          <cell r="AI7">
            <v>10000</v>
          </cell>
        </row>
      </sheetData>
      <sheetData sheetId="2767">
        <row r="7">
          <cell r="AI7">
            <v>10000</v>
          </cell>
        </row>
      </sheetData>
      <sheetData sheetId="2768">
        <row r="7">
          <cell r="AI7">
            <v>10000</v>
          </cell>
        </row>
      </sheetData>
      <sheetData sheetId="2769">
        <row r="7">
          <cell r="AI7">
            <v>10000</v>
          </cell>
        </row>
      </sheetData>
      <sheetData sheetId="2770">
        <row r="7">
          <cell r="AI7">
            <v>10000</v>
          </cell>
        </row>
      </sheetData>
      <sheetData sheetId="2771">
        <row r="7">
          <cell r="AI7">
            <v>10000</v>
          </cell>
        </row>
      </sheetData>
      <sheetData sheetId="2772">
        <row r="7">
          <cell r="AI7">
            <v>10000</v>
          </cell>
        </row>
      </sheetData>
      <sheetData sheetId="2773">
        <row r="7">
          <cell r="AI7">
            <v>10000</v>
          </cell>
        </row>
      </sheetData>
      <sheetData sheetId="2774">
        <row r="7">
          <cell r="AI7">
            <v>10000</v>
          </cell>
        </row>
      </sheetData>
      <sheetData sheetId="2775">
        <row r="7">
          <cell r="AI7">
            <v>10000</v>
          </cell>
        </row>
      </sheetData>
      <sheetData sheetId="2776">
        <row r="7">
          <cell r="AI7">
            <v>10000</v>
          </cell>
        </row>
      </sheetData>
      <sheetData sheetId="2777">
        <row r="7">
          <cell r="AI7">
            <v>10000</v>
          </cell>
        </row>
      </sheetData>
      <sheetData sheetId="2778">
        <row r="7">
          <cell r="AI7">
            <v>10000</v>
          </cell>
        </row>
      </sheetData>
      <sheetData sheetId="2779">
        <row r="7">
          <cell r="AI7">
            <v>10000</v>
          </cell>
        </row>
      </sheetData>
      <sheetData sheetId="2780">
        <row r="7">
          <cell r="AI7">
            <v>10000</v>
          </cell>
        </row>
      </sheetData>
      <sheetData sheetId="2781">
        <row r="7">
          <cell r="AI7">
            <v>10000</v>
          </cell>
        </row>
      </sheetData>
      <sheetData sheetId="2782">
        <row r="7">
          <cell r="AI7">
            <v>10000</v>
          </cell>
        </row>
      </sheetData>
      <sheetData sheetId="2783">
        <row r="7">
          <cell r="AI7">
            <v>10000</v>
          </cell>
        </row>
      </sheetData>
      <sheetData sheetId="2784">
        <row r="7">
          <cell r="AI7">
            <v>10000</v>
          </cell>
        </row>
      </sheetData>
      <sheetData sheetId="2785">
        <row r="7">
          <cell r="AI7">
            <v>10000</v>
          </cell>
        </row>
      </sheetData>
      <sheetData sheetId="2786">
        <row r="7">
          <cell r="AI7">
            <v>10000</v>
          </cell>
        </row>
      </sheetData>
      <sheetData sheetId="2787">
        <row r="7">
          <cell r="AI7">
            <v>10000</v>
          </cell>
        </row>
      </sheetData>
      <sheetData sheetId="2788">
        <row r="7">
          <cell r="AI7">
            <v>10000</v>
          </cell>
        </row>
      </sheetData>
      <sheetData sheetId="2789">
        <row r="7">
          <cell r="AI7">
            <v>10000</v>
          </cell>
        </row>
      </sheetData>
      <sheetData sheetId="2790">
        <row r="7">
          <cell r="AI7">
            <v>10000</v>
          </cell>
        </row>
      </sheetData>
      <sheetData sheetId="2791">
        <row r="7">
          <cell r="AI7">
            <v>10000</v>
          </cell>
        </row>
      </sheetData>
      <sheetData sheetId="2792">
        <row r="7">
          <cell r="AI7">
            <v>10000</v>
          </cell>
        </row>
      </sheetData>
      <sheetData sheetId="2793">
        <row r="7">
          <cell r="AI7">
            <v>10000</v>
          </cell>
        </row>
      </sheetData>
      <sheetData sheetId="2794">
        <row r="7">
          <cell r="AI7">
            <v>10000</v>
          </cell>
        </row>
      </sheetData>
      <sheetData sheetId="2795">
        <row r="7">
          <cell r="AI7">
            <v>10000</v>
          </cell>
        </row>
      </sheetData>
      <sheetData sheetId="2796">
        <row r="7">
          <cell r="AI7">
            <v>10000</v>
          </cell>
        </row>
      </sheetData>
      <sheetData sheetId="2797">
        <row r="7">
          <cell r="AI7">
            <v>10000</v>
          </cell>
        </row>
      </sheetData>
      <sheetData sheetId="2798">
        <row r="7">
          <cell r="AI7">
            <v>10000</v>
          </cell>
        </row>
      </sheetData>
      <sheetData sheetId="2799">
        <row r="7">
          <cell r="AI7">
            <v>10000</v>
          </cell>
        </row>
      </sheetData>
      <sheetData sheetId="2800">
        <row r="7">
          <cell r="AI7">
            <v>10000</v>
          </cell>
        </row>
      </sheetData>
      <sheetData sheetId="2801">
        <row r="7">
          <cell r="AI7">
            <v>10000</v>
          </cell>
        </row>
      </sheetData>
      <sheetData sheetId="2802">
        <row r="7">
          <cell r="AI7">
            <v>10000</v>
          </cell>
        </row>
      </sheetData>
      <sheetData sheetId="2803">
        <row r="7">
          <cell r="AI7">
            <v>10000</v>
          </cell>
        </row>
      </sheetData>
      <sheetData sheetId="2804">
        <row r="7">
          <cell r="AI7">
            <v>10000</v>
          </cell>
        </row>
      </sheetData>
      <sheetData sheetId="2805">
        <row r="7">
          <cell r="AI7">
            <v>10000</v>
          </cell>
        </row>
      </sheetData>
      <sheetData sheetId="2806">
        <row r="7">
          <cell r="AI7">
            <v>10000</v>
          </cell>
        </row>
      </sheetData>
      <sheetData sheetId="2807">
        <row r="7">
          <cell r="AI7">
            <v>10000</v>
          </cell>
        </row>
      </sheetData>
      <sheetData sheetId="2808">
        <row r="7">
          <cell r="AI7">
            <v>10000</v>
          </cell>
        </row>
      </sheetData>
      <sheetData sheetId="2809">
        <row r="7">
          <cell r="AI7">
            <v>10000</v>
          </cell>
        </row>
      </sheetData>
      <sheetData sheetId="2810">
        <row r="7">
          <cell r="AI7">
            <v>10000</v>
          </cell>
        </row>
      </sheetData>
      <sheetData sheetId="2811">
        <row r="7">
          <cell r="AI7">
            <v>10000</v>
          </cell>
        </row>
      </sheetData>
      <sheetData sheetId="2812">
        <row r="7">
          <cell r="AI7">
            <v>10000</v>
          </cell>
        </row>
      </sheetData>
      <sheetData sheetId="2813">
        <row r="7">
          <cell r="AI7">
            <v>10000</v>
          </cell>
        </row>
      </sheetData>
      <sheetData sheetId="2814">
        <row r="7">
          <cell r="AI7">
            <v>10000</v>
          </cell>
        </row>
      </sheetData>
      <sheetData sheetId="2815">
        <row r="7">
          <cell r="AI7">
            <v>10000</v>
          </cell>
        </row>
      </sheetData>
      <sheetData sheetId="2816">
        <row r="7">
          <cell r="AI7">
            <v>10000</v>
          </cell>
        </row>
      </sheetData>
      <sheetData sheetId="2817">
        <row r="7">
          <cell r="AI7">
            <v>10000</v>
          </cell>
        </row>
      </sheetData>
      <sheetData sheetId="2818">
        <row r="7">
          <cell r="AI7">
            <v>10000</v>
          </cell>
        </row>
      </sheetData>
      <sheetData sheetId="2819">
        <row r="7">
          <cell r="AI7">
            <v>10000</v>
          </cell>
        </row>
      </sheetData>
      <sheetData sheetId="2820">
        <row r="7">
          <cell r="AI7">
            <v>10000</v>
          </cell>
        </row>
      </sheetData>
      <sheetData sheetId="2821">
        <row r="7">
          <cell r="AI7">
            <v>10000</v>
          </cell>
        </row>
      </sheetData>
      <sheetData sheetId="2822">
        <row r="7">
          <cell r="AI7">
            <v>10000</v>
          </cell>
        </row>
      </sheetData>
      <sheetData sheetId="2823">
        <row r="7">
          <cell r="AI7">
            <v>10000</v>
          </cell>
        </row>
      </sheetData>
      <sheetData sheetId="2824" refreshError="1"/>
      <sheetData sheetId="2825" refreshError="1"/>
      <sheetData sheetId="2826" refreshError="1"/>
      <sheetData sheetId="2827" refreshError="1"/>
      <sheetData sheetId="2828" refreshError="1"/>
      <sheetData sheetId="2829" refreshError="1"/>
      <sheetData sheetId="2830" refreshError="1"/>
      <sheetData sheetId="2831" refreshError="1"/>
      <sheetData sheetId="2832" refreshError="1"/>
      <sheetData sheetId="2833" refreshError="1"/>
      <sheetData sheetId="2834" refreshError="1"/>
      <sheetData sheetId="2835" refreshError="1"/>
      <sheetData sheetId="2836" refreshError="1"/>
      <sheetData sheetId="2837" refreshError="1"/>
      <sheetData sheetId="2838" refreshError="1"/>
      <sheetData sheetId="2839" refreshError="1"/>
      <sheetData sheetId="2840" refreshError="1"/>
      <sheetData sheetId="2841" refreshError="1"/>
      <sheetData sheetId="2842" refreshError="1"/>
      <sheetData sheetId="2843" refreshError="1"/>
      <sheetData sheetId="2844" refreshError="1"/>
      <sheetData sheetId="2845" refreshError="1"/>
      <sheetData sheetId="2846" refreshError="1"/>
      <sheetData sheetId="2847" refreshError="1"/>
      <sheetData sheetId="2848" refreshError="1"/>
      <sheetData sheetId="2849" refreshError="1"/>
      <sheetData sheetId="2850" refreshError="1"/>
      <sheetData sheetId="2851" refreshError="1"/>
      <sheetData sheetId="2852" refreshError="1"/>
      <sheetData sheetId="2853" refreshError="1"/>
      <sheetData sheetId="2854" refreshError="1"/>
      <sheetData sheetId="2855" refreshError="1"/>
      <sheetData sheetId="2856" refreshError="1"/>
      <sheetData sheetId="2857" refreshError="1"/>
      <sheetData sheetId="2858" refreshError="1"/>
      <sheetData sheetId="2859" refreshError="1"/>
      <sheetData sheetId="2860" refreshError="1"/>
      <sheetData sheetId="2861" refreshError="1"/>
      <sheetData sheetId="2862" refreshError="1"/>
      <sheetData sheetId="2863" refreshError="1"/>
      <sheetData sheetId="2864" refreshError="1"/>
      <sheetData sheetId="2865" refreshError="1"/>
      <sheetData sheetId="2866" refreshError="1"/>
      <sheetData sheetId="2867" refreshError="1"/>
      <sheetData sheetId="2868" refreshError="1"/>
      <sheetData sheetId="2869" refreshError="1"/>
      <sheetData sheetId="2870" refreshError="1"/>
      <sheetData sheetId="2871" refreshError="1"/>
      <sheetData sheetId="2872" refreshError="1"/>
      <sheetData sheetId="2873" refreshError="1"/>
      <sheetData sheetId="2874" refreshError="1"/>
      <sheetData sheetId="2875" refreshError="1"/>
      <sheetData sheetId="2876" refreshError="1"/>
      <sheetData sheetId="2877" refreshError="1"/>
      <sheetData sheetId="2878" refreshError="1"/>
      <sheetData sheetId="2879" refreshError="1"/>
      <sheetData sheetId="2880" refreshError="1"/>
      <sheetData sheetId="2881" refreshError="1"/>
      <sheetData sheetId="2882" refreshError="1"/>
      <sheetData sheetId="2883" refreshError="1"/>
      <sheetData sheetId="2884" refreshError="1"/>
      <sheetData sheetId="2885" refreshError="1"/>
      <sheetData sheetId="2886" refreshError="1"/>
      <sheetData sheetId="2887" refreshError="1"/>
      <sheetData sheetId="2888" refreshError="1"/>
      <sheetData sheetId="2889" refreshError="1"/>
      <sheetData sheetId="2890" refreshError="1"/>
      <sheetData sheetId="2891" refreshError="1"/>
      <sheetData sheetId="2892" refreshError="1"/>
      <sheetData sheetId="2893" refreshError="1"/>
      <sheetData sheetId="2894" refreshError="1"/>
      <sheetData sheetId="2895" refreshError="1"/>
      <sheetData sheetId="2896" refreshError="1"/>
      <sheetData sheetId="2897" refreshError="1"/>
      <sheetData sheetId="2898" refreshError="1"/>
      <sheetData sheetId="2899" refreshError="1"/>
      <sheetData sheetId="2900" refreshError="1"/>
      <sheetData sheetId="2901" refreshError="1"/>
      <sheetData sheetId="2902" refreshError="1"/>
      <sheetData sheetId="2903" refreshError="1"/>
      <sheetData sheetId="2904" refreshError="1"/>
      <sheetData sheetId="2905" refreshError="1"/>
      <sheetData sheetId="2906" refreshError="1"/>
      <sheetData sheetId="2907" refreshError="1"/>
      <sheetData sheetId="2908" refreshError="1"/>
      <sheetData sheetId="2909" refreshError="1"/>
      <sheetData sheetId="2910" refreshError="1"/>
      <sheetData sheetId="2911" refreshError="1"/>
      <sheetData sheetId="2912" refreshError="1"/>
      <sheetData sheetId="2913"/>
      <sheetData sheetId="2914" refreshError="1"/>
      <sheetData sheetId="2915" refreshError="1"/>
      <sheetData sheetId="2916" refreshError="1"/>
      <sheetData sheetId="2917" refreshError="1"/>
      <sheetData sheetId="2918" refreshError="1"/>
      <sheetData sheetId="2919" refreshError="1"/>
      <sheetData sheetId="2920" refreshError="1"/>
      <sheetData sheetId="2921" refreshError="1"/>
      <sheetData sheetId="2922"/>
      <sheetData sheetId="2923" refreshError="1"/>
      <sheetData sheetId="2924" refreshError="1"/>
      <sheetData sheetId="2925" refreshError="1"/>
      <sheetData sheetId="2926" refreshError="1"/>
      <sheetData sheetId="2927"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R100 Cover Page"/>
      <sheetName val="Application Setup Control Sheet"/>
      <sheetName val="Setup Checklist"/>
      <sheetName val="Define Profiles"/>
      <sheetName val="Define Responsibility"/>
      <sheetName val="PayItem"/>
      <sheetName val="Lookup Tables"/>
      <sheetName val="Tai khoan"/>
      <sheetName val="IBASE"/>
      <sheetName val="Data Mgmt"/>
      <sheetName val="Break dow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rph"/>
      <sheetName val="rph (2)"/>
      <sheetName val="gVL"/>
      <sheetName val="dtoan"/>
      <sheetName val="dap"/>
      <sheetName val="dt-kphi"/>
      <sheetName val="bth-kphi"/>
      <sheetName val="gpmb"/>
      <sheetName val="dtoan -ctiet"/>
      <sheetName val="dt-kphi-iso-tong"/>
      <sheetName val="dt-kphi-iso-ctiet"/>
      <sheetName val="IBASE"/>
      <sheetName val="Expat"/>
      <sheetName val="gia"/>
      <sheetName val="PTDG"/>
      <sheetName val="sut&lt;100"/>
      <sheetName val="sut duong"/>
      <sheetName val="sut am"/>
      <sheetName val="bu lun"/>
      <sheetName val="xoi lo chan ke"/>
      <sheetName val="TH"/>
      <sheetName val="THKL"/>
      <sheetName val="GTXL"/>
      <sheetName val="TDT"/>
      <sheetName val="00000000"/>
      <sheetName val="10000000"/>
      <sheetName val="Budget-Details"/>
      <sheetName val="Schedule of PIT paid "/>
      <sheetName val="Define Responsibility"/>
      <sheetName val="Data Mgmt"/>
      <sheetName val="Break down điều chỉnh giá"/>
    </sheetNames>
    <sheetDataSet>
      <sheetData sheetId="0" refreshError="1"/>
      <sheetData sheetId="1" refreshError="1"/>
      <sheetData sheetId="2" refreshError="1"/>
      <sheetData sheetId="3" refreshError="1"/>
      <sheetData sheetId="4" refreshError="1"/>
      <sheetData sheetId="5" refreshError="1"/>
      <sheetData sheetId="6" refreshError="1">
        <row r="33">
          <cell r="Q33">
            <v>13636</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ucap"/>
      <sheetName val="nen"/>
      <sheetName val="mat"/>
      <sheetName val="atgt"/>
      <sheetName val="cong"/>
      <sheetName val="vua"/>
      <sheetName val="gVL"/>
      <sheetName val="dtctiet-k86-Bn=21m"/>
      <sheetName val="dt-thop-k86-Bn=21m"/>
      <sheetName val="th-kphi-k86-Bn=21m"/>
      <sheetName val="ctieuXD"/>
      <sheetName val="gpmb"/>
      <sheetName val="dtoan-k85-Bn=21m-2"/>
      <sheetName val="Sheet2"/>
      <sheetName val="dap-k86-Bn=21m"/>
      <sheetName val="dap"/>
      <sheetName val="00000000"/>
      <sheetName val="XL4Poppy"/>
      <sheetName val="Define Responsibility"/>
      <sheetName val="Budget-Summary"/>
      <sheetName val="IBASE"/>
      <sheetName val="Expat"/>
      <sheetName val="KH-Q1,Q2,01"/>
      <sheetName val="_ADFDI_LOV"/>
      <sheetName val="Calc Overrid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切割 MTL"/>
      <sheetName val="切割 DI"/>
      <sheetName val="ESTI."/>
      <sheetName val="DI-ESTI"/>
      <sheetName val="DTOAN"/>
      <sheetName val="THOP-KL"/>
      <sheetName val="CPHI KKS"/>
      <sheetName val="DG-KSAT"/>
      <sheetName val="TMDAUTU"/>
      <sheetName val="GTXLCHINH"/>
      <sheetName val="CPHI-TT"/>
      <sheetName val="CPHIBUVL"/>
      <sheetName val="CHENH VLCHINH"/>
      <sheetName val="GVLHT"/>
      <sheetName val="DGCT-QCH2"/>
      <sheetName val="XL4Poppy"/>
      <sheetName val="VL"/>
      <sheetName val="NHAN CONG"/>
      <sheetName val="MAY"/>
      <sheetName val="VUA"/>
      <sheetName val="DG CAU"/>
      <sheetName val="THOP CAU"/>
      <sheetName val="TLP CAU"/>
      <sheetName val="DAKT1"/>
      <sheetName val="Sheet3"/>
      <sheetName val="XL4Test5"/>
      <sheetName val="XL4Poppy (2)"/>
      <sheetName val="km338+00-km338+100(2)"/>
      <sheetName val="km337+136-km337-350"/>
      <sheetName val="km346+600-km346+820 (2)"/>
      <sheetName val="km346+330-km346+600 (2)"/>
      <sheetName val="km346+00-km346+240 (2)"/>
      <sheetName val="km345+400-km345+500 (6)"/>
      <sheetName val="km345+400-km345+500 (2)"/>
      <sheetName val="km345+661-km345+000"/>
      <sheetName val="km338+60-km338+130"/>
      <sheetName val="km338+176-km338+230"/>
      <sheetName val="km342+376.41- km342+520.29"/>
      <sheetName val="km338+439-km388+571.89"/>
      <sheetName val="km342+297.58-km342+376.41"/>
      <sheetName val="km338+571.89-km338+652"/>
      <sheetName val="km337+533.60-km338 (2)"/>
      <sheetName val="km341+275-km341+350"/>
      <sheetName val="km341+913-km341+963"/>
      <sheetName val="km341+1077 -km341+1177.61"/>
      <sheetName val="km341+612-341+682"/>
      <sheetName val="km337+00-km337+34 (3)"/>
      <sheetName val="km342+520-km342+690 (2)"/>
      <sheetName val="km341.26-km341+200 (2)"/>
      <sheetName val="Duong cong vu hcm (2)"/>
      <sheetName val="Duong cong vu hcm (4)"/>
      <sheetName val="Duong cong vu hcm (5)"/>
      <sheetName val="Duong cong vu hcm (9)"/>
      <sheetName val="Duong cong vu hcm (4;) (2)"/>
      <sheetName val="Duong cong vu hcm (7)"/>
      <sheetName val="Duong cong vu hcm (8)"/>
      <sheetName val="Duong cong vu hcm (6)"/>
      <sheetName val="Duong cong vu hcm (3)"/>
      <sheetName val="Duong cong vu hcm (2;) (2)"/>
      <sheetName val="Duong cong vu hcm (9;) (2)"/>
      <sheetName val="Duong cong vu hcm (8;) (2)"/>
      <sheetName val="Duong cong vu hcm (7;) (2)"/>
      <sheetName val="Duong cong vu hcm (13;) (2)"/>
      <sheetName val="Duong cong vu hcm( Lmat;0) (2)"/>
      <sheetName val="Duong cong vu hcm( Lmat;1) (2)"/>
      <sheetName val="Duong cong vu hcm( Lmat;2)"/>
      <sheetName val="cong ty so 9 VINACONEX"/>
      <sheetName val="cong ty so 9 VINACONEX (2)"/>
      <sheetName val="Congty"/>
      <sheetName val="VPPN"/>
      <sheetName val="XN74"/>
      <sheetName val="XN54"/>
      <sheetName val="XN33"/>
      <sheetName val="NK96"/>
      <sheetName val="Bthkl"/>
      <sheetName val="KM247"/>
      <sheetName val="km248"/>
      <sheetName val="Cauchinh"/>
      <sheetName val="Dongnai"/>
      <sheetName val="TKenh"/>
      <sheetName val="Mhang"/>
      <sheetName val="Duong"/>
      <sheetName val="Chop"/>
      <sheetName val="Huydong"/>
      <sheetName val="THop"/>
      <sheetName val="CtinhCT"/>
      <sheetName val="DBT(h)"/>
      <sheetName val="BP"/>
      <sheetName val="CTduong"/>
      <sheetName val="CTCHop"/>
      <sheetName val="asphal"/>
      <sheetName val="Gvua"/>
      <sheetName val="Sheet1"/>
      <sheetName val="Cmay"/>
      <sheetName val="VL (2)"/>
      <sheetName val="May (2)"/>
      <sheetName val="GVLBo"/>
      <sheetName val="XXXXXXXX"/>
      <sheetName val="Gia VL"/>
      <sheetName val="Bang gia ca may"/>
      <sheetName val="Bang luong CB"/>
      <sheetName val="Bang P.tich CT"/>
      <sheetName val="D.toan chi tiet"/>
      <sheetName val="Bang TH Dtoan"/>
      <sheetName val="TH"/>
      <sheetName val="XL"/>
      <sheetName val="1E"/>
      <sheetName val="2E"/>
      <sheetName val="3E"/>
      <sheetName val="7D"/>
      <sheetName val="8D"/>
      <sheetName val="14D"/>
      <sheetName val="10D"/>
      <sheetName val="20D"/>
      <sheetName val="22D"/>
      <sheetName val="24D"/>
      <sheetName val="26P"/>
      <sheetName val="28P"/>
      <sheetName val="33P"/>
      <sheetName val="PTro"/>
      <sheetName val="PT"/>
      <sheetName val="KSTK"/>
      <sheetName val="A6-II"/>
      <sheetName val="00000000"/>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Sheet2"/>
      <sheetName val="Quang Tri"/>
      <sheetName val="TTHue"/>
      <sheetName val="Da Nang"/>
      <sheetName val="Quang Nam"/>
      <sheetName val="Quang Ngai"/>
      <sheetName val="TH DH-QN"/>
      <sheetName val="KP HD"/>
      <sheetName val="DB HD"/>
      <sheetName val="gVL"/>
      <sheetName val="tuong"/>
      <sheetName val="Budget-Summary"/>
      <sheetName val="Thuc thanh"/>
      <sheetName val="DI_ESTI"/>
      <sheetName val="tong hop"/>
      <sheetName val="phan tich DG"/>
      <sheetName val="gia vat lieu"/>
      <sheetName val="gia xe may"/>
      <sheetName val="gia nhan cong"/>
      <sheetName val="QTNC-2002"/>
      <sheetName val="QTNC2003"/>
      <sheetName val="QTNC-Tong hop"/>
      <sheetName val="QTVT-Tong hop"/>
      <sheetName val="GTQT-Tong hop"/>
      <sheetName val="QT - Duet"/>
      <sheetName val="Sheet7"/>
      <sheetName val="Sheet8"/>
      <sheetName val="Sheet9"/>
      <sheetName val="Sheet10"/>
      <sheetName val="Sheet11"/>
      <sheetName val="Sheet12"/>
      <sheetName val="Sheet13"/>
      <sheetName val="Sheet14"/>
      <sheetName val="Sheet15"/>
      <sheetName val="Sheet16"/>
      <sheetName val="THANG 09"/>
      <sheetName val="THANG 10"/>
      <sheetName val="Nhap"/>
      <sheetName val="Thang 8"/>
      <sheetName val="caodothietke"/>
      <sheetName val="Chart1"/>
      <sheetName val="Du an nut So"/>
      <sheetName val="Du an nut vong"/>
      <sheetName val="Du an nut Nam cau Tlong"/>
      <sheetName val="Duong kim lien 0 cho dua"/>
      <sheetName val="Du an KTDC Nam trung yen"/>
      <sheetName val="TK331A"/>
      <sheetName val="TK131B"/>
      <sheetName val="TK131A"/>
      <sheetName val="TK 331c1"/>
      <sheetName val="TK331C"/>
      <sheetName val="CT331-2003"/>
      <sheetName val="CT 331"/>
      <sheetName val="CT131-2003"/>
      <sheetName val="CT 131"/>
      <sheetName val="TK331B"/>
      <sheetName val="DTCT"/>
      <sheetName val="PTVT"/>
      <sheetName val="THDT"/>
      <sheetName val="THVT"/>
      <sheetName val="THGT"/>
      <sheetName val="Tuan 1.01"/>
      <sheetName val="Tuan 3.01 "/>
      <sheetName val="Tuan 5.06 "/>
      <sheetName val="Tuan 6.06  "/>
      <sheetName val="Tuan 7.06 "/>
      <sheetName val="Tuan 7.06  (2)"/>
      <sheetName val="Tuan8,06"/>
      <sheetName val="Tuan9,06"/>
      <sheetName val="Tuan10,06 "/>
      <sheetName val="Tuan11,06  "/>
      <sheetName val="Tuan12,06"/>
      <sheetName val="Bao cao DD 31.3.06"/>
      <sheetName val="Bao cao DD 30.4.06"/>
      <sheetName val="Bao cao DD 31.5.06 "/>
      <sheetName val="Bao cao Quy I-06"/>
      <sheetName val="Bao cao DD 30.6.06"/>
      <sheetName val="Bao cao DD 31.7.06"/>
      <sheetName val="10000000"/>
      <sheetName val="20000000"/>
      <sheetName val="Macro1"/>
      <sheetName val="Macro2"/>
      <sheetName val="Macro3"/>
      <sheetName val="C47-456"/>
      <sheetName val="C46"/>
      <sheetName val="C47-PII"/>
      <sheetName val="TK 911"/>
      <sheetName val="TK 711"/>
      <sheetName val="TK 632"/>
      <sheetName val="TK642"/>
      <sheetName val="TK627"/>
      <sheetName val="TK623"/>
      <sheetName val="TK622"/>
      <sheetName val="TK621"/>
      <sheetName val="Chi tiet 511"/>
      <sheetName val="TK 511"/>
      <sheetName val="TK421"/>
      <sheetName val="TK411"/>
      <sheetName val="TK 342 ( thue T.C )"/>
      <sheetName val="TK338"/>
      <sheetName val="Phat sinh 2005"/>
      <sheetName val="TK334"/>
      <sheetName val="TK333"/>
      <sheetName val="TK331"/>
      <sheetName val="TK 341vay dai han "/>
      <sheetName val="TK311"/>
      <sheetName val="TK 214"/>
      <sheetName val="TK 212"/>
      <sheetName val="Chi tiet TK 211"/>
      <sheetName val="TK 211"/>
      <sheetName val="TK 154"/>
      <sheetName val="TK153"/>
      <sheetName val="Chi tiet TK 152"/>
      <sheetName val="Can Doi TK"/>
      <sheetName val="TK 152"/>
      <sheetName val="Chung tu ghi so "/>
      <sheetName val="TK 142"/>
      <sheetName val="TK 141"/>
      <sheetName val="TK 133"/>
      <sheetName val="Chi tiet TK131"/>
      <sheetName val="TK 131"/>
      <sheetName val="TK 112"/>
      <sheetName val="TK 111"/>
      <sheetName val="Phieu thu"/>
      <sheetName val="Phieu chi "/>
      <sheetName val="Phieu nhap VTu "/>
      <sheetName val="Phieu xuat VTu"/>
      <sheetName val="Can doi vat tu nhap xuat "/>
      <sheetName val="Vat tu nhapxuat nam 2005"/>
      <sheetName val="Ca may can dung nam 2005"/>
      <sheetName val="Vat Tu can cho CT nam 2005"/>
      <sheetName val="HD thu mua hang NLS "/>
      <sheetName val="HD thu mua cat soi "/>
      <sheetName val="TLy HD mua ban "/>
      <sheetName val="Bien ban Nthu GK"/>
      <sheetName val="T. Ly HD giao khoan "/>
      <sheetName val="Hop dong giao khoan"/>
      <sheetName val="giay tam ung "/>
      <sheetName val="Bang ke T.toan "/>
      <sheetName val="Hoa don ban hang "/>
      <sheetName val="Bang phan bo tien luong 2005"/>
      <sheetName val="Bang cham cong "/>
      <sheetName val="Bang T.T Luong CB chu Chot2005"/>
      <sheetName val="Bang T.T luong CN lai xe"/>
      <sheetName val="Bang thanh toan luong 2005"/>
      <sheetName val="Nhan cong cho CT nam 2005"/>
      <sheetName val="Dinh Muc tieu hao VL 2005"/>
      <sheetName val="Dang Ky chi tiet KH 2005"/>
      <sheetName val="Bang phan bo NVL nam 2005"/>
      <sheetName val="Bang phan bo K.Hao 2005"/>
      <sheetName val="Dang Ky Khau hao 2005"/>
      <sheetName val="Phu luc so 3( TNDN)"/>
      <sheetName val="PhuLuc so 1(TNDN)"/>
      <sheetName val="Mau so 04 TNDN"/>
      <sheetName val="Mau so 02C"/>
      <sheetName val="Mau so 02B"/>
      <sheetName val="Mau so 02A"/>
      <sheetName val="Mau 01B"/>
      <sheetName val="To khai Mau 11"/>
      <sheetName val="Don xin khat nop thue nam 04"/>
      <sheetName val="Su dung hoa don mau 26"/>
      <sheetName val="QToan hoa don "/>
      <sheetName val="Mau so 01"/>
      <sheetName val="Mau so 02"/>
      <sheetName val="Chi tiet Mau 03 ( mua vao )"/>
      <sheetName val="Mau so 03"/>
      <sheetName val="Mau so 04"/>
      <sheetName val="Mau 05"/>
      <sheetName val="De nghi giai dap ve thue "/>
      <sheetName val="the duc"/>
      <sheetName val="Bao cao thong ke "/>
      <sheetName val="Phieu DTra Van Tai ( 01 TKe )"/>
      <sheetName val="Duong con' vu hcm (8)"/>
      <sheetName val="Qheet3"/>
      <sheetName val="TRUC TIEP"/>
      <sheetName val="GIAN TIEP"/>
      <sheetName val="HOP DONG"/>
      <sheetName val="CON LINH"/>
      <sheetName val="ESTI_"/>
      <sheetName val="RPT"/>
      <sheetName val="11"/>
      <sheetName val="10"/>
      <sheetName val="9"/>
      <sheetName val="8"/>
      <sheetName val="7"/>
      <sheetName val="6"/>
      <sheetName val="5"/>
      <sheetName val="4"/>
      <sheetName val="3"/>
      <sheetName val="2"/>
      <sheetName val="1"/>
      <sheetName val="1N"/>
      <sheetName val="XD"/>
      <sheetName val="GTGT1"/>
      <sheetName val="NHAHAT"/>
      <sheetName val="TGTGT2"/>
      <sheetName val="CAU"/>
      <sheetName val="KL"/>
      <sheetName val="MD1"/>
      <sheetName val="[RPT.x"/>
      <sheetName val="Bang 聧ia ca may"/>
      <sheetName val="?? MTL"/>
      <sheetName val="?? DI"/>
      <sheetName val="km346+00-km346_x000b_240 (2)"/>
      <sheetName val="km342+297._x0015_8-km342+376.41"/>
      <sheetName val="km341+1077 -km34_x0011_+1177.61"/>
      <sheetName val="pt0-1"/>
      <sheetName val="kp0-1"/>
      <sheetName val="0-1"/>
      <sheetName val="pt2-3"/>
      <sheetName val="thkp2-3"/>
      <sheetName val="clvl"/>
      <sheetName val="2-3"/>
      <sheetName val="cl1-2"/>
      <sheetName val="thkp1-2"/>
      <sheetName val="clvl1-2"/>
      <sheetName val="1-2"/>
      <sheetName val="IBASE"/>
      <sheetName val="[RPT.xlsၝCmay"/>
      <sheetName val=" quy I-2005"/>
      <sheetName val="Quy 2- 2005 "/>
      <sheetName val="Quy III- 2005 "/>
      <sheetName val="Quy 4- 2005"/>
      <sheetName val=""/>
      <sheetName val="THChi"/>
      <sheetName val="THthu"/>
      <sheetName val="BCD"/>
      <sheetName val="111"/>
      <sheetName val="112"/>
      <sheetName val="131"/>
      <sheetName val="133"/>
      <sheetName val="138"/>
      <sheetName val="141"/>
      <sheetName val="142"/>
      <sheetName val="152"/>
      <sheetName val="153"/>
      <sheetName val="154"/>
      <sheetName val="211"/>
      <sheetName val="214"/>
      <sheetName val="331"/>
      <sheetName val="3331"/>
      <sheetName val="3334"/>
      <sheetName val="334"/>
      <sheetName val="411"/>
      <sheetName val="421"/>
      <sheetName val="511"/>
      <sheetName val="621"/>
      <sheetName val="622"/>
      <sheetName val="623"/>
      <sheetName val="627b"/>
      <sheetName val="632"/>
      <sheetName val="642"/>
      <sheetName val="711"/>
      <sheetName val="811"/>
      <sheetName val="911"/>
      <sheetName val="009"/>
      <sheetName val="Duïng cong vu hcm (13;) (2)"/>
      <sheetName val="Duong cong vu hcm (¶)"/>
      <sheetName val="Duong cong vu hcm (8;) (:)"/>
      <sheetName val="Duofg cong vu hcm (7;) (2)"/>
      <sheetName val="tienluong"/>
      <sheetName val="_x0000_"/>
      <sheetName val="km342+520-km342+690 (2_x0009_"/>
      <sheetName val="km337+533î60-km3ó4 (2)"/>
      <sheetName val="N_x0008_AN CONG"/>
      <sheetName val="K251 _x0001_C"/>
      <sheetName val="Ë261"/>
      <sheetName val="K261_x0000_Base"/>
      <sheetName val="K2_x0016_1 AC"/>
      <sheetName val="GDMN.1"/>
      <sheetName val="GDMN.2"/>
      <sheetName val="GDMN.3"/>
      <sheetName val="GDMN.4"/>
      <sheetName val="GDMN.5"/>
      <sheetName val="GDTH.1"/>
      <sheetName val="GDTH.2"/>
      <sheetName val="GDTH.3"/>
      <sheetName val="GDTH.4"/>
      <sheetName val="GDTH.5"/>
      <sheetName val="THCS.1"/>
      <sheetName val="THCS.2"/>
      <sheetName val="THCS.3"/>
      <sheetName val="THCS.4"/>
      <sheetName val="THCS.5"/>
      <sheetName val="THCS.6"/>
      <sheetName val="THPT.1"/>
      <sheetName val="THPT.2"/>
      <sheetName val="THPT.3"/>
      <sheetName val="THPT.4"/>
      <sheetName val="THPT.5"/>
      <sheetName val="THPT.6"/>
      <sheetName val="DH,CD,THCN.1"/>
      <sheetName val="DH,CD,THCN.2"/>
      <sheetName val="DH,CD,THCN.3"/>
      <sheetName val="GDKCQ.1"/>
      <sheetName val="GDKCQ.2"/>
      <sheetName val="TAICHINH"/>
      <sheetName val="CON(LINH"/>
      <sheetName val="CHEKe VLCHINH"/>
      <sheetName val="Con'ty"/>
      <sheetName val="giamay"/>
      <sheetName val="XL²_x0000__x0000_t5"/>
      <sheetName val="HDKT"/>
      <sheetName val="PIPERACK"/>
      <sheetName val="MONG T,V,E"/>
      <sheetName val="tk12A-B&amp;13A-B"/>
      <sheetName val="TAM-tk12A-B&amp;13A-B"/>
      <sheetName val="tk15&amp;11A-B"/>
      <sheetName val="TAM-tk15&amp;11A-B"/>
      <sheetName val="V31"/>
      <sheetName val="T-V31"/>
      <sheetName val="V51"/>
      <sheetName val="T-V51"/>
      <sheetName val="V11"/>
      <sheetName val="v12"/>
      <sheetName val="V13"/>
      <sheetName val="v22"/>
      <sheetName val="V23"/>
      <sheetName val="v24"/>
      <sheetName val="V25"/>
      <sheetName val="V52"/>
      <sheetName val="V61"/>
      <sheetName val="E-01"/>
      <sheetName val="E-02"/>
      <sheetName val="C-01"/>
      <sheetName val="pr-B"/>
      <sheetName val="pr-C"/>
      <sheetName val="pr-D"/>
      <sheetName val="pr-E"/>
      <sheetName val="S-SA"/>
      <sheetName val="S-SB"/>
      <sheetName val="S-SC1"/>
      <sheetName val="S-SC2"/>
      <sheetName val="S-SD1"/>
      <sheetName val="S-SD2"/>
      <sheetName val="S-SD3"/>
      <sheetName val="S-SE1"/>
      <sheetName val="S-SE2"/>
      <sheetName val="sum-sl"/>
      <sheetName val="sum-steel"/>
      <sheetName val="sum-T"/>
      <sheetName val="sum-E"/>
      <sheetName val="sum-pr"/>
      <sheetName val="REPORT"/>
      <sheetName val="Daily"/>
      <sheetName val="Data-input"/>
      <sheetName val="Data"/>
      <sheetName val="TK12"/>
      <sheetName val="Visual inspection record-07"/>
      <sheetName val="Fitup inspection record-06"/>
      <sheetName val="WELD MONITORING"/>
      <sheetName val="CHECK LIST"/>
      <sheetName val="MATERIAL B"/>
      <sheetName val="MATERIAL"/>
      <sheetName val="BENDING REPORT"/>
      <sheetName val="INPS RELEASE"/>
      <sheetName val="PAINTING REPORT"/>
      <sheetName val="hydro test"/>
      <sheetName val="MTL$-INTER"/>
      <sheetName val="Bang ?ia ca may"/>
      <sheetName val="[RPT.xls?Cmay"/>
      <sheetName val="Km346+60_x0010_-km346+820 (2)"/>
      <sheetName val="km346+00-km3_x0014_6+240 (_x0012_)"/>
      <sheetName val="km345+6_x0016_1-km345+000"/>
      <sheetName val="km342+_x0013_76.41- km342+520.29"/>
      <sheetName val="km342+29_x0017_.58-km3_x0014_2+376.41"/>
      <sheetName val="切割 MၔL"/>
      <sheetName val="km345+400-km345ÿÿ00 (6)"/>
      <sheetName val="刃割 MTL"/>
      <sheetName val="km342+520-km342+690 (2 "/>
      <sheetName val="K261Base"/>
      <sheetName val="SF-424"/>
      <sheetName val="Data Mgmt"/>
    </sheetNames>
    <sheetDataSet>
      <sheetData sheetId="0" refreshError="1"/>
      <sheetData sheetId="1" refreshError="1"/>
      <sheetData sheetId="2" refreshError="1"/>
      <sheetData sheetId="3" refreshError="1">
        <row r="8">
          <cell r="B8" t="str">
            <v>5S</v>
          </cell>
          <cell r="C8">
            <v>0.5</v>
          </cell>
          <cell r="D8">
            <v>1.65</v>
          </cell>
          <cell r="E8">
            <v>1</v>
          </cell>
          <cell r="I8">
            <v>7.0000000000000007E-2</v>
          </cell>
          <cell r="J8">
            <v>0</v>
          </cell>
          <cell r="K8">
            <v>7.0000000000000007E-2</v>
          </cell>
          <cell r="P8">
            <v>2</v>
          </cell>
        </row>
        <row r="9">
          <cell r="B9" t="str">
            <v>5S</v>
          </cell>
          <cell r="C9">
            <v>0.5</v>
          </cell>
          <cell r="D9">
            <v>1.65</v>
          </cell>
          <cell r="E9">
            <v>1</v>
          </cell>
          <cell r="I9">
            <v>7.0000000000000007E-2</v>
          </cell>
          <cell r="J9">
            <v>0</v>
          </cell>
          <cell r="K9">
            <v>7.0000000000000007E-2</v>
          </cell>
          <cell r="P9">
            <v>2</v>
          </cell>
        </row>
        <row r="10">
          <cell r="A10" t="str">
            <v>5S</v>
          </cell>
          <cell r="B10" t="str">
            <v>5S</v>
          </cell>
          <cell r="C10">
            <v>0.5</v>
          </cell>
          <cell r="D10">
            <v>1.65</v>
          </cell>
          <cell r="E10">
            <v>1</v>
          </cell>
          <cell r="I10">
            <v>7.0000000000000007E-2</v>
          </cell>
          <cell r="J10">
            <v>0</v>
          </cell>
          <cell r="K10">
            <v>7.0000000000000007E-2</v>
          </cell>
          <cell r="P10">
            <v>2</v>
          </cell>
        </row>
        <row r="11">
          <cell r="B11" t="str">
            <v>5S</v>
          </cell>
          <cell r="C11">
            <v>0.75</v>
          </cell>
          <cell r="D11">
            <v>1.65</v>
          </cell>
          <cell r="E11">
            <v>1</v>
          </cell>
          <cell r="I11">
            <v>7.0000000000000007E-2</v>
          </cell>
          <cell r="J11">
            <v>0</v>
          </cell>
          <cell r="K11">
            <v>7.0000000000000007E-2</v>
          </cell>
          <cell r="P11">
            <v>2</v>
          </cell>
        </row>
        <row r="12">
          <cell r="B12" t="str">
            <v>5S</v>
          </cell>
          <cell r="C12">
            <v>0.75</v>
          </cell>
          <cell r="D12">
            <v>1.65</v>
          </cell>
          <cell r="E12">
            <v>1</v>
          </cell>
          <cell r="I12">
            <v>7.0000000000000007E-2</v>
          </cell>
          <cell r="J12">
            <v>0</v>
          </cell>
          <cell r="K12">
            <v>7.0000000000000007E-2</v>
          </cell>
          <cell r="P12">
            <v>2</v>
          </cell>
        </row>
        <row r="13">
          <cell r="B13" t="str">
            <v>5S</v>
          </cell>
          <cell r="C13">
            <v>0.75</v>
          </cell>
          <cell r="D13">
            <v>1.65</v>
          </cell>
          <cell r="E13">
            <v>1</v>
          </cell>
          <cell r="I13">
            <v>7.0000000000000007E-2</v>
          </cell>
          <cell r="J13">
            <v>0</v>
          </cell>
          <cell r="K13">
            <v>7.0000000000000007E-2</v>
          </cell>
          <cell r="P13">
            <v>2</v>
          </cell>
        </row>
        <row r="14">
          <cell r="B14" t="str">
            <v>5S</v>
          </cell>
          <cell r="C14">
            <v>1</v>
          </cell>
          <cell r="D14">
            <v>1.65</v>
          </cell>
          <cell r="E14">
            <v>1</v>
          </cell>
          <cell r="I14">
            <v>0.12</v>
          </cell>
          <cell r="J14">
            <v>0</v>
          </cell>
          <cell r="K14">
            <v>0.12</v>
          </cell>
          <cell r="P14">
            <v>2</v>
          </cell>
        </row>
        <row r="15">
          <cell r="B15" t="str">
            <v>5S</v>
          </cell>
          <cell r="C15">
            <v>1</v>
          </cell>
          <cell r="D15">
            <v>1.65</v>
          </cell>
          <cell r="E15">
            <v>1</v>
          </cell>
          <cell r="I15">
            <v>0.12</v>
          </cell>
          <cell r="J15">
            <v>0</v>
          </cell>
          <cell r="K15">
            <v>0.12</v>
          </cell>
          <cell r="P15">
            <v>2</v>
          </cell>
        </row>
        <row r="16">
          <cell r="B16" t="str">
            <v>5S</v>
          </cell>
          <cell r="C16">
            <v>1</v>
          </cell>
          <cell r="D16">
            <v>1.65</v>
          </cell>
          <cell r="E16">
            <v>1</v>
          </cell>
          <cell r="I16">
            <v>0.12</v>
          </cell>
          <cell r="J16">
            <v>0</v>
          </cell>
          <cell r="K16">
            <v>0.12</v>
          </cell>
          <cell r="P16">
            <v>2</v>
          </cell>
        </row>
        <row r="17">
          <cell r="B17" t="str">
            <v>5S</v>
          </cell>
          <cell r="C17">
            <v>1.25</v>
          </cell>
          <cell r="D17">
            <v>1.65</v>
          </cell>
          <cell r="E17">
            <v>1</v>
          </cell>
          <cell r="I17">
            <v>0.15</v>
          </cell>
          <cell r="K17">
            <v>0.15</v>
          </cell>
          <cell r="P17">
            <v>2</v>
          </cell>
        </row>
        <row r="18">
          <cell r="B18" t="str">
            <v>5S</v>
          </cell>
          <cell r="C18">
            <v>1.25</v>
          </cell>
          <cell r="D18">
            <v>1.65</v>
          </cell>
          <cell r="E18">
            <v>1</v>
          </cell>
          <cell r="I18">
            <v>0.15</v>
          </cell>
          <cell r="K18">
            <v>0.15</v>
          </cell>
          <cell r="P18">
            <v>2</v>
          </cell>
        </row>
        <row r="19">
          <cell r="B19" t="str">
            <v>5S</v>
          </cell>
          <cell r="C19">
            <v>1.25</v>
          </cell>
          <cell r="D19">
            <v>1.65</v>
          </cell>
          <cell r="E19">
            <v>1</v>
          </cell>
          <cell r="I19">
            <v>0.15</v>
          </cell>
          <cell r="K19">
            <v>0.15</v>
          </cell>
          <cell r="P19">
            <v>2</v>
          </cell>
        </row>
        <row r="20">
          <cell r="B20" t="str">
            <v>5S</v>
          </cell>
          <cell r="C20">
            <v>1.5</v>
          </cell>
          <cell r="D20">
            <v>1.65</v>
          </cell>
          <cell r="E20">
            <v>1</v>
          </cell>
          <cell r="I20">
            <v>0.15</v>
          </cell>
          <cell r="J20">
            <v>0</v>
          </cell>
          <cell r="K20">
            <v>0.15</v>
          </cell>
          <cell r="P20">
            <v>2</v>
          </cell>
        </row>
        <row r="21">
          <cell r="B21" t="str">
            <v>5S</v>
          </cell>
          <cell r="C21">
            <v>1.5</v>
          </cell>
          <cell r="D21">
            <v>1.65</v>
          </cell>
          <cell r="E21">
            <v>1</v>
          </cell>
          <cell r="I21">
            <v>0.15</v>
          </cell>
          <cell r="J21">
            <v>0</v>
          </cell>
          <cell r="K21">
            <v>0.15</v>
          </cell>
          <cell r="P21">
            <v>2</v>
          </cell>
        </row>
        <row r="22">
          <cell r="B22" t="str">
            <v>5S</v>
          </cell>
          <cell r="C22">
            <v>1.5</v>
          </cell>
          <cell r="D22">
            <v>1.65</v>
          </cell>
          <cell r="E22">
            <v>1</v>
          </cell>
          <cell r="I22">
            <v>0.15</v>
          </cell>
          <cell r="J22">
            <v>0</v>
          </cell>
          <cell r="K22">
            <v>0.15</v>
          </cell>
          <cell r="P22">
            <v>2</v>
          </cell>
        </row>
        <row r="23">
          <cell r="B23" t="str">
            <v>5S</v>
          </cell>
          <cell r="C23">
            <v>2</v>
          </cell>
          <cell r="D23">
            <v>1.65</v>
          </cell>
          <cell r="E23">
            <v>1</v>
          </cell>
          <cell r="I23">
            <v>0.15</v>
          </cell>
          <cell r="J23">
            <v>0</v>
          </cell>
          <cell r="K23">
            <v>0.15</v>
          </cell>
          <cell r="P23">
            <v>2</v>
          </cell>
        </row>
        <row r="24">
          <cell r="B24" t="str">
            <v>5S</v>
          </cell>
          <cell r="C24">
            <v>2</v>
          </cell>
          <cell r="D24">
            <v>1.65</v>
          </cell>
          <cell r="E24">
            <v>1</v>
          </cell>
          <cell r="I24">
            <v>0.15</v>
          </cell>
          <cell r="J24">
            <v>0</v>
          </cell>
          <cell r="K24">
            <v>0.15</v>
          </cell>
          <cell r="P24">
            <v>2</v>
          </cell>
        </row>
        <row r="25">
          <cell r="B25" t="str">
            <v>5S</v>
          </cell>
          <cell r="C25">
            <v>2</v>
          </cell>
          <cell r="D25">
            <v>1.65</v>
          </cell>
          <cell r="E25">
            <v>1</v>
          </cell>
          <cell r="I25">
            <v>0.15</v>
          </cell>
          <cell r="J25">
            <v>0</v>
          </cell>
          <cell r="K25">
            <v>0.15</v>
          </cell>
          <cell r="P25">
            <v>2</v>
          </cell>
        </row>
        <row r="26">
          <cell r="B26" t="str">
            <v>5S</v>
          </cell>
          <cell r="C26">
            <v>2.5</v>
          </cell>
          <cell r="D26">
            <v>2.11</v>
          </cell>
          <cell r="E26">
            <v>1</v>
          </cell>
          <cell r="I26">
            <v>0.15</v>
          </cell>
          <cell r="J26">
            <v>0</v>
          </cell>
          <cell r="K26">
            <v>0.15</v>
          </cell>
          <cell r="P26">
            <v>2</v>
          </cell>
        </row>
        <row r="27">
          <cell r="B27" t="str">
            <v>5S</v>
          </cell>
          <cell r="C27">
            <v>3</v>
          </cell>
          <cell r="D27">
            <v>2.11</v>
          </cell>
          <cell r="E27">
            <v>1</v>
          </cell>
          <cell r="I27">
            <v>0.3</v>
          </cell>
          <cell r="J27">
            <v>0</v>
          </cell>
          <cell r="K27">
            <v>0.3</v>
          </cell>
          <cell r="P27">
            <v>2</v>
          </cell>
        </row>
        <row r="28">
          <cell r="B28" t="str">
            <v>5S</v>
          </cell>
          <cell r="C28">
            <v>3.5</v>
          </cell>
          <cell r="D28">
            <v>2.11</v>
          </cell>
          <cell r="E28">
            <v>1</v>
          </cell>
          <cell r="I28">
            <v>0.3</v>
          </cell>
          <cell r="K28">
            <v>0.3</v>
          </cell>
          <cell r="P28">
            <v>3</v>
          </cell>
        </row>
        <row r="29">
          <cell r="B29" t="str">
            <v>5S</v>
          </cell>
          <cell r="C29">
            <v>4</v>
          </cell>
          <cell r="D29">
            <v>2.11</v>
          </cell>
          <cell r="E29">
            <v>1</v>
          </cell>
          <cell r="I29">
            <v>0.3</v>
          </cell>
          <cell r="J29">
            <v>0</v>
          </cell>
          <cell r="K29">
            <v>0.3</v>
          </cell>
          <cell r="P29">
            <v>3</v>
          </cell>
        </row>
        <row r="30">
          <cell r="B30" t="str">
            <v>5S</v>
          </cell>
          <cell r="C30">
            <v>5</v>
          </cell>
          <cell r="D30">
            <v>2.77</v>
          </cell>
          <cell r="E30">
            <v>1</v>
          </cell>
          <cell r="I30">
            <v>0.3</v>
          </cell>
          <cell r="K30">
            <v>0.3</v>
          </cell>
          <cell r="P30">
            <v>4</v>
          </cell>
        </row>
        <row r="31">
          <cell r="A31" t="str">
            <v>5S</v>
          </cell>
          <cell r="B31" t="str">
            <v>5S</v>
          </cell>
          <cell r="C31">
            <v>6</v>
          </cell>
          <cell r="D31">
            <v>2.77</v>
          </cell>
          <cell r="E31">
            <v>1</v>
          </cell>
          <cell r="I31">
            <v>0.45</v>
          </cell>
          <cell r="J31">
            <v>0</v>
          </cell>
          <cell r="K31">
            <v>0.45</v>
          </cell>
          <cell r="P31">
            <v>4</v>
          </cell>
        </row>
        <row r="32">
          <cell r="B32" t="str">
            <v>5S</v>
          </cell>
          <cell r="C32">
            <v>8</v>
          </cell>
          <cell r="D32">
            <v>2.77</v>
          </cell>
          <cell r="E32">
            <v>1</v>
          </cell>
          <cell r="I32">
            <v>0.45</v>
          </cell>
          <cell r="J32">
            <v>0</v>
          </cell>
          <cell r="K32">
            <v>0.45</v>
          </cell>
          <cell r="P32">
            <v>4</v>
          </cell>
        </row>
        <row r="33">
          <cell r="B33" t="str">
            <v>5S</v>
          </cell>
          <cell r="C33">
            <v>10</v>
          </cell>
          <cell r="D33">
            <v>3.4</v>
          </cell>
          <cell r="E33">
            <v>1</v>
          </cell>
          <cell r="I33">
            <v>0.9</v>
          </cell>
          <cell r="J33">
            <v>0</v>
          </cell>
          <cell r="K33">
            <v>0.9</v>
          </cell>
          <cell r="P33">
            <v>4</v>
          </cell>
        </row>
        <row r="34">
          <cell r="B34" t="str">
            <v>5S</v>
          </cell>
          <cell r="C34">
            <v>12</v>
          </cell>
          <cell r="D34">
            <v>3.96</v>
          </cell>
          <cell r="E34">
            <v>1</v>
          </cell>
          <cell r="I34">
            <v>1.2</v>
          </cell>
          <cell r="J34">
            <v>0</v>
          </cell>
          <cell r="K34">
            <v>1.2</v>
          </cell>
          <cell r="P34">
            <v>6</v>
          </cell>
        </row>
        <row r="35">
          <cell r="B35" t="str">
            <v>5S</v>
          </cell>
          <cell r="C35">
            <v>14</v>
          </cell>
          <cell r="D35">
            <v>3.96</v>
          </cell>
          <cell r="E35">
            <v>1</v>
          </cell>
          <cell r="I35">
            <v>1.34</v>
          </cell>
          <cell r="J35">
            <v>0</v>
          </cell>
          <cell r="K35">
            <v>1.34</v>
          </cell>
          <cell r="P35">
            <v>6</v>
          </cell>
        </row>
        <row r="36">
          <cell r="B36" t="str">
            <v>5S</v>
          </cell>
          <cell r="C36">
            <v>16</v>
          </cell>
          <cell r="D36">
            <v>4.1900000000000004</v>
          </cell>
          <cell r="E36">
            <v>1</v>
          </cell>
          <cell r="I36">
            <v>1.65</v>
          </cell>
          <cell r="J36">
            <v>0</v>
          </cell>
          <cell r="K36">
            <v>1.65</v>
          </cell>
          <cell r="P36">
            <v>6</v>
          </cell>
        </row>
        <row r="37">
          <cell r="B37" t="str">
            <v>5S</v>
          </cell>
          <cell r="C37">
            <v>18</v>
          </cell>
          <cell r="D37">
            <v>4.1900000000000004</v>
          </cell>
          <cell r="E37">
            <v>1</v>
          </cell>
          <cell r="I37">
            <v>1.8</v>
          </cell>
          <cell r="J37">
            <v>0</v>
          </cell>
          <cell r="K37">
            <v>1.8</v>
          </cell>
          <cell r="P37">
            <v>6</v>
          </cell>
        </row>
        <row r="38">
          <cell r="B38" t="str">
            <v>5S</v>
          </cell>
          <cell r="C38">
            <v>20</v>
          </cell>
          <cell r="D38">
            <v>4.78</v>
          </cell>
          <cell r="E38">
            <v>1</v>
          </cell>
          <cell r="I38">
            <v>2.54</v>
          </cell>
          <cell r="J38">
            <v>0</v>
          </cell>
          <cell r="K38">
            <v>2.54</v>
          </cell>
          <cell r="P38">
            <v>7</v>
          </cell>
        </row>
        <row r="39">
          <cell r="B39" t="str">
            <v>5S</v>
          </cell>
          <cell r="C39">
            <v>22</v>
          </cell>
          <cell r="D39">
            <v>4.78</v>
          </cell>
          <cell r="E39">
            <v>1</v>
          </cell>
          <cell r="I39">
            <v>2.69</v>
          </cell>
          <cell r="J39">
            <v>0</v>
          </cell>
          <cell r="K39">
            <v>2.69</v>
          </cell>
          <cell r="P39">
            <v>8</v>
          </cell>
        </row>
        <row r="40">
          <cell r="B40" t="str">
            <v>5S</v>
          </cell>
          <cell r="C40">
            <v>24</v>
          </cell>
          <cell r="D40">
            <v>5.54</v>
          </cell>
          <cell r="E40">
            <v>1</v>
          </cell>
          <cell r="I40">
            <v>2.4300000000000002</v>
          </cell>
          <cell r="J40">
            <v>1.47</v>
          </cell>
          <cell r="K40">
            <v>3.9000000000000004</v>
          </cell>
          <cell r="P40">
            <v>8</v>
          </cell>
        </row>
        <row r="41">
          <cell r="B41" t="str">
            <v>5S</v>
          </cell>
          <cell r="C41">
            <v>30</v>
          </cell>
          <cell r="D41">
            <v>6.35</v>
          </cell>
          <cell r="E41">
            <v>1</v>
          </cell>
          <cell r="I41">
            <v>3.04</v>
          </cell>
          <cell r="J41">
            <v>3.11</v>
          </cell>
          <cell r="K41">
            <v>6.15</v>
          </cell>
          <cell r="P41">
            <v>10</v>
          </cell>
        </row>
        <row r="42">
          <cell r="B42">
            <v>10</v>
          </cell>
          <cell r="C42">
            <v>14</v>
          </cell>
          <cell r="D42">
            <v>6.35</v>
          </cell>
          <cell r="E42">
            <v>1</v>
          </cell>
          <cell r="I42">
            <v>1.42</v>
          </cell>
          <cell r="J42">
            <v>1.27</v>
          </cell>
          <cell r="K42">
            <v>2.69</v>
          </cell>
          <cell r="P42">
            <v>6</v>
          </cell>
        </row>
        <row r="43">
          <cell r="B43">
            <v>10</v>
          </cell>
          <cell r="C43">
            <v>16</v>
          </cell>
          <cell r="D43">
            <v>6.35</v>
          </cell>
          <cell r="E43">
            <v>1</v>
          </cell>
          <cell r="I43">
            <v>1.62</v>
          </cell>
          <cell r="J43">
            <v>1.38</v>
          </cell>
          <cell r="K43">
            <v>3</v>
          </cell>
          <cell r="P43">
            <v>6</v>
          </cell>
        </row>
        <row r="44">
          <cell r="B44">
            <v>10</v>
          </cell>
          <cell r="C44">
            <v>18</v>
          </cell>
          <cell r="D44">
            <v>6.35</v>
          </cell>
          <cell r="E44">
            <v>1</v>
          </cell>
          <cell r="I44">
            <v>1.82</v>
          </cell>
          <cell r="J44">
            <v>1.48</v>
          </cell>
          <cell r="K44">
            <v>3.3</v>
          </cell>
          <cell r="P44">
            <v>6</v>
          </cell>
        </row>
        <row r="45">
          <cell r="B45">
            <v>10</v>
          </cell>
          <cell r="C45">
            <v>20</v>
          </cell>
          <cell r="D45">
            <v>6.35</v>
          </cell>
          <cell r="E45">
            <v>1</v>
          </cell>
          <cell r="I45">
            <v>2.0299999999999998</v>
          </cell>
          <cell r="J45">
            <v>1.72</v>
          </cell>
          <cell r="K45">
            <v>3.75</v>
          </cell>
          <cell r="P45">
            <v>7</v>
          </cell>
        </row>
        <row r="46">
          <cell r="B46">
            <v>10</v>
          </cell>
          <cell r="C46">
            <v>22</v>
          </cell>
          <cell r="D46">
            <v>6.35</v>
          </cell>
          <cell r="E46">
            <v>1</v>
          </cell>
          <cell r="I46">
            <v>2.23</v>
          </cell>
          <cell r="J46">
            <v>2.27</v>
          </cell>
          <cell r="K46">
            <v>4.5</v>
          </cell>
          <cell r="P46">
            <v>8</v>
          </cell>
        </row>
        <row r="47">
          <cell r="B47">
            <v>10</v>
          </cell>
          <cell r="C47">
            <v>24</v>
          </cell>
          <cell r="D47">
            <v>6.35</v>
          </cell>
          <cell r="E47">
            <v>1</v>
          </cell>
          <cell r="I47">
            <v>2.4300000000000002</v>
          </cell>
          <cell r="J47">
            <v>2.0699999999999998</v>
          </cell>
          <cell r="K47">
            <v>4.5</v>
          </cell>
          <cell r="P47">
            <v>8</v>
          </cell>
        </row>
        <row r="48">
          <cell r="B48">
            <v>10</v>
          </cell>
          <cell r="C48">
            <v>26</v>
          </cell>
          <cell r="D48">
            <v>7.92</v>
          </cell>
          <cell r="E48">
            <v>1</v>
          </cell>
          <cell r="I48">
            <v>2.64</v>
          </cell>
          <cell r="J48">
            <v>4.8600000000000003</v>
          </cell>
          <cell r="K48">
            <v>7.5</v>
          </cell>
          <cell r="P48">
            <v>9</v>
          </cell>
        </row>
        <row r="49">
          <cell r="B49">
            <v>10</v>
          </cell>
          <cell r="C49">
            <v>28</v>
          </cell>
          <cell r="D49">
            <v>7.92</v>
          </cell>
          <cell r="E49">
            <v>1</v>
          </cell>
          <cell r="I49">
            <v>2.84</v>
          </cell>
          <cell r="J49">
            <v>5.26</v>
          </cell>
          <cell r="K49">
            <v>8.1</v>
          </cell>
          <cell r="P49">
            <v>9</v>
          </cell>
        </row>
        <row r="50">
          <cell r="B50">
            <v>10</v>
          </cell>
          <cell r="C50">
            <v>30</v>
          </cell>
          <cell r="D50">
            <v>7.92</v>
          </cell>
          <cell r="E50">
            <v>1</v>
          </cell>
          <cell r="I50">
            <v>3.04</v>
          </cell>
          <cell r="J50">
            <v>5.66</v>
          </cell>
          <cell r="K50">
            <v>8.6999999999999993</v>
          </cell>
          <cell r="P50">
            <v>10</v>
          </cell>
        </row>
        <row r="51">
          <cell r="B51">
            <v>10</v>
          </cell>
          <cell r="C51">
            <v>32</v>
          </cell>
          <cell r="D51">
            <v>7.92</v>
          </cell>
          <cell r="E51">
            <v>1</v>
          </cell>
          <cell r="I51">
            <v>3.24</v>
          </cell>
          <cell r="J51">
            <v>6.06</v>
          </cell>
          <cell r="K51">
            <v>9.3000000000000007</v>
          </cell>
          <cell r="P51">
            <v>11</v>
          </cell>
        </row>
        <row r="52">
          <cell r="B52">
            <v>10</v>
          </cell>
          <cell r="C52">
            <v>34</v>
          </cell>
          <cell r="D52">
            <v>7.92</v>
          </cell>
          <cell r="E52">
            <v>1</v>
          </cell>
          <cell r="I52">
            <v>3.45</v>
          </cell>
          <cell r="J52">
            <v>6.44</v>
          </cell>
          <cell r="K52">
            <v>9.89</v>
          </cell>
          <cell r="P52">
            <v>12</v>
          </cell>
        </row>
        <row r="53">
          <cell r="B53">
            <v>10</v>
          </cell>
          <cell r="C53">
            <v>36</v>
          </cell>
          <cell r="D53">
            <v>7.92</v>
          </cell>
          <cell r="E53">
            <v>1</v>
          </cell>
          <cell r="I53">
            <v>3.65</v>
          </cell>
          <cell r="J53">
            <v>6.84</v>
          </cell>
          <cell r="K53">
            <v>10.49</v>
          </cell>
          <cell r="P53">
            <v>12</v>
          </cell>
        </row>
        <row r="54">
          <cell r="B54" t="str">
            <v>10S</v>
          </cell>
          <cell r="C54">
            <v>0.125</v>
          </cell>
          <cell r="D54">
            <v>1.24</v>
          </cell>
          <cell r="E54">
            <v>1</v>
          </cell>
          <cell r="I54">
            <v>7.0000000000000007E-2</v>
          </cell>
          <cell r="K54">
            <v>7.0000000000000007E-2</v>
          </cell>
          <cell r="P54">
            <v>2</v>
          </cell>
        </row>
        <row r="55">
          <cell r="B55" t="str">
            <v>10S</v>
          </cell>
          <cell r="C55">
            <v>0.125</v>
          </cell>
          <cell r="D55">
            <v>1.24</v>
          </cell>
          <cell r="E55">
            <v>1</v>
          </cell>
          <cell r="I55">
            <v>7.0000000000000007E-2</v>
          </cell>
          <cell r="K55">
            <v>7.0000000000000007E-2</v>
          </cell>
          <cell r="P55">
            <v>2</v>
          </cell>
          <cell r="Q55" t="str">
            <v xml:space="preserve">S_x0001_N_x0002_1a_x0000__x0017_T«n nÒn b»ng c¸t ®Çm kü_x0002_m3_x0000_%X©y mãng ®¸ </v>
          </cell>
        </row>
        <row r="56">
          <cell r="B56" t="str">
            <v>10S</v>
          </cell>
          <cell r="C56">
            <v>0.125</v>
          </cell>
          <cell r="D56">
            <v>1.24</v>
          </cell>
          <cell r="E56">
            <v>1</v>
          </cell>
          <cell r="I56">
            <v>7.0000000000000007E-2</v>
          </cell>
          <cell r="K56">
            <v>7.0000000000000007E-2</v>
          </cell>
          <cell r="P56">
            <v>2</v>
          </cell>
        </row>
        <row r="57">
          <cell r="B57" t="str">
            <v>10S</v>
          </cell>
          <cell r="C57">
            <v>0.25</v>
          </cell>
          <cell r="D57">
            <v>1.65</v>
          </cell>
          <cell r="E57">
            <v>1</v>
          </cell>
          <cell r="I57">
            <v>7.0000000000000007E-2</v>
          </cell>
          <cell r="K57">
            <v>7.0000000000000007E-2</v>
          </cell>
          <cell r="P57">
            <v>2</v>
          </cell>
        </row>
        <row r="58">
          <cell r="B58" t="str">
            <v>10S</v>
          </cell>
          <cell r="C58">
            <v>0.25</v>
          </cell>
          <cell r="D58">
            <v>1.65</v>
          </cell>
          <cell r="E58">
            <v>1</v>
          </cell>
          <cell r="I58">
            <v>7.0000000000000007E-2</v>
          </cell>
          <cell r="K58">
            <v>7.0000000000000007E-2</v>
          </cell>
          <cell r="P58">
            <v>2</v>
          </cell>
        </row>
        <row r="59">
          <cell r="B59" t="str">
            <v>10S</v>
          </cell>
          <cell r="C59">
            <v>0.25</v>
          </cell>
          <cell r="D59">
            <v>1.65</v>
          </cell>
          <cell r="E59">
            <v>1</v>
          </cell>
          <cell r="I59">
            <v>7.0000000000000007E-2</v>
          </cell>
          <cell r="K59">
            <v>7.0000000000000007E-2</v>
          </cell>
          <cell r="P59">
            <v>2</v>
          </cell>
        </row>
        <row r="60">
          <cell r="B60" t="str">
            <v>10S</v>
          </cell>
          <cell r="C60">
            <v>0.375</v>
          </cell>
          <cell r="D60">
            <v>1.65</v>
          </cell>
          <cell r="E60">
            <v>1</v>
          </cell>
          <cell r="I60">
            <v>7.0000000000000007E-2</v>
          </cell>
          <cell r="J60">
            <v>0</v>
          </cell>
          <cell r="K60">
            <v>7.0000000000000007E-2</v>
          </cell>
          <cell r="P60">
            <v>2</v>
          </cell>
        </row>
        <row r="61">
          <cell r="B61" t="str">
            <v>10S</v>
          </cell>
          <cell r="C61">
            <v>0.375</v>
          </cell>
          <cell r="D61">
            <v>1.65</v>
          </cell>
          <cell r="E61">
            <v>1</v>
          </cell>
          <cell r="I61">
            <v>7.0000000000000007E-2</v>
          </cell>
          <cell r="J61">
            <v>0</v>
          </cell>
          <cell r="K61">
            <v>7.0000000000000007E-2</v>
          </cell>
          <cell r="P61">
            <v>2</v>
          </cell>
        </row>
        <row r="62">
          <cell r="B62" t="str">
            <v>10S</v>
          </cell>
          <cell r="C62">
            <v>0.375</v>
          </cell>
          <cell r="D62">
            <v>1.65</v>
          </cell>
          <cell r="E62">
            <v>1</v>
          </cell>
          <cell r="I62">
            <v>7.0000000000000007E-2</v>
          </cell>
          <cell r="J62">
            <v>0</v>
          </cell>
          <cell r="K62">
            <v>7.0000000000000007E-2</v>
          </cell>
          <cell r="P62">
            <v>2</v>
          </cell>
        </row>
        <row r="63">
          <cell r="B63" t="str">
            <v>10S</v>
          </cell>
          <cell r="C63">
            <v>0.5</v>
          </cell>
          <cell r="D63">
            <v>2.11</v>
          </cell>
          <cell r="E63">
            <v>1</v>
          </cell>
          <cell r="I63">
            <v>7.0000000000000007E-2</v>
          </cell>
          <cell r="J63">
            <v>0</v>
          </cell>
          <cell r="K63">
            <v>7.0000000000000007E-2</v>
          </cell>
          <cell r="P63">
            <v>2</v>
          </cell>
        </row>
        <row r="64">
          <cell r="B64" t="str">
            <v>10S</v>
          </cell>
          <cell r="C64">
            <v>0.5</v>
          </cell>
          <cell r="D64">
            <v>2.11</v>
          </cell>
          <cell r="E64">
            <v>1</v>
          </cell>
          <cell r="I64">
            <v>7.0000000000000007E-2</v>
          </cell>
          <cell r="J64">
            <v>0</v>
          </cell>
          <cell r="K64">
            <v>7.0000000000000007E-2</v>
          </cell>
          <cell r="P64">
            <v>2</v>
          </cell>
        </row>
        <row r="65">
          <cell r="B65" t="str">
            <v>10S</v>
          </cell>
          <cell r="C65">
            <v>0.5</v>
          </cell>
          <cell r="D65">
            <v>2.11</v>
          </cell>
          <cell r="E65">
            <v>1</v>
          </cell>
          <cell r="I65">
            <v>7.0000000000000007E-2</v>
          </cell>
          <cell r="J65">
            <v>0</v>
          </cell>
          <cell r="K65">
            <v>7.0000000000000007E-2</v>
          </cell>
          <cell r="P65">
            <v>2</v>
          </cell>
        </row>
        <row r="66">
          <cell r="B66" t="str">
            <v>10S</v>
          </cell>
          <cell r="C66">
            <v>0.75</v>
          </cell>
          <cell r="D66">
            <v>2.11</v>
          </cell>
          <cell r="E66">
            <v>1</v>
          </cell>
          <cell r="I66">
            <v>7.0000000000000007E-2</v>
          </cell>
          <cell r="J66">
            <v>0</v>
          </cell>
          <cell r="K66">
            <v>7.0000000000000007E-2</v>
          </cell>
          <cell r="P66">
            <v>2</v>
          </cell>
        </row>
        <row r="67">
          <cell r="B67" t="str">
            <v>10S</v>
          </cell>
          <cell r="C67">
            <v>0.75</v>
          </cell>
          <cell r="D67">
            <v>2.11</v>
          </cell>
          <cell r="E67">
            <v>1</v>
          </cell>
          <cell r="I67">
            <v>7.0000000000000007E-2</v>
          </cell>
          <cell r="J67">
            <v>0</v>
          </cell>
          <cell r="K67">
            <v>7.0000000000000007E-2</v>
          </cell>
          <cell r="P67">
            <v>2</v>
          </cell>
        </row>
        <row r="68">
          <cell r="B68" t="str">
            <v>10S</v>
          </cell>
          <cell r="C68">
            <v>0.75</v>
          </cell>
          <cell r="D68">
            <v>2.11</v>
          </cell>
          <cell r="E68">
            <v>1</v>
          </cell>
          <cell r="I68">
            <v>7.0000000000000007E-2</v>
          </cell>
          <cell r="J68">
            <v>0</v>
          </cell>
          <cell r="K68">
            <v>7.0000000000000007E-2</v>
          </cell>
          <cell r="P68">
            <v>2</v>
          </cell>
        </row>
        <row r="69">
          <cell r="B69" t="str">
            <v>10S</v>
          </cell>
          <cell r="C69">
            <v>1</v>
          </cell>
          <cell r="D69">
            <v>2.77</v>
          </cell>
          <cell r="E69">
            <v>1</v>
          </cell>
          <cell r="I69">
            <v>0.12</v>
          </cell>
          <cell r="J69">
            <v>0</v>
          </cell>
          <cell r="K69">
            <v>0.12</v>
          </cell>
          <cell r="P69">
            <v>2</v>
          </cell>
        </row>
        <row r="70">
          <cell r="B70" t="str">
            <v>10S</v>
          </cell>
          <cell r="C70">
            <v>1</v>
          </cell>
          <cell r="D70">
            <v>2.77</v>
          </cell>
          <cell r="E70">
            <v>1</v>
          </cell>
          <cell r="I70">
            <v>0.12</v>
          </cell>
          <cell r="J70">
            <v>0</v>
          </cell>
          <cell r="K70">
            <v>0.12</v>
          </cell>
          <cell r="P70">
            <v>2</v>
          </cell>
        </row>
        <row r="71">
          <cell r="B71" t="str">
            <v>10S</v>
          </cell>
          <cell r="C71">
            <v>1</v>
          </cell>
          <cell r="D71">
            <v>2.77</v>
          </cell>
          <cell r="E71">
            <v>1</v>
          </cell>
          <cell r="I71">
            <v>0.12</v>
          </cell>
          <cell r="J71">
            <v>0</v>
          </cell>
          <cell r="K71">
            <v>0.12</v>
          </cell>
          <cell r="P71">
            <v>2</v>
          </cell>
        </row>
        <row r="72">
          <cell r="B72" t="str">
            <v>10S</v>
          </cell>
          <cell r="C72">
            <v>1.25</v>
          </cell>
          <cell r="D72">
            <v>2.77</v>
          </cell>
          <cell r="E72">
            <v>1</v>
          </cell>
          <cell r="I72">
            <v>0.15</v>
          </cell>
          <cell r="K72">
            <v>0.15</v>
          </cell>
          <cell r="P72">
            <v>2</v>
          </cell>
        </row>
        <row r="73">
          <cell r="B73" t="str">
            <v>10S</v>
          </cell>
          <cell r="C73">
            <v>1.25</v>
          </cell>
          <cell r="D73">
            <v>2.77</v>
          </cell>
          <cell r="E73">
            <v>1</v>
          </cell>
          <cell r="I73">
            <v>0.15</v>
          </cell>
          <cell r="K73">
            <v>0.15</v>
          </cell>
          <cell r="P73">
            <v>2</v>
          </cell>
        </row>
        <row r="74">
          <cell r="B74" t="str">
            <v>10S</v>
          </cell>
          <cell r="C74">
            <v>1.25</v>
          </cell>
          <cell r="D74">
            <v>2.77</v>
          </cell>
          <cell r="E74">
            <v>1</v>
          </cell>
          <cell r="I74">
            <v>0.15</v>
          </cell>
          <cell r="K74">
            <v>0.15</v>
          </cell>
          <cell r="P74">
            <v>2</v>
          </cell>
        </row>
        <row r="75">
          <cell r="B75" t="str">
            <v>10S</v>
          </cell>
          <cell r="C75">
            <v>1.5</v>
          </cell>
          <cell r="D75">
            <v>2.77</v>
          </cell>
          <cell r="E75">
            <v>1</v>
          </cell>
          <cell r="I75">
            <v>0.15</v>
          </cell>
          <cell r="J75">
            <v>0</v>
          </cell>
          <cell r="K75">
            <v>0.15</v>
          </cell>
          <cell r="P75">
            <v>2</v>
          </cell>
        </row>
        <row r="76">
          <cell r="B76" t="str">
            <v>10S</v>
          </cell>
          <cell r="C76">
            <v>1.5</v>
          </cell>
          <cell r="D76">
            <v>2.77</v>
          </cell>
          <cell r="E76">
            <v>1</v>
          </cell>
          <cell r="I76">
            <v>0.15</v>
          </cell>
          <cell r="J76">
            <v>0</v>
          </cell>
          <cell r="K76">
            <v>0.15</v>
          </cell>
          <cell r="P76">
            <v>2</v>
          </cell>
        </row>
        <row r="77">
          <cell r="B77" t="str">
            <v>10S</v>
          </cell>
          <cell r="C77">
            <v>1.5</v>
          </cell>
          <cell r="D77">
            <v>2.77</v>
          </cell>
          <cell r="E77">
            <v>1</v>
          </cell>
          <cell r="I77">
            <v>0.15</v>
          </cell>
          <cell r="J77">
            <v>0</v>
          </cell>
          <cell r="K77">
            <v>0.15</v>
          </cell>
          <cell r="P77">
            <v>2</v>
          </cell>
        </row>
        <row r="78">
          <cell r="B78" t="str">
            <v>10S</v>
          </cell>
          <cell r="C78">
            <v>2</v>
          </cell>
          <cell r="D78">
            <v>2.77</v>
          </cell>
          <cell r="E78">
            <v>1</v>
          </cell>
          <cell r="I78">
            <v>0.15</v>
          </cell>
          <cell r="J78">
            <v>0</v>
          </cell>
          <cell r="K78">
            <v>0.15</v>
          </cell>
          <cell r="P78">
            <v>2</v>
          </cell>
        </row>
        <row r="79">
          <cell r="B79" t="str">
            <v>10S</v>
          </cell>
          <cell r="C79">
            <v>2</v>
          </cell>
          <cell r="D79">
            <v>2.77</v>
          </cell>
          <cell r="E79">
            <v>1</v>
          </cell>
          <cell r="I79">
            <v>0.15</v>
          </cell>
          <cell r="J79">
            <v>0</v>
          </cell>
          <cell r="K79">
            <v>0.15</v>
          </cell>
          <cell r="P79">
            <v>2</v>
          </cell>
        </row>
        <row r="80">
          <cell r="B80" t="str">
            <v>10S</v>
          </cell>
          <cell r="C80">
            <v>2</v>
          </cell>
          <cell r="D80">
            <v>2.77</v>
          </cell>
          <cell r="E80">
            <v>1</v>
          </cell>
          <cell r="I80">
            <v>0.15</v>
          </cell>
          <cell r="J80">
            <v>0</v>
          </cell>
          <cell r="K80">
            <v>0.15</v>
          </cell>
          <cell r="P80">
            <v>2</v>
          </cell>
        </row>
        <row r="81">
          <cell r="B81" t="str">
            <v>10S</v>
          </cell>
          <cell r="C81">
            <v>2.5</v>
          </cell>
          <cell r="D81">
            <v>3.05</v>
          </cell>
          <cell r="E81">
            <v>1</v>
          </cell>
          <cell r="I81">
            <v>0.15</v>
          </cell>
          <cell r="J81">
            <v>0</v>
          </cell>
          <cell r="K81">
            <v>0.15</v>
          </cell>
          <cell r="P81">
            <v>2</v>
          </cell>
        </row>
        <row r="82">
          <cell r="B82" t="str">
            <v>10S</v>
          </cell>
          <cell r="C82">
            <v>3</v>
          </cell>
          <cell r="D82">
            <v>3.05</v>
          </cell>
          <cell r="E82">
            <v>1</v>
          </cell>
          <cell r="I82">
            <v>0.3</v>
          </cell>
          <cell r="J82">
            <v>0</v>
          </cell>
          <cell r="K82">
            <v>0.3</v>
          </cell>
          <cell r="P82">
            <v>2</v>
          </cell>
        </row>
        <row r="83">
          <cell r="B83" t="str">
            <v>10S</v>
          </cell>
          <cell r="C83">
            <v>3.5</v>
          </cell>
          <cell r="D83">
            <v>3.05</v>
          </cell>
          <cell r="E83">
            <v>1</v>
          </cell>
          <cell r="I83">
            <v>0.3</v>
          </cell>
          <cell r="K83">
            <v>0.3</v>
          </cell>
          <cell r="P83">
            <v>3</v>
          </cell>
        </row>
        <row r="84">
          <cell r="B84" t="str">
            <v>10S</v>
          </cell>
          <cell r="C84">
            <v>4</v>
          </cell>
          <cell r="D84">
            <v>3.05</v>
          </cell>
          <cell r="E84">
            <v>1</v>
          </cell>
          <cell r="I84">
            <v>0.45</v>
          </cell>
          <cell r="J84">
            <v>0</v>
          </cell>
          <cell r="K84">
            <v>0.45</v>
          </cell>
          <cell r="P84">
            <v>3</v>
          </cell>
        </row>
        <row r="85">
          <cell r="B85" t="str">
            <v>10S</v>
          </cell>
          <cell r="C85">
            <v>5</v>
          </cell>
          <cell r="D85">
            <v>3.4</v>
          </cell>
          <cell r="E85">
            <v>1</v>
          </cell>
          <cell r="I85">
            <v>0.45</v>
          </cell>
          <cell r="K85">
            <v>0.45</v>
          </cell>
          <cell r="P85">
            <v>4</v>
          </cell>
        </row>
        <row r="86">
          <cell r="B86" t="str">
            <v>10S</v>
          </cell>
          <cell r="C86">
            <v>6</v>
          </cell>
          <cell r="D86">
            <v>3.4</v>
          </cell>
          <cell r="E86">
            <v>1</v>
          </cell>
          <cell r="I86">
            <v>0.6</v>
          </cell>
          <cell r="J86">
            <v>0</v>
          </cell>
          <cell r="K86">
            <v>0.6</v>
          </cell>
          <cell r="P86">
            <v>4</v>
          </cell>
        </row>
        <row r="87">
          <cell r="B87" t="str">
            <v>10S</v>
          </cell>
          <cell r="C87">
            <v>8</v>
          </cell>
          <cell r="D87">
            <v>3.76</v>
          </cell>
          <cell r="E87">
            <v>1</v>
          </cell>
          <cell r="I87">
            <v>0.6</v>
          </cell>
          <cell r="J87">
            <v>0</v>
          </cell>
          <cell r="K87">
            <v>0.6</v>
          </cell>
          <cell r="P87">
            <v>4</v>
          </cell>
        </row>
        <row r="88">
          <cell r="B88" t="str">
            <v>10S</v>
          </cell>
          <cell r="C88">
            <v>10</v>
          </cell>
          <cell r="D88">
            <v>4.1900000000000004</v>
          </cell>
          <cell r="E88">
            <v>1</v>
          </cell>
          <cell r="I88">
            <v>1.2</v>
          </cell>
          <cell r="J88">
            <v>0</v>
          </cell>
          <cell r="K88">
            <v>1.2</v>
          </cell>
          <cell r="P88">
            <v>4</v>
          </cell>
        </row>
        <row r="89">
          <cell r="B89" t="str">
            <v>10S</v>
          </cell>
          <cell r="C89">
            <v>12</v>
          </cell>
          <cell r="D89">
            <v>4.57</v>
          </cell>
          <cell r="E89">
            <v>1</v>
          </cell>
          <cell r="I89">
            <v>1.5</v>
          </cell>
          <cell r="J89">
            <v>0</v>
          </cell>
          <cell r="K89">
            <v>1.5</v>
          </cell>
          <cell r="P89">
            <v>6</v>
          </cell>
        </row>
        <row r="90">
          <cell r="B90" t="str">
            <v>10S</v>
          </cell>
          <cell r="C90">
            <v>14</v>
          </cell>
          <cell r="D90">
            <v>4.78</v>
          </cell>
          <cell r="E90">
            <v>1</v>
          </cell>
          <cell r="F90">
            <v>0</v>
          </cell>
          <cell r="G90">
            <v>0</v>
          </cell>
          <cell r="H90">
            <v>2.2251287283221441E-307</v>
          </cell>
          <cell r="I90">
            <v>1.65</v>
          </cell>
          <cell r="J90">
            <v>0</v>
          </cell>
          <cell r="K90">
            <v>1.65</v>
          </cell>
          <cell r="P90">
            <v>6</v>
          </cell>
        </row>
        <row r="91">
          <cell r="B91" t="str">
            <v>10S</v>
          </cell>
          <cell r="C91">
            <v>16</v>
          </cell>
          <cell r="D91">
            <v>4.78</v>
          </cell>
          <cell r="E91">
            <v>1</v>
          </cell>
          <cell r="I91">
            <v>1.95</v>
          </cell>
          <cell r="J91">
            <v>0</v>
          </cell>
          <cell r="K91">
            <v>1.95</v>
          </cell>
          <cell r="P91">
            <v>6</v>
          </cell>
        </row>
        <row r="92">
          <cell r="B92" t="str">
            <v>10S</v>
          </cell>
          <cell r="C92">
            <v>18</v>
          </cell>
          <cell r="D92">
            <v>4.78</v>
          </cell>
          <cell r="E92">
            <v>1</v>
          </cell>
          <cell r="I92">
            <v>2.25</v>
          </cell>
          <cell r="J92">
            <v>0</v>
          </cell>
          <cell r="K92">
            <v>2.25</v>
          </cell>
          <cell r="P92">
            <v>6</v>
          </cell>
        </row>
        <row r="93">
          <cell r="B93" t="str">
            <v>10S</v>
          </cell>
          <cell r="C93">
            <v>20</v>
          </cell>
          <cell r="D93">
            <v>5.54</v>
          </cell>
          <cell r="E93">
            <v>1</v>
          </cell>
          <cell r="I93">
            <v>2.0299999999999998</v>
          </cell>
          <cell r="J93">
            <v>1.1200000000000001</v>
          </cell>
          <cell r="K93">
            <v>3.15</v>
          </cell>
          <cell r="P93">
            <v>7</v>
          </cell>
        </row>
        <row r="94">
          <cell r="B94" t="str">
            <v>10S</v>
          </cell>
          <cell r="C94">
            <v>22</v>
          </cell>
          <cell r="D94">
            <v>5.54</v>
          </cell>
          <cell r="E94">
            <v>1</v>
          </cell>
          <cell r="I94">
            <v>2.23</v>
          </cell>
          <cell r="J94">
            <v>1.37</v>
          </cell>
          <cell r="K94">
            <v>3.6</v>
          </cell>
          <cell r="P94">
            <v>8</v>
          </cell>
        </row>
        <row r="95">
          <cell r="B95" t="str">
            <v>10S</v>
          </cell>
          <cell r="C95">
            <v>24</v>
          </cell>
          <cell r="D95">
            <v>6.35</v>
          </cell>
          <cell r="E95">
            <v>1</v>
          </cell>
          <cell r="I95">
            <v>2.4300000000000002</v>
          </cell>
          <cell r="J95">
            <v>2.0699999999999998</v>
          </cell>
          <cell r="K95">
            <v>4.5</v>
          </cell>
          <cell r="P95">
            <v>8</v>
          </cell>
        </row>
        <row r="96">
          <cell r="B96" t="str">
            <v>10S</v>
          </cell>
          <cell r="C96">
            <v>30</v>
          </cell>
          <cell r="D96">
            <v>7.92</v>
          </cell>
          <cell r="E96">
            <v>1</v>
          </cell>
          <cell r="I96">
            <v>3.04</v>
          </cell>
          <cell r="J96">
            <v>5.66</v>
          </cell>
          <cell r="K96">
            <v>8.6999999999999993</v>
          </cell>
          <cell r="P96">
            <v>10</v>
          </cell>
        </row>
        <row r="97">
          <cell r="B97">
            <v>20</v>
          </cell>
          <cell r="C97">
            <v>8</v>
          </cell>
          <cell r="D97">
            <v>6.35</v>
          </cell>
          <cell r="E97">
            <v>1</v>
          </cell>
          <cell r="I97">
            <v>0.81</v>
          </cell>
          <cell r="J97">
            <v>0.99</v>
          </cell>
          <cell r="K97">
            <v>1.8</v>
          </cell>
          <cell r="P97">
            <v>4</v>
          </cell>
        </row>
        <row r="98">
          <cell r="B98">
            <v>20</v>
          </cell>
          <cell r="C98">
            <v>10</v>
          </cell>
          <cell r="D98">
            <v>6.35</v>
          </cell>
          <cell r="E98">
            <v>1</v>
          </cell>
          <cell r="I98">
            <v>1.01</v>
          </cell>
          <cell r="J98">
            <v>1.0900000000000001</v>
          </cell>
          <cell r="K98">
            <v>2.1</v>
          </cell>
          <cell r="P98">
            <v>4</v>
          </cell>
        </row>
        <row r="99">
          <cell r="B99">
            <v>20</v>
          </cell>
          <cell r="C99">
            <v>12</v>
          </cell>
          <cell r="D99">
            <v>6.35</v>
          </cell>
          <cell r="E99">
            <v>1</v>
          </cell>
          <cell r="I99">
            <v>1.22</v>
          </cell>
          <cell r="J99">
            <v>1.32</v>
          </cell>
          <cell r="K99">
            <v>2.54</v>
          </cell>
          <cell r="P99">
            <v>6</v>
          </cell>
        </row>
        <row r="100">
          <cell r="B100">
            <v>20</v>
          </cell>
          <cell r="C100">
            <v>14</v>
          </cell>
          <cell r="D100">
            <v>7.92</v>
          </cell>
          <cell r="E100">
            <v>1</v>
          </cell>
          <cell r="I100">
            <v>1.42</v>
          </cell>
          <cell r="J100">
            <v>2.48</v>
          </cell>
          <cell r="K100">
            <v>3.9</v>
          </cell>
          <cell r="P100">
            <v>6</v>
          </cell>
        </row>
        <row r="101">
          <cell r="B101">
            <v>20</v>
          </cell>
          <cell r="C101">
            <v>16</v>
          </cell>
          <cell r="D101">
            <v>7.92</v>
          </cell>
          <cell r="E101">
            <v>1</v>
          </cell>
          <cell r="I101">
            <v>1.62</v>
          </cell>
          <cell r="J101">
            <v>2.73</v>
          </cell>
          <cell r="K101">
            <v>4.3499999999999996</v>
          </cell>
          <cell r="P101">
            <v>6</v>
          </cell>
        </row>
        <row r="102">
          <cell r="B102">
            <v>20</v>
          </cell>
          <cell r="C102">
            <v>18</v>
          </cell>
          <cell r="D102">
            <v>7.92</v>
          </cell>
          <cell r="E102">
            <v>1</v>
          </cell>
          <cell r="I102">
            <v>1.82</v>
          </cell>
          <cell r="J102">
            <v>3.12</v>
          </cell>
          <cell r="K102">
            <v>4.9400000000000004</v>
          </cell>
          <cell r="P102">
            <v>6</v>
          </cell>
        </row>
        <row r="103">
          <cell r="B103">
            <v>20</v>
          </cell>
          <cell r="C103">
            <v>20</v>
          </cell>
          <cell r="D103">
            <v>9.5299999999999994</v>
          </cell>
          <cell r="E103">
            <v>1</v>
          </cell>
          <cell r="I103">
            <v>2.0299999999999998</v>
          </cell>
          <cell r="J103">
            <v>5.47</v>
          </cell>
          <cell r="K103">
            <v>7.5</v>
          </cell>
          <cell r="P103">
            <v>7</v>
          </cell>
        </row>
        <row r="104">
          <cell r="B104">
            <v>20</v>
          </cell>
          <cell r="C104">
            <v>22</v>
          </cell>
          <cell r="D104">
            <v>9.5299999999999994</v>
          </cell>
          <cell r="E104">
            <v>1</v>
          </cell>
          <cell r="I104">
            <v>2.23</v>
          </cell>
          <cell r="J104">
            <v>6.47</v>
          </cell>
          <cell r="K104">
            <v>8.6999999999999993</v>
          </cell>
          <cell r="P104">
            <v>8</v>
          </cell>
        </row>
        <row r="105">
          <cell r="B105">
            <v>20</v>
          </cell>
          <cell r="C105">
            <v>24</v>
          </cell>
          <cell r="D105">
            <v>9.5299999999999994</v>
          </cell>
          <cell r="E105">
            <v>1</v>
          </cell>
          <cell r="I105">
            <v>2.4300000000000002</v>
          </cell>
          <cell r="J105">
            <v>6.57</v>
          </cell>
          <cell r="K105">
            <v>9</v>
          </cell>
          <cell r="P105">
            <v>8</v>
          </cell>
        </row>
        <row r="106">
          <cell r="B106">
            <v>20</v>
          </cell>
          <cell r="C106">
            <v>26</v>
          </cell>
          <cell r="D106">
            <v>12.7</v>
          </cell>
          <cell r="E106">
            <v>1.25</v>
          </cell>
          <cell r="I106">
            <v>2.64</v>
          </cell>
          <cell r="J106">
            <v>13.86</v>
          </cell>
          <cell r="K106">
            <v>16.5</v>
          </cell>
          <cell r="P106">
            <v>9</v>
          </cell>
        </row>
        <row r="107">
          <cell r="B107">
            <v>20</v>
          </cell>
          <cell r="C107">
            <v>28</v>
          </cell>
          <cell r="D107">
            <v>12.7</v>
          </cell>
          <cell r="E107">
            <v>1.25</v>
          </cell>
          <cell r="I107">
            <v>2.84</v>
          </cell>
          <cell r="J107">
            <v>15.16</v>
          </cell>
          <cell r="K107">
            <v>18</v>
          </cell>
          <cell r="P107">
            <v>9</v>
          </cell>
        </row>
        <row r="108">
          <cell r="B108">
            <v>20</v>
          </cell>
          <cell r="C108">
            <v>30</v>
          </cell>
          <cell r="D108">
            <v>12.7</v>
          </cell>
          <cell r="E108">
            <v>1.25</v>
          </cell>
          <cell r="I108">
            <v>3.04</v>
          </cell>
          <cell r="J108">
            <v>16.45</v>
          </cell>
          <cell r="K108">
            <v>19.489999999999998</v>
          </cell>
          <cell r="P108">
            <v>10</v>
          </cell>
        </row>
        <row r="109">
          <cell r="B109">
            <v>20</v>
          </cell>
          <cell r="C109">
            <v>32</v>
          </cell>
          <cell r="D109">
            <v>12.7</v>
          </cell>
          <cell r="E109">
            <v>1.25</v>
          </cell>
          <cell r="I109">
            <v>3.24</v>
          </cell>
          <cell r="J109">
            <v>17.75</v>
          </cell>
          <cell r="K109">
            <v>20.990000000000002</v>
          </cell>
          <cell r="P109">
            <v>11</v>
          </cell>
        </row>
        <row r="110">
          <cell r="B110">
            <v>20</v>
          </cell>
          <cell r="C110">
            <v>34</v>
          </cell>
          <cell r="D110">
            <v>12.7</v>
          </cell>
          <cell r="E110">
            <v>1.25</v>
          </cell>
          <cell r="I110">
            <v>3.45</v>
          </cell>
          <cell r="J110">
            <v>18.54</v>
          </cell>
          <cell r="K110">
            <v>21.99</v>
          </cell>
          <cell r="P110">
            <v>12</v>
          </cell>
        </row>
        <row r="111">
          <cell r="B111">
            <v>20</v>
          </cell>
          <cell r="C111">
            <v>36</v>
          </cell>
          <cell r="D111">
            <v>12.7</v>
          </cell>
          <cell r="E111">
            <v>1.25</v>
          </cell>
          <cell r="I111">
            <v>3.65</v>
          </cell>
          <cell r="J111">
            <v>18.84</v>
          </cell>
          <cell r="K111">
            <v>22.49</v>
          </cell>
          <cell r="P111">
            <v>12</v>
          </cell>
        </row>
        <row r="112">
          <cell r="B112">
            <v>30</v>
          </cell>
          <cell r="C112">
            <v>8</v>
          </cell>
          <cell r="D112">
            <v>7.04</v>
          </cell>
          <cell r="E112">
            <v>1</v>
          </cell>
          <cell r="I112">
            <v>0.81</v>
          </cell>
          <cell r="J112">
            <v>1.1399999999999999</v>
          </cell>
          <cell r="K112">
            <v>1.95</v>
          </cell>
          <cell r="P112">
            <v>4</v>
          </cell>
        </row>
        <row r="113">
          <cell r="B113">
            <v>30</v>
          </cell>
          <cell r="C113">
            <v>10</v>
          </cell>
          <cell r="D113">
            <v>7.8</v>
          </cell>
          <cell r="E113">
            <v>1</v>
          </cell>
          <cell r="I113">
            <v>1.01</v>
          </cell>
          <cell r="J113">
            <v>1.99</v>
          </cell>
          <cell r="K113">
            <v>3</v>
          </cell>
          <cell r="P113">
            <v>4</v>
          </cell>
        </row>
        <row r="114">
          <cell r="B114">
            <v>30</v>
          </cell>
          <cell r="C114">
            <v>12</v>
          </cell>
          <cell r="D114">
            <v>8.3800000000000008</v>
          </cell>
          <cell r="E114">
            <v>1</v>
          </cell>
          <cell r="I114">
            <v>1.22</v>
          </cell>
          <cell r="J114">
            <v>2.68</v>
          </cell>
          <cell r="K114">
            <v>3.9000000000000004</v>
          </cell>
          <cell r="P114">
            <v>6</v>
          </cell>
        </row>
        <row r="115">
          <cell r="B115">
            <v>30</v>
          </cell>
          <cell r="C115">
            <v>14</v>
          </cell>
          <cell r="D115">
            <v>9.5299999999999994</v>
          </cell>
          <cell r="E115">
            <v>1</v>
          </cell>
          <cell r="I115">
            <v>1.42</v>
          </cell>
          <cell r="J115">
            <v>3.97</v>
          </cell>
          <cell r="K115">
            <v>5.3900000000000006</v>
          </cell>
          <cell r="P115">
            <v>6</v>
          </cell>
        </row>
        <row r="116">
          <cell r="B116">
            <v>30</v>
          </cell>
          <cell r="C116">
            <v>16</v>
          </cell>
          <cell r="D116">
            <v>9.5299999999999994</v>
          </cell>
          <cell r="E116">
            <v>1</v>
          </cell>
          <cell r="I116">
            <v>1.62</v>
          </cell>
          <cell r="J116">
            <v>4.68</v>
          </cell>
          <cell r="K116">
            <v>6.3</v>
          </cell>
          <cell r="P116">
            <v>6</v>
          </cell>
        </row>
        <row r="117">
          <cell r="B117">
            <v>30</v>
          </cell>
          <cell r="C117">
            <v>18</v>
          </cell>
          <cell r="D117">
            <v>11.13</v>
          </cell>
          <cell r="E117">
            <v>1.25</v>
          </cell>
          <cell r="I117">
            <v>1.82</v>
          </cell>
          <cell r="J117">
            <v>6.88</v>
          </cell>
          <cell r="K117">
            <v>8.6999999999999993</v>
          </cell>
          <cell r="P117">
            <v>6</v>
          </cell>
        </row>
        <row r="118">
          <cell r="B118">
            <v>30</v>
          </cell>
          <cell r="C118">
            <v>20</v>
          </cell>
          <cell r="D118">
            <v>12.7</v>
          </cell>
          <cell r="E118">
            <v>1.25</v>
          </cell>
          <cell r="I118">
            <v>2.0299999999999998</v>
          </cell>
          <cell r="J118">
            <v>10.42</v>
          </cell>
          <cell r="K118">
            <v>12.45</v>
          </cell>
          <cell r="P118">
            <v>7</v>
          </cell>
        </row>
        <row r="119">
          <cell r="B119">
            <v>30</v>
          </cell>
          <cell r="C119">
            <v>22</v>
          </cell>
          <cell r="D119">
            <v>12.7</v>
          </cell>
          <cell r="E119">
            <v>1.25</v>
          </cell>
          <cell r="I119">
            <v>2.23</v>
          </cell>
          <cell r="J119">
            <v>11.72</v>
          </cell>
          <cell r="K119">
            <v>13.950000000000001</v>
          </cell>
          <cell r="P119">
            <v>8</v>
          </cell>
        </row>
        <row r="120">
          <cell r="B120">
            <v>30</v>
          </cell>
          <cell r="C120">
            <v>24</v>
          </cell>
          <cell r="D120">
            <v>14.27</v>
          </cell>
          <cell r="E120">
            <v>1.25</v>
          </cell>
          <cell r="I120">
            <v>2.4300000000000002</v>
          </cell>
          <cell r="J120">
            <v>15.57</v>
          </cell>
          <cell r="K120">
            <v>18</v>
          </cell>
          <cell r="P120">
            <v>8</v>
          </cell>
        </row>
        <row r="121">
          <cell r="B121">
            <v>30</v>
          </cell>
          <cell r="C121">
            <v>28</v>
          </cell>
          <cell r="D121">
            <v>15.88</v>
          </cell>
          <cell r="E121">
            <v>1.5</v>
          </cell>
          <cell r="I121">
            <v>2.84</v>
          </cell>
          <cell r="J121">
            <v>22.65</v>
          </cell>
          <cell r="K121">
            <v>25.49</v>
          </cell>
          <cell r="P121">
            <v>9</v>
          </cell>
        </row>
        <row r="122">
          <cell r="B122">
            <v>30</v>
          </cell>
          <cell r="C122">
            <v>30</v>
          </cell>
          <cell r="D122">
            <v>15.88</v>
          </cell>
          <cell r="E122">
            <v>1.5</v>
          </cell>
          <cell r="I122">
            <v>3.04</v>
          </cell>
          <cell r="J122">
            <v>23.96</v>
          </cell>
          <cell r="K122">
            <v>27</v>
          </cell>
          <cell r="P122">
            <v>10</v>
          </cell>
        </row>
        <row r="123">
          <cell r="B123">
            <v>30</v>
          </cell>
          <cell r="C123">
            <v>32</v>
          </cell>
          <cell r="D123">
            <v>15.88</v>
          </cell>
          <cell r="E123">
            <v>1.5</v>
          </cell>
          <cell r="I123">
            <v>3.24</v>
          </cell>
          <cell r="J123">
            <v>26.76</v>
          </cell>
          <cell r="K123">
            <v>30</v>
          </cell>
          <cell r="P123">
            <v>11</v>
          </cell>
        </row>
        <row r="124">
          <cell r="B124">
            <v>30</v>
          </cell>
          <cell r="C124">
            <v>34</v>
          </cell>
          <cell r="D124">
            <v>15.88</v>
          </cell>
          <cell r="E124">
            <v>1.5</v>
          </cell>
          <cell r="I124">
            <v>3.45</v>
          </cell>
          <cell r="J124">
            <v>28.05</v>
          </cell>
          <cell r="K124">
            <v>31.5</v>
          </cell>
          <cell r="P124">
            <v>12</v>
          </cell>
        </row>
        <row r="125">
          <cell r="B125">
            <v>30</v>
          </cell>
          <cell r="C125">
            <v>36</v>
          </cell>
          <cell r="D125">
            <v>15.88</v>
          </cell>
          <cell r="E125">
            <v>1.5</v>
          </cell>
          <cell r="I125">
            <v>3.65</v>
          </cell>
          <cell r="J125">
            <v>29.35</v>
          </cell>
          <cell r="K125">
            <v>33</v>
          </cell>
          <cell r="P125">
            <v>12</v>
          </cell>
        </row>
        <row r="126">
          <cell r="B126">
            <v>40</v>
          </cell>
          <cell r="C126">
            <v>0.125</v>
          </cell>
          <cell r="D126">
            <v>1.73</v>
          </cell>
          <cell r="E126">
            <v>1</v>
          </cell>
          <cell r="I126">
            <v>7.0000000000000007E-2</v>
          </cell>
          <cell r="K126">
            <v>7.0000000000000007E-2</v>
          </cell>
          <cell r="P126">
            <v>2</v>
          </cell>
        </row>
        <row r="127">
          <cell r="B127">
            <v>40</v>
          </cell>
          <cell r="C127">
            <v>0.125</v>
          </cell>
          <cell r="D127">
            <v>1.73</v>
          </cell>
          <cell r="E127">
            <v>1</v>
          </cell>
          <cell r="I127">
            <v>7.0000000000000007E-2</v>
          </cell>
          <cell r="K127">
            <v>7.0000000000000007E-2</v>
          </cell>
          <cell r="P127">
            <v>2</v>
          </cell>
        </row>
        <row r="128">
          <cell r="B128">
            <v>40</v>
          </cell>
          <cell r="C128">
            <v>0.125</v>
          </cell>
          <cell r="D128">
            <v>1.73</v>
          </cell>
          <cell r="E128">
            <v>1</v>
          </cell>
          <cell r="I128">
            <v>7.0000000000000007E-2</v>
          </cell>
          <cell r="K128">
            <v>7.0000000000000007E-2</v>
          </cell>
          <cell r="P128">
            <v>2</v>
          </cell>
        </row>
        <row r="129">
          <cell r="B129">
            <v>40</v>
          </cell>
          <cell r="C129">
            <v>0.25</v>
          </cell>
          <cell r="D129">
            <v>2.2400000000000002</v>
          </cell>
          <cell r="E129">
            <v>1</v>
          </cell>
          <cell r="I129">
            <v>7.0000000000000007E-2</v>
          </cell>
          <cell r="K129">
            <v>7.0000000000000007E-2</v>
          </cell>
          <cell r="P129">
            <v>2</v>
          </cell>
        </row>
        <row r="130">
          <cell r="B130">
            <v>40</v>
          </cell>
          <cell r="C130">
            <v>0.25</v>
          </cell>
          <cell r="D130">
            <v>2.2400000000000002</v>
          </cell>
          <cell r="E130">
            <v>1</v>
          </cell>
          <cell r="F130">
            <v>0</v>
          </cell>
          <cell r="G130">
            <v>0</v>
          </cell>
          <cell r="H130">
            <v>0</v>
          </cell>
          <cell r="I130">
            <v>7.0000000000000007E-2</v>
          </cell>
          <cell r="J130">
            <v>0</v>
          </cell>
          <cell r="K130">
            <v>7.0000000000000007E-2</v>
          </cell>
          <cell r="L130">
            <v>0</v>
          </cell>
          <cell r="M130">
            <v>0</v>
          </cell>
          <cell r="N130">
            <v>0</v>
          </cell>
          <cell r="O130">
            <v>0</v>
          </cell>
          <cell r="P130">
            <v>2</v>
          </cell>
          <cell r="Q130">
            <v>0</v>
          </cell>
          <cell r="R130">
            <v>0</v>
          </cell>
        </row>
        <row r="131">
          <cell r="B131">
            <v>40</v>
          </cell>
          <cell r="C131">
            <v>0.25</v>
          </cell>
          <cell r="D131">
            <v>2.2400000000000002</v>
          </cell>
          <cell r="E131">
            <v>1</v>
          </cell>
          <cell r="I131">
            <v>7.0000000000000007E-2</v>
          </cell>
          <cell r="K131">
            <v>7.0000000000000007E-2</v>
          </cell>
          <cell r="P131">
            <v>2</v>
          </cell>
        </row>
        <row r="132">
          <cell r="B132">
            <v>40</v>
          </cell>
          <cell r="C132">
            <v>0.375</v>
          </cell>
          <cell r="D132">
            <v>2.31</v>
          </cell>
          <cell r="E132">
            <v>1</v>
          </cell>
          <cell r="I132">
            <v>7.0000000000000007E-2</v>
          </cell>
          <cell r="J132">
            <v>0</v>
          </cell>
          <cell r="K132">
            <v>7.0000000000000007E-2</v>
          </cell>
          <cell r="P132">
            <v>2</v>
          </cell>
        </row>
        <row r="133">
          <cell r="B133">
            <v>40</v>
          </cell>
          <cell r="C133">
            <v>0.375</v>
          </cell>
          <cell r="D133">
            <v>2.31</v>
          </cell>
          <cell r="E133">
            <v>1</v>
          </cell>
          <cell r="I133">
            <v>7.0000000000000007E-2</v>
          </cell>
          <cell r="J133">
            <v>0</v>
          </cell>
          <cell r="K133">
            <v>7.0000000000000007E-2</v>
          </cell>
          <cell r="P133">
            <v>2</v>
          </cell>
        </row>
        <row r="134">
          <cell r="B134">
            <v>40</v>
          </cell>
          <cell r="C134">
            <v>0.375</v>
          </cell>
          <cell r="D134">
            <v>2.31</v>
          </cell>
          <cell r="E134">
            <v>1</v>
          </cell>
          <cell r="I134">
            <v>7.0000000000000007E-2</v>
          </cell>
          <cell r="J134">
            <v>0</v>
          </cell>
          <cell r="K134">
            <v>7.0000000000000007E-2</v>
          </cell>
          <cell r="P134">
            <v>2</v>
          </cell>
        </row>
        <row r="135">
          <cell r="B135">
            <v>40</v>
          </cell>
          <cell r="C135">
            <v>0.5</v>
          </cell>
          <cell r="D135">
            <v>2.77</v>
          </cell>
          <cell r="E135">
            <v>1</v>
          </cell>
          <cell r="I135">
            <v>7.0000000000000007E-2</v>
          </cell>
          <cell r="J135">
            <v>0</v>
          </cell>
          <cell r="K135">
            <v>7.0000000000000007E-2</v>
          </cell>
          <cell r="P135">
            <v>2</v>
          </cell>
        </row>
        <row r="136">
          <cell r="B136">
            <v>40</v>
          </cell>
          <cell r="C136">
            <v>0.5</v>
          </cell>
          <cell r="D136">
            <v>2.77</v>
          </cell>
          <cell r="E136">
            <v>1</v>
          </cell>
          <cell r="I136">
            <v>7.0000000000000007E-2</v>
          </cell>
          <cell r="J136">
            <v>0</v>
          </cell>
          <cell r="K136">
            <v>7.0000000000000007E-2</v>
          </cell>
          <cell r="P136">
            <v>2</v>
          </cell>
        </row>
        <row r="137">
          <cell r="B137">
            <v>40</v>
          </cell>
          <cell r="C137">
            <v>0.5</v>
          </cell>
          <cell r="D137">
            <v>2.77</v>
          </cell>
          <cell r="E137">
            <v>1</v>
          </cell>
          <cell r="I137">
            <v>7.0000000000000007E-2</v>
          </cell>
          <cell r="J137">
            <v>0</v>
          </cell>
          <cell r="K137">
            <v>7.0000000000000007E-2</v>
          </cell>
          <cell r="P137">
            <v>2</v>
          </cell>
        </row>
        <row r="138">
          <cell r="B138">
            <v>40</v>
          </cell>
          <cell r="C138">
            <v>0.75</v>
          </cell>
          <cell r="D138">
            <v>2.87</v>
          </cell>
          <cell r="E138">
            <v>1</v>
          </cell>
          <cell r="I138">
            <v>7.0000000000000007E-2</v>
          </cell>
          <cell r="J138">
            <v>0</v>
          </cell>
          <cell r="K138">
            <v>7.0000000000000007E-2</v>
          </cell>
          <cell r="P138">
            <v>2</v>
          </cell>
        </row>
        <row r="139">
          <cell r="B139">
            <v>40</v>
          </cell>
          <cell r="C139">
            <v>0.75</v>
          </cell>
          <cell r="D139">
            <v>2.87</v>
          </cell>
          <cell r="E139">
            <v>1</v>
          </cell>
          <cell r="I139">
            <v>7.0000000000000007E-2</v>
          </cell>
          <cell r="J139">
            <v>0</v>
          </cell>
          <cell r="K139">
            <v>7.0000000000000007E-2</v>
          </cell>
          <cell r="P139">
            <v>2</v>
          </cell>
        </row>
        <row r="140">
          <cell r="B140">
            <v>40</v>
          </cell>
          <cell r="C140">
            <v>0.75</v>
          </cell>
          <cell r="D140">
            <v>2.87</v>
          </cell>
          <cell r="E140">
            <v>1</v>
          </cell>
          <cell r="I140">
            <v>7.0000000000000007E-2</v>
          </cell>
          <cell r="J140">
            <v>0</v>
          </cell>
          <cell r="K140">
            <v>7.0000000000000007E-2</v>
          </cell>
          <cell r="P140">
            <v>2</v>
          </cell>
        </row>
        <row r="141">
          <cell r="B141">
            <v>40</v>
          </cell>
          <cell r="C141">
            <v>1</v>
          </cell>
          <cell r="D141">
            <v>3.38</v>
          </cell>
          <cell r="E141">
            <v>1</v>
          </cell>
          <cell r="I141">
            <v>0.12</v>
          </cell>
          <cell r="J141">
            <v>0</v>
          </cell>
          <cell r="K141">
            <v>0.12</v>
          </cell>
          <cell r="P141">
            <v>2</v>
          </cell>
        </row>
        <row r="142">
          <cell r="B142">
            <v>40</v>
          </cell>
          <cell r="C142">
            <v>1</v>
          </cell>
          <cell r="D142">
            <v>3.38</v>
          </cell>
          <cell r="E142">
            <v>1</v>
          </cell>
          <cell r="I142">
            <v>0.12</v>
          </cell>
          <cell r="J142">
            <v>0</v>
          </cell>
          <cell r="K142">
            <v>0.12</v>
          </cell>
          <cell r="P142">
            <v>2</v>
          </cell>
        </row>
        <row r="143">
          <cell r="B143">
            <v>40</v>
          </cell>
          <cell r="C143">
            <v>1</v>
          </cell>
          <cell r="D143">
            <v>3.38</v>
          </cell>
          <cell r="E143">
            <v>1</v>
          </cell>
          <cell r="I143">
            <v>0.12</v>
          </cell>
          <cell r="J143">
            <v>0</v>
          </cell>
          <cell r="K143">
            <v>0.12</v>
          </cell>
          <cell r="P143">
            <v>2</v>
          </cell>
        </row>
        <row r="144">
          <cell r="B144">
            <v>40</v>
          </cell>
          <cell r="C144">
            <v>1.25</v>
          </cell>
          <cell r="D144">
            <v>3.56</v>
          </cell>
          <cell r="E144">
            <v>1</v>
          </cell>
          <cell r="I144">
            <v>0.15</v>
          </cell>
          <cell r="K144">
            <v>0.15</v>
          </cell>
          <cell r="P144">
            <v>2</v>
          </cell>
        </row>
        <row r="145">
          <cell r="B145">
            <v>40</v>
          </cell>
          <cell r="C145">
            <v>1.25</v>
          </cell>
          <cell r="D145">
            <v>3.56</v>
          </cell>
          <cell r="E145">
            <v>1</v>
          </cell>
          <cell r="I145">
            <v>0.15</v>
          </cell>
          <cell r="K145">
            <v>0.15</v>
          </cell>
          <cell r="P145">
            <v>2</v>
          </cell>
        </row>
        <row r="146">
          <cell r="B146">
            <v>40</v>
          </cell>
          <cell r="C146">
            <v>1.25</v>
          </cell>
          <cell r="D146">
            <v>3.56</v>
          </cell>
          <cell r="E146">
            <v>1</v>
          </cell>
          <cell r="I146">
            <v>0.15</v>
          </cell>
          <cell r="J146">
            <v>0</v>
          </cell>
          <cell r="K146">
            <v>0.15</v>
          </cell>
          <cell r="P146">
            <v>2</v>
          </cell>
        </row>
        <row r="147">
          <cell r="B147">
            <v>40</v>
          </cell>
          <cell r="C147">
            <v>1.5</v>
          </cell>
          <cell r="D147">
            <v>3.68</v>
          </cell>
          <cell r="E147">
            <v>1</v>
          </cell>
          <cell r="I147">
            <v>0.15</v>
          </cell>
          <cell r="J147">
            <v>0</v>
          </cell>
          <cell r="K147">
            <v>0.15</v>
          </cell>
          <cell r="P147">
            <v>2</v>
          </cell>
        </row>
        <row r="148">
          <cell r="B148">
            <v>40</v>
          </cell>
          <cell r="C148">
            <v>1.5</v>
          </cell>
          <cell r="D148">
            <v>3.68</v>
          </cell>
          <cell r="E148">
            <v>1</v>
          </cell>
          <cell r="I148">
            <v>0.15</v>
          </cell>
          <cell r="J148">
            <v>0</v>
          </cell>
          <cell r="K148">
            <v>0.15</v>
          </cell>
          <cell r="P148">
            <v>2</v>
          </cell>
        </row>
        <row r="149">
          <cell r="B149">
            <v>40</v>
          </cell>
          <cell r="C149">
            <v>1.5</v>
          </cell>
          <cell r="D149">
            <v>3.68</v>
          </cell>
          <cell r="E149">
            <v>1</v>
          </cell>
          <cell r="I149">
            <v>0.15</v>
          </cell>
          <cell r="J149">
            <v>0</v>
          </cell>
          <cell r="K149">
            <v>0.15</v>
          </cell>
          <cell r="P149">
            <v>2</v>
          </cell>
        </row>
        <row r="150">
          <cell r="B150">
            <v>40</v>
          </cell>
          <cell r="C150">
            <v>2</v>
          </cell>
          <cell r="D150">
            <v>3.91</v>
          </cell>
          <cell r="E150">
            <v>1</v>
          </cell>
          <cell r="I150">
            <v>0.3</v>
          </cell>
          <cell r="J150">
            <v>0</v>
          </cell>
          <cell r="K150">
            <v>0.3</v>
          </cell>
          <cell r="P150">
            <v>2</v>
          </cell>
        </row>
        <row r="151">
          <cell r="B151">
            <v>40</v>
          </cell>
          <cell r="C151">
            <v>2</v>
          </cell>
          <cell r="D151">
            <v>3.91</v>
          </cell>
          <cell r="E151">
            <v>1</v>
          </cell>
          <cell r="I151">
            <v>0.3</v>
          </cell>
          <cell r="J151">
            <v>0</v>
          </cell>
          <cell r="K151">
            <v>0.3</v>
          </cell>
          <cell r="P151">
            <v>2</v>
          </cell>
        </row>
        <row r="152">
          <cell r="B152">
            <v>40</v>
          </cell>
          <cell r="C152">
            <v>2</v>
          </cell>
          <cell r="D152">
            <v>3.91</v>
          </cell>
          <cell r="E152">
            <v>1</v>
          </cell>
          <cell r="I152">
            <v>0.3</v>
          </cell>
          <cell r="J152">
            <v>0</v>
          </cell>
          <cell r="K152">
            <v>0.3</v>
          </cell>
          <cell r="P152">
            <v>2</v>
          </cell>
        </row>
        <row r="153">
          <cell r="B153">
            <v>40</v>
          </cell>
          <cell r="C153">
            <v>2.5</v>
          </cell>
          <cell r="D153">
            <v>5.16</v>
          </cell>
          <cell r="E153">
            <v>1</v>
          </cell>
          <cell r="I153">
            <v>0.25</v>
          </cell>
          <cell r="J153">
            <v>0.2</v>
          </cell>
          <cell r="K153">
            <v>0.45</v>
          </cell>
          <cell r="P153">
            <v>2</v>
          </cell>
        </row>
        <row r="154">
          <cell r="B154">
            <v>40</v>
          </cell>
          <cell r="C154">
            <v>3</v>
          </cell>
          <cell r="D154">
            <v>5.49</v>
          </cell>
          <cell r="E154">
            <v>1</v>
          </cell>
          <cell r="I154">
            <v>0.3</v>
          </cell>
          <cell r="J154">
            <v>0.3</v>
          </cell>
          <cell r="K154">
            <v>0.6</v>
          </cell>
          <cell r="P154">
            <v>2</v>
          </cell>
        </row>
        <row r="155">
          <cell r="B155">
            <v>40</v>
          </cell>
          <cell r="C155">
            <v>3.5</v>
          </cell>
          <cell r="D155">
            <v>5.74</v>
          </cell>
          <cell r="E155">
            <v>1</v>
          </cell>
          <cell r="I155">
            <v>0.35</v>
          </cell>
          <cell r="J155">
            <v>0.4</v>
          </cell>
          <cell r="K155">
            <v>0.75</v>
          </cell>
          <cell r="P155">
            <v>3</v>
          </cell>
        </row>
        <row r="156">
          <cell r="B156">
            <v>40</v>
          </cell>
          <cell r="C156">
            <v>4</v>
          </cell>
          <cell r="D156">
            <v>6.02</v>
          </cell>
          <cell r="E156">
            <v>1</v>
          </cell>
          <cell r="I156">
            <v>0.41</v>
          </cell>
          <cell r="J156">
            <v>0.49</v>
          </cell>
          <cell r="K156">
            <v>0.89999999999999991</v>
          </cell>
          <cell r="P156">
            <v>3</v>
          </cell>
        </row>
        <row r="157">
          <cell r="B157">
            <v>40</v>
          </cell>
          <cell r="C157">
            <v>5</v>
          </cell>
          <cell r="D157">
            <v>6.55</v>
          </cell>
          <cell r="E157">
            <v>1</v>
          </cell>
          <cell r="I157">
            <v>0.51</v>
          </cell>
          <cell r="J157">
            <v>0.54</v>
          </cell>
          <cell r="K157">
            <v>1.05</v>
          </cell>
          <cell r="P157">
            <v>4</v>
          </cell>
        </row>
        <row r="158">
          <cell r="B158">
            <v>40</v>
          </cell>
          <cell r="C158">
            <v>6</v>
          </cell>
          <cell r="D158">
            <v>7.11</v>
          </cell>
          <cell r="E158">
            <v>1</v>
          </cell>
          <cell r="I158">
            <v>0.61</v>
          </cell>
          <cell r="J158">
            <v>1.04</v>
          </cell>
          <cell r="K158">
            <v>1.65</v>
          </cell>
          <cell r="P158">
            <v>4</v>
          </cell>
        </row>
        <row r="159">
          <cell r="B159">
            <v>40</v>
          </cell>
          <cell r="C159">
            <v>8</v>
          </cell>
          <cell r="D159">
            <v>8.18</v>
          </cell>
          <cell r="E159">
            <v>1</v>
          </cell>
          <cell r="I159">
            <v>0.81</v>
          </cell>
          <cell r="J159">
            <v>1.73</v>
          </cell>
          <cell r="K159">
            <v>2.54</v>
          </cell>
          <cell r="P159">
            <v>4</v>
          </cell>
        </row>
        <row r="160">
          <cell r="B160">
            <v>40</v>
          </cell>
          <cell r="C160">
            <v>10</v>
          </cell>
          <cell r="D160">
            <v>9.27</v>
          </cell>
          <cell r="E160">
            <v>1</v>
          </cell>
          <cell r="I160">
            <v>1.01</v>
          </cell>
          <cell r="J160">
            <v>3.04</v>
          </cell>
          <cell r="K160">
            <v>4.05</v>
          </cell>
          <cell r="P160">
            <v>4</v>
          </cell>
        </row>
        <row r="161">
          <cell r="B161">
            <v>40</v>
          </cell>
          <cell r="C161">
            <v>12</v>
          </cell>
          <cell r="D161">
            <v>10.31</v>
          </cell>
          <cell r="E161">
            <v>1.25</v>
          </cell>
          <cell r="I161">
            <v>1.22</v>
          </cell>
          <cell r="J161">
            <v>4.0199999999999996</v>
          </cell>
          <cell r="K161">
            <v>5.2399999999999993</v>
          </cell>
          <cell r="P161">
            <v>6</v>
          </cell>
        </row>
        <row r="162">
          <cell r="B162">
            <v>40</v>
          </cell>
          <cell r="C162">
            <v>14</v>
          </cell>
          <cell r="D162">
            <v>11.13</v>
          </cell>
          <cell r="E162">
            <v>1.25</v>
          </cell>
          <cell r="I162">
            <v>1.42</v>
          </cell>
          <cell r="J162">
            <v>5.33</v>
          </cell>
          <cell r="K162">
            <v>6.75</v>
          </cell>
          <cell r="P162">
            <v>6</v>
          </cell>
        </row>
        <row r="163">
          <cell r="B163">
            <v>40</v>
          </cell>
          <cell r="C163">
            <v>16</v>
          </cell>
          <cell r="D163">
            <v>12.7</v>
          </cell>
          <cell r="E163">
            <v>1.25</v>
          </cell>
          <cell r="I163">
            <v>1.62</v>
          </cell>
          <cell r="J163">
            <v>8.42</v>
          </cell>
          <cell r="K163">
            <v>10.039999999999999</v>
          </cell>
          <cell r="P163">
            <v>6</v>
          </cell>
        </row>
        <row r="164">
          <cell r="B164">
            <v>40</v>
          </cell>
          <cell r="C164">
            <v>18</v>
          </cell>
          <cell r="D164">
            <v>14.27</v>
          </cell>
          <cell r="E164">
            <v>1.25</v>
          </cell>
          <cell r="I164">
            <v>1.82</v>
          </cell>
          <cell r="J164">
            <v>11.53</v>
          </cell>
          <cell r="K164">
            <v>13.35</v>
          </cell>
          <cell r="P164">
            <v>6</v>
          </cell>
        </row>
        <row r="165">
          <cell r="B165">
            <v>40</v>
          </cell>
          <cell r="C165">
            <v>20</v>
          </cell>
          <cell r="D165">
            <v>15.09</v>
          </cell>
          <cell r="E165">
            <v>1.5</v>
          </cell>
          <cell r="I165">
            <v>2.0299999999999998</v>
          </cell>
          <cell r="J165">
            <v>14.47</v>
          </cell>
          <cell r="K165">
            <v>16.5</v>
          </cell>
          <cell r="P165">
            <v>7</v>
          </cell>
        </row>
        <row r="166">
          <cell r="B166">
            <v>40</v>
          </cell>
          <cell r="C166">
            <v>24</v>
          </cell>
          <cell r="D166">
            <v>17.48</v>
          </cell>
          <cell r="E166">
            <v>1.5</v>
          </cell>
          <cell r="I166">
            <v>2.4300000000000002</v>
          </cell>
          <cell r="J166">
            <v>24.57</v>
          </cell>
          <cell r="K166">
            <v>27</v>
          </cell>
          <cell r="P166">
            <v>8</v>
          </cell>
        </row>
        <row r="167">
          <cell r="B167">
            <v>40</v>
          </cell>
          <cell r="C167">
            <v>32</v>
          </cell>
          <cell r="D167">
            <v>17.48</v>
          </cell>
          <cell r="E167">
            <v>1.5</v>
          </cell>
          <cell r="I167">
            <v>3.24</v>
          </cell>
          <cell r="J167">
            <v>31.26</v>
          </cell>
          <cell r="K167">
            <v>34.5</v>
          </cell>
          <cell r="P167">
            <v>11</v>
          </cell>
        </row>
        <row r="168">
          <cell r="B168">
            <v>40</v>
          </cell>
          <cell r="C168">
            <v>34</v>
          </cell>
          <cell r="D168">
            <v>17.48</v>
          </cell>
          <cell r="E168">
            <v>1.5</v>
          </cell>
          <cell r="I168">
            <v>3.45</v>
          </cell>
          <cell r="J168">
            <v>34.049999999999997</v>
          </cell>
          <cell r="K168">
            <v>37.5</v>
          </cell>
          <cell r="P168">
            <v>12</v>
          </cell>
        </row>
        <row r="169">
          <cell r="B169">
            <v>40</v>
          </cell>
          <cell r="C169">
            <v>36</v>
          </cell>
          <cell r="D169">
            <v>19.05</v>
          </cell>
          <cell r="E169">
            <v>2</v>
          </cell>
          <cell r="I169">
            <v>3.65</v>
          </cell>
          <cell r="J169">
            <v>41.34</v>
          </cell>
          <cell r="K169">
            <v>44.99</v>
          </cell>
          <cell r="P169">
            <v>12</v>
          </cell>
        </row>
        <row r="170">
          <cell r="B170" t="str">
            <v>40S</v>
          </cell>
          <cell r="C170">
            <v>0.125</v>
          </cell>
          <cell r="D170">
            <v>1.73</v>
          </cell>
          <cell r="E170">
            <v>1</v>
          </cell>
          <cell r="I170">
            <v>7.0000000000000007E-2</v>
          </cell>
          <cell r="K170">
            <v>7.0000000000000007E-2</v>
          </cell>
          <cell r="P170">
            <v>2</v>
          </cell>
        </row>
        <row r="171">
          <cell r="B171" t="str">
            <v>40S</v>
          </cell>
          <cell r="C171">
            <v>0.125</v>
          </cell>
          <cell r="D171">
            <v>1.73</v>
          </cell>
          <cell r="E171">
            <v>1</v>
          </cell>
          <cell r="I171">
            <v>7.0000000000000007E-2</v>
          </cell>
          <cell r="K171">
            <v>7.0000000000000007E-2</v>
          </cell>
          <cell r="P171">
            <v>2</v>
          </cell>
        </row>
        <row r="172">
          <cell r="B172" t="str">
            <v>40S</v>
          </cell>
          <cell r="C172">
            <v>0.125</v>
          </cell>
          <cell r="D172">
            <v>1.73</v>
          </cell>
          <cell r="E172">
            <v>1</v>
          </cell>
          <cell r="I172">
            <v>7.0000000000000007E-2</v>
          </cell>
          <cell r="K172">
            <v>7.0000000000000007E-2</v>
          </cell>
          <cell r="P172">
            <v>2</v>
          </cell>
        </row>
        <row r="173">
          <cell r="B173" t="str">
            <v>40S</v>
          </cell>
          <cell r="C173">
            <v>0.25</v>
          </cell>
          <cell r="D173">
            <v>2.2400000000000002</v>
          </cell>
          <cell r="E173">
            <v>1</v>
          </cell>
          <cell r="I173">
            <v>7.0000000000000007E-2</v>
          </cell>
          <cell r="K173">
            <v>7.0000000000000007E-2</v>
          </cell>
          <cell r="P173">
            <v>2</v>
          </cell>
        </row>
        <row r="174">
          <cell r="B174" t="str">
            <v>40S</v>
          </cell>
          <cell r="C174">
            <v>0.25</v>
          </cell>
          <cell r="D174">
            <v>2.2400000000000002</v>
          </cell>
          <cell r="E174">
            <v>1</v>
          </cell>
          <cell r="I174">
            <v>7.0000000000000007E-2</v>
          </cell>
          <cell r="K174">
            <v>7.0000000000000007E-2</v>
          </cell>
          <cell r="P174">
            <v>2</v>
          </cell>
        </row>
        <row r="175">
          <cell r="B175" t="str">
            <v>40S</v>
          </cell>
          <cell r="C175">
            <v>0.25</v>
          </cell>
          <cell r="D175">
            <v>2.2400000000000002</v>
          </cell>
          <cell r="E175">
            <v>1</v>
          </cell>
          <cell r="F175"/>
          <cell r="G175"/>
          <cell r="I175">
            <v>7.0000000000000007E-2</v>
          </cell>
          <cell r="K175">
            <v>7.0000000000000007E-2</v>
          </cell>
          <cell r="P175">
            <v>2</v>
          </cell>
        </row>
        <row r="176">
          <cell r="B176" t="str">
            <v>40S</v>
          </cell>
          <cell r="C176">
            <v>0.375</v>
          </cell>
          <cell r="D176">
            <v>2.31</v>
          </cell>
          <cell r="E176">
            <v>1</v>
          </cell>
          <cell r="I176">
            <v>7.0000000000000007E-2</v>
          </cell>
          <cell r="K176">
            <v>7.0000000000000007E-2</v>
          </cell>
          <cell r="P176">
            <v>2</v>
          </cell>
        </row>
        <row r="177">
          <cell r="B177" t="str">
            <v>40S</v>
          </cell>
          <cell r="C177">
            <v>0.375</v>
          </cell>
          <cell r="D177">
            <v>2.31</v>
          </cell>
          <cell r="E177">
            <v>1</v>
          </cell>
          <cell r="I177">
            <v>7.0000000000000007E-2</v>
          </cell>
          <cell r="K177">
            <v>7.0000000000000007E-2</v>
          </cell>
          <cell r="P177">
            <v>2</v>
          </cell>
        </row>
        <row r="178">
          <cell r="B178" t="str">
            <v>40S</v>
          </cell>
          <cell r="C178">
            <v>0.375</v>
          </cell>
          <cell r="D178">
            <v>2.31</v>
          </cell>
          <cell r="E178">
            <v>1</v>
          </cell>
          <cell r="I178">
            <v>7.0000000000000007E-2</v>
          </cell>
          <cell r="K178">
            <v>7.0000000000000007E-2</v>
          </cell>
          <cell r="P178">
            <v>2</v>
          </cell>
        </row>
        <row r="179">
          <cell r="B179" t="str">
            <v>40S</v>
          </cell>
          <cell r="C179">
            <v>0.5</v>
          </cell>
          <cell r="D179">
            <v>2.77</v>
          </cell>
          <cell r="E179">
            <v>1</v>
          </cell>
          <cell r="I179">
            <v>7.0000000000000007E-2</v>
          </cell>
          <cell r="J179">
            <v>0</v>
          </cell>
          <cell r="K179">
            <v>7.0000000000000007E-2</v>
          </cell>
          <cell r="P179">
            <v>2</v>
          </cell>
        </row>
        <row r="180">
          <cell r="B180" t="str">
            <v>40S</v>
          </cell>
          <cell r="C180">
            <v>0.5</v>
          </cell>
          <cell r="D180">
            <v>2.77</v>
          </cell>
          <cell r="E180">
            <v>1</v>
          </cell>
          <cell r="I180">
            <v>7.0000000000000007E-2</v>
          </cell>
          <cell r="J180">
            <v>0</v>
          </cell>
          <cell r="K180">
            <v>7.0000000000000007E-2</v>
          </cell>
          <cell r="P180">
            <v>2</v>
          </cell>
        </row>
        <row r="181">
          <cell r="B181" t="str">
            <v>40S</v>
          </cell>
          <cell r="C181">
            <v>0.5</v>
          </cell>
          <cell r="D181">
            <v>2.77</v>
          </cell>
          <cell r="E181">
            <v>1</v>
          </cell>
          <cell r="I181">
            <v>7.0000000000000007E-2</v>
          </cell>
          <cell r="J181">
            <v>0</v>
          </cell>
          <cell r="K181">
            <v>7.0000000000000007E-2</v>
          </cell>
          <cell r="P181">
            <v>2</v>
          </cell>
        </row>
        <row r="182">
          <cell r="B182" t="str">
            <v>40S</v>
          </cell>
          <cell r="C182">
            <v>0.75</v>
          </cell>
          <cell r="D182">
            <v>2.87</v>
          </cell>
          <cell r="E182">
            <v>1</v>
          </cell>
          <cell r="I182">
            <v>7.0000000000000007E-2</v>
          </cell>
          <cell r="J182">
            <v>0</v>
          </cell>
          <cell r="K182">
            <v>7.0000000000000007E-2</v>
          </cell>
          <cell r="P182">
            <v>2</v>
          </cell>
        </row>
        <row r="183">
          <cell r="B183" t="str">
            <v>40S</v>
          </cell>
          <cell r="C183">
            <v>0.75</v>
          </cell>
          <cell r="D183">
            <v>2.87</v>
          </cell>
          <cell r="E183">
            <v>1</v>
          </cell>
          <cell r="I183">
            <v>7.0000000000000007E-2</v>
          </cell>
          <cell r="J183">
            <v>0</v>
          </cell>
          <cell r="K183">
            <v>7.0000000000000007E-2</v>
          </cell>
          <cell r="P183">
            <v>2</v>
          </cell>
        </row>
        <row r="184">
          <cell r="B184" t="str">
            <v>40S</v>
          </cell>
          <cell r="C184">
            <v>0.75</v>
          </cell>
          <cell r="D184">
            <v>2.87</v>
          </cell>
          <cell r="E184">
            <v>1</v>
          </cell>
          <cell r="I184">
            <v>7.0000000000000007E-2</v>
          </cell>
          <cell r="J184">
            <v>0</v>
          </cell>
          <cell r="K184">
            <v>7.0000000000000007E-2</v>
          </cell>
          <cell r="P184">
            <v>2</v>
          </cell>
        </row>
        <row r="185">
          <cell r="B185" t="str">
            <v>40S</v>
          </cell>
          <cell r="C185">
            <v>1</v>
          </cell>
          <cell r="D185">
            <v>3.38</v>
          </cell>
          <cell r="E185">
            <v>1</v>
          </cell>
          <cell r="I185">
            <v>0.12</v>
          </cell>
          <cell r="J185">
            <v>0</v>
          </cell>
          <cell r="K185">
            <v>0.12</v>
          </cell>
          <cell r="P185">
            <v>2</v>
          </cell>
        </row>
        <row r="186">
          <cell r="B186" t="str">
            <v>40S</v>
          </cell>
          <cell r="C186">
            <v>1</v>
          </cell>
          <cell r="D186">
            <v>3.38</v>
          </cell>
          <cell r="E186">
            <v>1</v>
          </cell>
          <cell r="I186">
            <v>0.12</v>
          </cell>
          <cell r="J186">
            <v>0</v>
          </cell>
          <cell r="K186">
            <v>0.12</v>
          </cell>
          <cell r="P186">
            <v>2</v>
          </cell>
        </row>
        <row r="187">
          <cell r="B187" t="str">
            <v>40S</v>
          </cell>
          <cell r="C187">
            <v>1</v>
          </cell>
          <cell r="D187">
            <v>3.38</v>
          </cell>
          <cell r="E187">
            <v>1</v>
          </cell>
          <cell r="I187">
            <v>0.12</v>
          </cell>
          <cell r="J187">
            <v>0</v>
          </cell>
          <cell r="K187">
            <v>0.12</v>
          </cell>
          <cell r="P187">
            <v>2</v>
          </cell>
        </row>
        <row r="188">
          <cell r="B188" t="str">
            <v>40S</v>
          </cell>
          <cell r="C188">
            <v>1.25</v>
          </cell>
          <cell r="D188">
            <v>3.56</v>
          </cell>
          <cell r="E188">
            <v>1</v>
          </cell>
          <cell r="I188">
            <v>0.15</v>
          </cell>
          <cell r="K188">
            <v>0.15</v>
          </cell>
          <cell r="P188">
            <v>2</v>
          </cell>
        </row>
        <row r="189">
          <cell r="B189" t="str">
            <v>40S</v>
          </cell>
          <cell r="C189">
            <v>1.25</v>
          </cell>
          <cell r="D189">
            <v>3.56</v>
          </cell>
          <cell r="E189">
            <v>1</v>
          </cell>
          <cell r="I189">
            <v>0.15</v>
          </cell>
          <cell r="K189">
            <v>0.15</v>
          </cell>
          <cell r="P189">
            <v>2</v>
          </cell>
        </row>
        <row r="190">
          <cell r="B190" t="str">
            <v>40S</v>
          </cell>
          <cell r="C190">
            <v>1.25</v>
          </cell>
          <cell r="D190">
            <v>3.56</v>
          </cell>
          <cell r="E190">
            <v>1</v>
          </cell>
          <cell r="I190">
            <v>0.15</v>
          </cell>
          <cell r="J190">
            <v>8.42</v>
          </cell>
          <cell r="K190">
            <v>0.15</v>
          </cell>
          <cell r="P190">
            <v>2</v>
          </cell>
        </row>
        <row r="191">
          <cell r="B191" t="str">
            <v>40S</v>
          </cell>
          <cell r="C191">
            <v>1.5</v>
          </cell>
          <cell r="D191">
            <v>3.68</v>
          </cell>
          <cell r="E191">
            <v>1</v>
          </cell>
          <cell r="I191">
            <v>0.15</v>
          </cell>
          <cell r="J191">
            <v>0</v>
          </cell>
          <cell r="K191">
            <v>0.15</v>
          </cell>
          <cell r="P191">
            <v>2</v>
          </cell>
        </row>
        <row r="192">
          <cell r="B192" t="str">
            <v>40S</v>
          </cell>
          <cell r="C192">
            <v>1.5</v>
          </cell>
          <cell r="D192">
            <v>3.68</v>
          </cell>
          <cell r="E192">
            <v>1</v>
          </cell>
          <cell r="I192">
            <v>0.15</v>
          </cell>
          <cell r="J192">
            <v>0</v>
          </cell>
          <cell r="K192">
            <v>0.15</v>
          </cell>
          <cell r="P192">
            <v>2</v>
          </cell>
        </row>
        <row r="193">
          <cell r="B193" t="str">
            <v>40S</v>
          </cell>
          <cell r="C193">
            <v>1.5</v>
          </cell>
          <cell r="D193">
            <v>3.68</v>
          </cell>
          <cell r="E193">
            <v>1</v>
          </cell>
          <cell r="I193">
            <v>0.15</v>
          </cell>
          <cell r="J193">
            <v>0</v>
          </cell>
          <cell r="K193">
            <v>0.15</v>
          </cell>
          <cell r="P193">
            <v>2</v>
          </cell>
        </row>
        <row r="194">
          <cell r="B194" t="str">
            <v>40S</v>
          </cell>
          <cell r="C194">
            <v>2</v>
          </cell>
          <cell r="D194">
            <v>3.91</v>
          </cell>
          <cell r="E194">
            <v>1</v>
          </cell>
          <cell r="I194">
            <v>0.3</v>
          </cell>
          <cell r="J194">
            <v>0</v>
          </cell>
          <cell r="K194">
            <v>0.3</v>
          </cell>
          <cell r="P194">
            <v>2</v>
          </cell>
        </row>
        <row r="195">
          <cell r="B195" t="str">
            <v>40S</v>
          </cell>
          <cell r="C195">
            <v>2</v>
          </cell>
          <cell r="D195">
            <v>3.91</v>
          </cell>
          <cell r="E195">
            <v>1</v>
          </cell>
          <cell r="I195">
            <v>0.3</v>
          </cell>
          <cell r="J195">
            <v>0</v>
          </cell>
          <cell r="K195">
            <v>0.3</v>
          </cell>
          <cell r="P195">
            <v>2</v>
          </cell>
        </row>
        <row r="196">
          <cell r="B196" t="str">
            <v>40S</v>
          </cell>
          <cell r="C196">
            <v>2</v>
          </cell>
          <cell r="D196">
            <v>3.91</v>
          </cell>
          <cell r="E196">
            <v>1</v>
          </cell>
          <cell r="I196">
            <v>0.3</v>
          </cell>
          <cell r="J196">
            <v>0</v>
          </cell>
          <cell r="K196">
            <v>0.3</v>
          </cell>
          <cell r="P196">
            <v>2</v>
          </cell>
        </row>
        <row r="197">
          <cell r="B197" t="str">
            <v>40S</v>
          </cell>
          <cell r="C197">
            <v>2.5</v>
          </cell>
          <cell r="D197">
            <v>5.16</v>
          </cell>
          <cell r="E197">
            <v>1</v>
          </cell>
          <cell r="I197">
            <v>0.25</v>
          </cell>
          <cell r="J197">
            <v>0.2</v>
          </cell>
          <cell r="K197">
            <v>0.45</v>
          </cell>
          <cell r="P197">
            <v>2</v>
          </cell>
        </row>
        <row r="198">
          <cell r="B198" t="str">
            <v>40S</v>
          </cell>
          <cell r="C198">
            <v>3</v>
          </cell>
          <cell r="D198">
            <v>5.49</v>
          </cell>
          <cell r="E198">
            <v>1</v>
          </cell>
          <cell r="I198">
            <v>0.3</v>
          </cell>
          <cell r="J198">
            <v>0.3</v>
          </cell>
          <cell r="K198">
            <v>0.6</v>
          </cell>
          <cell r="P198">
            <v>2</v>
          </cell>
        </row>
        <row r="199">
          <cell r="B199" t="str">
            <v>40S</v>
          </cell>
          <cell r="C199">
            <v>3.5</v>
          </cell>
          <cell r="D199">
            <v>5.74</v>
          </cell>
          <cell r="E199">
            <v>1</v>
          </cell>
          <cell r="I199">
            <v>0.35</v>
          </cell>
          <cell r="J199">
            <v>0.4</v>
          </cell>
          <cell r="K199">
            <v>0.75</v>
          </cell>
          <cell r="P199">
            <v>3</v>
          </cell>
        </row>
        <row r="200">
          <cell r="B200" t="str">
            <v>40S</v>
          </cell>
          <cell r="C200">
            <v>4</v>
          </cell>
          <cell r="D200">
            <v>6.02</v>
          </cell>
          <cell r="E200">
            <v>1</v>
          </cell>
          <cell r="I200">
            <v>0.41</v>
          </cell>
          <cell r="J200">
            <v>0.49</v>
          </cell>
          <cell r="K200">
            <v>0.89999999999999991</v>
          </cell>
          <cell r="P200">
            <v>3</v>
          </cell>
        </row>
        <row r="201">
          <cell r="B201" t="str">
            <v>40S</v>
          </cell>
          <cell r="C201">
            <v>5</v>
          </cell>
          <cell r="D201">
            <v>6.55</v>
          </cell>
          <cell r="E201">
            <v>1</v>
          </cell>
          <cell r="I201">
            <v>0.51</v>
          </cell>
          <cell r="J201">
            <v>0.54</v>
          </cell>
          <cell r="K201">
            <v>1.05</v>
          </cell>
          <cell r="P201">
            <v>4</v>
          </cell>
        </row>
        <row r="202">
          <cell r="B202" t="str">
            <v>40S</v>
          </cell>
          <cell r="C202">
            <v>6</v>
          </cell>
          <cell r="D202">
            <v>7.11</v>
          </cell>
          <cell r="E202">
            <v>1</v>
          </cell>
          <cell r="I202">
            <v>0.61</v>
          </cell>
          <cell r="J202">
            <v>1.04</v>
          </cell>
          <cell r="K202">
            <v>1.65</v>
          </cell>
          <cell r="P202">
            <v>4</v>
          </cell>
        </row>
        <row r="203">
          <cell r="B203" t="str">
            <v>40S</v>
          </cell>
          <cell r="C203">
            <v>8</v>
          </cell>
          <cell r="D203">
            <v>8.18</v>
          </cell>
          <cell r="E203">
            <v>1</v>
          </cell>
          <cell r="I203">
            <v>0.81</v>
          </cell>
          <cell r="J203">
            <v>1.73</v>
          </cell>
          <cell r="K203">
            <v>2.54</v>
          </cell>
          <cell r="P203">
            <v>4</v>
          </cell>
        </row>
        <row r="204">
          <cell r="B204" t="str">
            <v>40S</v>
          </cell>
          <cell r="C204">
            <v>10</v>
          </cell>
          <cell r="D204">
            <v>9.27</v>
          </cell>
          <cell r="E204">
            <v>1</v>
          </cell>
          <cell r="I204">
            <v>1.01</v>
          </cell>
          <cell r="J204">
            <v>3.04</v>
          </cell>
          <cell r="K204">
            <v>4.05</v>
          </cell>
          <cell r="P204">
            <v>4</v>
          </cell>
        </row>
        <row r="205">
          <cell r="B205" t="str">
            <v>40S</v>
          </cell>
          <cell r="C205">
            <v>12</v>
          </cell>
          <cell r="D205">
            <v>9.5299999999999994</v>
          </cell>
          <cell r="E205">
            <v>1</v>
          </cell>
          <cell r="I205">
            <v>1.22</v>
          </cell>
          <cell r="J205">
            <v>3.28</v>
          </cell>
          <cell r="K205">
            <v>4.5</v>
          </cell>
          <cell r="P205">
            <v>6</v>
          </cell>
        </row>
        <row r="206">
          <cell r="B206">
            <v>60</v>
          </cell>
          <cell r="C206">
            <v>8</v>
          </cell>
          <cell r="D206">
            <v>10.31</v>
          </cell>
          <cell r="E206">
            <v>1.25</v>
          </cell>
          <cell r="I206">
            <v>0.81</v>
          </cell>
          <cell r="J206">
            <v>2.64</v>
          </cell>
          <cell r="K206">
            <v>3.45</v>
          </cell>
          <cell r="P206">
            <v>4</v>
          </cell>
        </row>
        <row r="207">
          <cell r="B207">
            <v>60</v>
          </cell>
          <cell r="C207">
            <v>10</v>
          </cell>
          <cell r="D207">
            <v>12.7</v>
          </cell>
          <cell r="E207">
            <v>1.25</v>
          </cell>
          <cell r="I207">
            <v>1.01</v>
          </cell>
          <cell r="J207">
            <v>5.74</v>
          </cell>
          <cell r="K207">
            <v>6.75</v>
          </cell>
          <cell r="P207">
            <v>4</v>
          </cell>
        </row>
        <row r="208">
          <cell r="B208">
            <v>60</v>
          </cell>
          <cell r="C208">
            <v>12</v>
          </cell>
          <cell r="D208">
            <v>14.27</v>
          </cell>
          <cell r="E208">
            <v>1.25</v>
          </cell>
          <cell r="I208">
            <v>1.22</v>
          </cell>
          <cell r="J208">
            <v>8.3800000000000008</v>
          </cell>
          <cell r="K208">
            <v>9.6000000000000014</v>
          </cell>
          <cell r="P208">
            <v>6</v>
          </cell>
        </row>
        <row r="209">
          <cell r="B209">
            <v>60</v>
          </cell>
          <cell r="C209">
            <v>14</v>
          </cell>
          <cell r="D209">
            <v>15.09</v>
          </cell>
          <cell r="E209">
            <v>1.5</v>
          </cell>
          <cell r="I209">
            <v>1.42</v>
          </cell>
          <cell r="J209">
            <v>9.9700000000000006</v>
          </cell>
          <cell r="K209">
            <v>11.39</v>
          </cell>
          <cell r="P209">
            <v>6</v>
          </cell>
        </row>
        <row r="210">
          <cell r="B210">
            <v>60</v>
          </cell>
          <cell r="C210">
            <v>16</v>
          </cell>
          <cell r="D210">
            <v>16.66</v>
          </cell>
          <cell r="E210">
            <v>1.5</v>
          </cell>
          <cell r="I210">
            <v>1.62</v>
          </cell>
          <cell r="J210">
            <v>14.88</v>
          </cell>
          <cell r="K210">
            <v>16.5</v>
          </cell>
          <cell r="P210">
            <v>6</v>
          </cell>
        </row>
        <row r="211">
          <cell r="B211">
            <v>60</v>
          </cell>
          <cell r="C211">
            <v>18</v>
          </cell>
          <cell r="D211">
            <v>19.05</v>
          </cell>
          <cell r="E211">
            <v>2</v>
          </cell>
          <cell r="I211">
            <v>1.82</v>
          </cell>
          <cell r="J211">
            <v>20.67</v>
          </cell>
          <cell r="K211">
            <v>22.490000000000002</v>
          </cell>
          <cell r="P211">
            <v>6</v>
          </cell>
        </row>
        <row r="212">
          <cell r="B212">
            <v>60</v>
          </cell>
          <cell r="C212">
            <v>20</v>
          </cell>
          <cell r="D212">
            <v>20.62</v>
          </cell>
          <cell r="E212">
            <v>2</v>
          </cell>
          <cell r="I212">
            <v>2.0299999999999998</v>
          </cell>
          <cell r="J212">
            <v>23.47</v>
          </cell>
          <cell r="K212">
            <v>25.5</v>
          </cell>
          <cell r="P212">
            <v>7</v>
          </cell>
        </row>
        <row r="213">
          <cell r="B213">
            <v>60</v>
          </cell>
          <cell r="C213">
            <v>22</v>
          </cell>
          <cell r="D213">
            <v>22.23</v>
          </cell>
          <cell r="E213">
            <v>2</v>
          </cell>
          <cell r="I213">
            <v>2.23</v>
          </cell>
          <cell r="J213">
            <v>29.27</v>
          </cell>
          <cell r="K213">
            <v>31.5</v>
          </cell>
          <cell r="P213">
            <v>8</v>
          </cell>
        </row>
        <row r="214">
          <cell r="B214">
            <v>60</v>
          </cell>
          <cell r="C214">
            <v>24</v>
          </cell>
          <cell r="D214">
            <v>24.61</v>
          </cell>
          <cell r="E214">
            <v>2</v>
          </cell>
          <cell r="I214">
            <v>2.4300000000000002</v>
          </cell>
          <cell r="J214">
            <v>35.07</v>
          </cell>
          <cell r="K214">
            <v>37.5</v>
          </cell>
          <cell r="P214">
            <v>8</v>
          </cell>
        </row>
        <row r="215">
          <cell r="B215">
            <v>80</v>
          </cell>
          <cell r="C215">
            <v>0.125</v>
          </cell>
          <cell r="D215">
            <v>2.41</v>
          </cell>
          <cell r="E215">
            <v>1</v>
          </cell>
          <cell r="I215">
            <v>7.0000000000000007E-2</v>
          </cell>
          <cell r="K215">
            <v>7.0000000000000007E-2</v>
          </cell>
          <cell r="P215">
            <v>2</v>
          </cell>
        </row>
        <row r="216">
          <cell r="B216">
            <v>80</v>
          </cell>
          <cell r="C216">
            <v>0.125</v>
          </cell>
          <cell r="D216">
            <v>2.41</v>
          </cell>
          <cell r="E216">
            <v>1</v>
          </cell>
          <cell r="I216">
            <v>7.0000000000000007E-2</v>
          </cell>
          <cell r="K216">
            <v>7.0000000000000007E-2</v>
          </cell>
          <cell r="P216">
            <v>2</v>
          </cell>
        </row>
        <row r="217">
          <cell r="B217">
            <v>80</v>
          </cell>
          <cell r="C217">
            <v>0.125</v>
          </cell>
          <cell r="D217">
            <v>2.41</v>
          </cell>
          <cell r="E217">
            <v>1</v>
          </cell>
          <cell r="I217">
            <v>7.0000000000000007E-2</v>
          </cell>
          <cell r="K217">
            <v>7.0000000000000007E-2</v>
          </cell>
          <cell r="P217">
            <v>2</v>
          </cell>
        </row>
        <row r="218">
          <cell r="B218">
            <v>80</v>
          </cell>
          <cell r="C218">
            <v>0.25</v>
          </cell>
          <cell r="D218">
            <v>3.02</v>
          </cell>
          <cell r="E218">
            <v>1</v>
          </cell>
          <cell r="I218">
            <v>7.0000000000000007E-2</v>
          </cell>
          <cell r="K218">
            <v>7.0000000000000007E-2</v>
          </cell>
          <cell r="P218">
            <v>2</v>
          </cell>
        </row>
        <row r="219">
          <cell r="B219">
            <v>80</v>
          </cell>
          <cell r="C219">
            <v>0.25</v>
          </cell>
          <cell r="D219">
            <v>3.02</v>
          </cell>
          <cell r="E219">
            <v>1</v>
          </cell>
          <cell r="I219">
            <v>7.0000000000000007E-2</v>
          </cell>
          <cell r="K219">
            <v>7.0000000000000007E-2</v>
          </cell>
          <cell r="P219">
            <v>2</v>
          </cell>
        </row>
        <row r="220">
          <cell r="B220">
            <v>80</v>
          </cell>
          <cell r="C220">
            <v>0.25</v>
          </cell>
          <cell r="D220">
            <v>3.02</v>
          </cell>
          <cell r="E220">
            <v>1</v>
          </cell>
          <cell r="I220">
            <v>7.0000000000000007E-2</v>
          </cell>
          <cell r="J220">
            <v>0</v>
          </cell>
          <cell r="K220">
            <v>7.0000000000000007E-2</v>
          </cell>
          <cell r="P220">
            <v>2</v>
          </cell>
        </row>
        <row r="221">
          <cell r="B221">
            <v>80</v>
          </cell>
          <cell r="C221">
            <v>0.375</v>
          </cell>
          <cell r="D221">
            <v>3.2</v>
          </cell>
          <cell r="E221">
            <v>1</v>
          </cell>
          <cell r="I221">
            <v>7.0000000000000007E-2</v>
          </cell>
          <cell r="J221">
            <v>0</v>
          </cell>
          <cell r="K221">
            <v>7.0000000000000007E-2</v>
          </cell>
          <cell r="P221">
            <v>2</v>
          </cell>
        </row>
        <row r="222">
          <cell r="B222">
            <v>80</v>
          </cell>
          <cell r="C222">
            <v>0.375</v>
          </cell>
          <cell r="D222">
            <v>3.2</v>
          </cell>
          <cell r="E222">
            <v>1</v>
          </cell>
          <cell r="I222">
            <v>7.0000000000000007E-2</v>
          </cell>
          <cell r="J222">
            <v>0</v>
          </cell>
          <cell r="K222">
            <v>7.0000000000000007E-2</v>
          </cell>
          <cell r="P222">
            <v>2</v>
          </cell>
        </row>
        <row r="223">
          <cell r="B223">
            <v>80</v>
          </cell>
          <cell r="C223">
            <v>0.375</v>
          </cell>
          <cell r="D223">
            <v>3.2</v>
          </cell>
          <cell r="E223">
            <v>1</v>
          </cell>
          <cell r="F223">
            <v>0</v>
          </cell>
          <cell r="G223">
            <v>0</v>
          </cell>
          <cell r="H223">
            <v>0</v>
          </cell>
          <cell r="I223">
            <v>7.0000000000000007E-2</v>
          </cell>
          <cell r="J223">
            <v>0</v>
          </cell>
          <cell r="K223">
            <v>7.0000000000000007E-2</v>
          </cell>
          <cell r="L223">
            <v>2.12451171875</v>
          </cell>
          <cell r="M223">
            <v>0</v>
          </cell>
          <cell r="N223">
            <v>4.7320557945261064E-312</v>
          </cell>
          <cell r="O223">
            <v>80</v>
          </cell>
          <cell r="P223">
            <v>2</v>
          </cell>
          <cell r="Q223">
            <v>3.73</v>
          </cell>
          <cell r="R223">
            <v>1</v>
          </cell>
        </row>
        <row r="224">
          <cell r="B224">
            <v>80</v>
          </cell>
          <cell r="C224">
            <v>0.5</v>
          </cell>
          <cell r="D224">
            <v>3.73</v>
          </cell>
          <cell r="E224">
            <v>1</v>
          </cell>
          <cell r="I224">
            <v>7.0000000000000007E-2</v>
          </cell>
          <cell r="J224">
            <v>0</v>
          </cell>
          <cell r="K224">
            <v>7.0000000000000007E-2</v>
          </cell>
          <cell r="P224">
            <v>2</v>
          </cell>
        </row>
        <row r="225">
          <cell r="B225">
            <v>80</v>
          </cell>
          <cell r="C225">
            <v>0.5</v>
          </cell>
          <cell r="D225">
            <v>3.73</v>
          </cell>
          <cell r="E225">
            <v>1</v>
          </cell>
          <cell r="I225">
            <v>7.0000000000000007E-2</v>
          </cell>
          <cell r="J225">
            <v>0</v>
          </cell>
          <cell r="K225">
            <v>7.0000000000000007E-2</v>
          </cell>
          <cell r="P225">
            <v>2</v>
          </cell>
        </row>
        <row r="226">
          <cell r="B226">
            <v>80</v>
          </cell>
          <cell r="C226">
            <v>0.5</v>
          </cell>
          <cell r="D226">
            <v>3.73</v>
          </cell>
          <cell r="E226">
            <v>1</v>
          </cell>
          <cell r="I226">
            <v>7.0000000000000007E-2</v>
          </cell>
          <cell r="J226">
            <v>0</v>
          </cell>
          <cell r="K226">
            <v>7.0000000000000007E-2</v>
          </cell>
          <cell r="P226">
            <v>2</v>
          </cell>
        </row>
        <row r="227">
          <cell r="B227">
            <v>80</v>
          </cell>
          <cell r="C227">
            <v>0.75</v>
          </cell>
          <cell r="D227">
            <v>3.91</v>
          </cell>
          <cell r="E227">
            <v>1</v>
          </cell>
          <cell r="I227">
            <v>7.0000000000000007E-2</v>
          </cell>
          <cell r="J227">
            <v>0</v>
          </cell>
          <cell r="K227">
            <v>7.0000000000000007E-2</v>
          </cell>
          <cell r="P227">
            <v>2</v>
          </cell>
        </row>
        <row r="228">
          <cell r="B228">
            <v>80</v>
          </cell>
          <cell r="C228">
            <v>0.75</v>
          </cell>
          <cell r="D228">
            <v>3.91</v>
          </cell>
          <cell r="E228">
            <v>1</v>
          </cell>
          <cell r="I228">
            <v>7.0000000000000007E-2</v>
          </cell>
          <cell r="J228">
            <v>0</v>
          </cell>
          <cell r="K228">
            <v>7.0000000000000007E-2</v>
          </cell>
          <cell r="P228">
            <v>2</v>
          </cell>
        </row>
        <row r="229">
          <cell r="B229">
            <v>80</v>
          </cell>
          <cell r="C229">
            <v>0.75</v>
          </cell>
          <cell r="D229">
            <v>3.91</v>
          </cell>
          <cell r="E229">
            <v>1</v>
          </cell>
          <cell r="I229">
            <v>7.0000000000000007E-2</v>
          </cell>
          <cell r="J229">
            <v>0</v>
          </cell>
          <cell r="K229">
            <v>7.0000000000000007E-2</v>
          </cell>
          <cell r="P229">
            <v>2</v>
          </cell>
        </row>
        <row r="230">
          <cell r="B230">
            <v>80</v>
          </cell>
          <cell r="C230">
            <v>1</v>
          </cell>
          <cell r="D230">
            <v>4.55</v>
          </cell>
          <cell r="E230">
            <v>1</v>
          </cell>
          <cell r="I230">
            <v>0.15</v>
          </cell>
          <cell r="J230">
            <v>0</v>
          </cell>
          <cell r="K230">
            <v>0.15</v>
          </cell>
          <cell r="P230">
            <v>2</v>
          </cell>
        </row>
        <row r="231">
          <cell r="B231">
            <v>80</v>
          </cell>
          <cell r="C231">
            <v>1</v>
          </cell>
          <cell r="D231">
            <v>4.55</v>
          </cell>
          <cell r="E231">
            <v>1</v>
          </cell>
          <cell r="I231">
            <v>0.15</v>
          </cell>
          <cell r="J231">
            <v>0</v>
          </cell>
          <cell r="K231">
            <v>0.15</v>
          </cell>
          <cell r="P231">
            <v>2</v>
          </cell>
        </row>
        <row r="232">
          <cell r="B232">
            <v>80</v>
          </cell>
          <cell r="C232">
            <v>1</v>
          </cell>
          <cell r="D232">
            <v>4.55</v>
          </cell>
          <cell r="E232">
            <v>1</v>
          </cell>
          <cell r="I232">
            <v>0.15</v>
          </cell>
          <cell r="J232">
            <v>0</v>
          </cell>
          <cell r="K232">
            <v>0.15</v>
          </cell>
          <cell r="P232">
            <v>2</v>
          </cell>
        </row>
        <row r="233">
          <cell r="B233">
            <v>80</v>
          </cell>
          <cell r="C233">
            <v>1.25</v>
          </cell>
          <cell r="D233">
            <v>4.8499999999999996</v>
          </cell>
          <cell r="E233">
            <v>1</v>
          </cell>
          <cell r="I233">
            <v>0.13</v>
          </cell>
          <cell r="J233">
            <v>0.17</v>
          </cell>
          <cell r="K233">
            <v>0.30000000000000004</v>
          </cell>
          <cell r="P233">
            <v>2</v>
          </cell>
        </row>
        <row r="234">
          <cell r="B234">
            <v>80</v>
          </cell>
          <cell r="C234">
            <v>1.25</v>
          </cell>
          <cell r="D234">
            <v>4.8499999999999996</v>
          </cell>
          <cell r="E234">
            <v>1</v>
          </cell>
          <cell r="I234">
            <v>0.13</v>
          </cell>
          <cell r="J234">
            <v>0.17</v>
          </cell>
          <cell r="K234">
            <v>0.30000000000000004</v>
          </cell>
          <cell r="P234">
            <v>2</v>
          </cell>
        </row>
        <row r="235">
          <cell r="B235">
            <v>80</v>
          </cell>
          <cell r="C235">
            <v>1.25</v>
          </cell>
          <cell r="D235">
            <v>4.8499999999999996</v>
          </cell>
          <cell r="E235">
            <v>1</v>
          </cell>
          <cell r="I235">
            <v>0.13</v>
          </cell>
          <cell r="J235">
            <v>0.17</v>
          </cell>
          <cell r="K235">
            <v>0.30000000000000004</v>
          </cell>
          <cell r="P235">
            <v>2</v>
          </cell>
        </row>
        <row r="236">
          <cell r="B236">
            <v>80</v>
          </cell>
          <cell r="C236">
            <v>1.5</v>
          </cell>
          <cell r="D236">
            <v>5.08</v>
          </cell>
          <cell r="E236">
            <v>1</v>
          </cell>
          <cell r="I236">
            <v>0.15</v>
          </cell>
          <cell r="J236">
            <v>0.15</v>
          </cell>
          <cell r="K236">
            <v>0.3</v>
          </cell>
          <cell r="P236">
            <v>2</v>
          </cell>
        </row>
        <row r="237">
          <cell r="B237">
            <v>80</v>
          </cell>
          <cell r="C237">
            <v>1.5</v>
          </cell>
          <cell r="D237">
            <v>5.08</v>
          </cell>
          <cell r="E237">
            <v>1</v>
          </cell>
          <cell r="I237">
            <v>0.15</v>
          </cell>
          <cell r="J237">
            <v>0.15</v>
          </cell>
          <cell r="K237">
            <v>0.3</v>
          </cell>
          <cell r="P237">
            <v>2</v>
          </cell>
        </row>
        <row r="238">
          <cell r="B238">
            <v>80</v>
          </cell>
          <cell r="C238">
            <v>1.5</v>
          </cell>
          <cell r="D238">
            <v>5.08</v>
          </cell>
          <cell r="E238">
            <v>1</v>
          </cell>
          <cell r="I238">
            <v>0.15</v>
          </cell>
          <cell r="J238">
            <v>0.15</v>
          </cell>
          <cell r="K238">
            <v>0.3</v>
          </cell>
          <cell r="P238">
            <v>2</v>
          </cell>
        </row>
        <row r="239">
          <cell r="B239">
            <v>80</v>
          </cell>
          <cell r="C239">
            <v>2</v>
          </cell>
          <cell r="D239">
            <v>5.54</v>
          </cell>
          <cell r="E239">
            <v>1</v>
          </cell>
          <cell r="I239">
            <v>0.2</v>
          </cell>
          <cell r="J239">
            <v>0.25</v>
          </cell>
          <cell r="K239">
            <v>0.45</v>
          </cell>
          <cell r="P239">
            <v>2</v>
          </cell>
        </row>
        <row r="240">
          <cell r="B240">
            <v>80</v>
          </cell>
          <cell r="C240">
            <v>2</v>
          </cell>
          <cell r="D240">
            <v>5.54</v>
          </cell>
          <cell r="E240">
            <v>1</v>
          </cell>
          <cell r="I240">
            <v>0.2</v>
          </cell>
          <cell r="J240">
            <v>0.25</v>
          </cell>
          <cell r="K240">
            <v>0.45</v>
          </cell>
          <cell r="P240">
            <v>2</v>
          </cell>
        </row>
        <row r="241">
          <cell r="B241">
            <v>80</v>
          </cell>
          <cell r="C241">
            <v>2</v>
          </cell>
          <cell r="D241">
            <v>5.54</v>
          </cell>
          <cell r="E241">
            <v>1</v>
          </cell>
          <cell r="I241">
            <v>0.2</v>
          </cell>
          <cell r="J241">
            <v>0.25</v>
          </cell>
          <cell r="K241">
            <v>0.45</v>
          </cell>
          <cell r="P241">
            <v>2</v>
          </cell>
        </row>
        <row r="242">
          <cell r="B242">
            <v>80</v>
          </cell>
          <cell r="C242">
            <v>2.5</v>
          </cell>
          <cell r="D242">
            <v>7.01</v>
          </cell>
          <cell r="E242">
            <v>1</v>
          </cell>
          <cell r="I242">
            <v>0.25</v>
          </cell>
          <cell r="J242">
            <v>0.5</v>
          </cell>
          <cell r="K242">
            <v>0.75</v>
          </cell>
          <cell r="P242">
            <v>2</v>
          </cell>
        </row>
        <row r="243">
          <cell r="B243">
            <v>80</v>
          </cell>
          <cell r="C243">
            <v>3</v>
          </cell>
          <cell r="D243">
            <v>7.62</v>
          </cell>
          <cell r="E243">
            <v>1</v>
          </cell>
          <cell r="I243">
            <v>0.3</v>
          </cell>
          <cell r="J243">
            <v>0.6</v>
          </cell>
          <cell r="K243">
            <v>0.89999999999999991</v>
          </cell>
          <cell r="P243">
            <v>2</v>
          </cell>
        </row>
        <row r="244">
          <cell r="B244">
            <v>80</v>
          </cell>
          <cell r="C244">
            <v>3.5</v>
          </cell>
          <cell r="D244">
            <v>8.08</v>
          </cell>
          <cell r="E244">
            <v>1</v>
          </cell>
          <cell r="I244">
            <v>0.35</v>
          </cell>
          <cell r="J244">
            <v>0.85</v>
          </cell>
          <cell r="K244">
            <v>1.2</v>
          </cell>
          <cell r="P244">
            <v>3</v>
          </cell>
        </row>
        <row r="245">
          <cell r="A245">
            <v>0</v>
          </cell>
          <cell r="B245">
            <v>80</v>
          </cell>
          <cell r="C245">
            <v>4</v>
          </cell>
          <cell r="D245">
            <v>8.56</v>
          </cell>
          <cell r="E245">
            <v>1</v>
          </cell>
          <cell r="I245">
            <v>0.41</v>
          </cell>
          <cell r="J245">
            <v>0.93</v>
          </cell>
          <cell r="K245">
            <v>1.34</v>
          </cell>
          <cell r="P245">
            <v>3</v>
          </cell>
        </row>
        <row r="246">
          <cell r="B246">
            <v>80</v>
          </cell>
          <cell r="C246">
            <v>5</v>
          </cell>
          <cell r="D246">
            <v>9.5299999999999994</v>
          </cell>
          <cell r="E246">
            <v>1</v>
          </cell>
          <cell r="I246">
            <v>0.51</v>
          </cell>
          <cell r="J246">
            <v>1.59</v>
          </cell>
          <cell r="K246">
            <v>2.1</v>
          </cell>
          <cell r="P246">
            <v>4</v>
          </cell>
        </row>
        <row r="247">
          <cell r="B247">
            <v>80</v>
          </cell>
          <cell r="C247">
            <v>6</v>
          </cell>
          <cell r="D247">
            <v>10.97</v>
          </cell>
          <cell r="E247">
            <v>1.25</v>
          </cell>
          <cell r="I247">
            <v>0.61</v>
          </cell>
          <cell r="J247">
            <v>2.69</v>
          </cell>
          <cell r="K247">
            <v>3.3</v>
          </cell>
          <cell r="P247">
            <v>4</v>
          </cell>
        </row>
        <row r="248">
          <cell r="B248">
            <v>80</v>
          </cell>
          <cell r="C248">
            <v>8</v>
          </cell>
          <cell r="D248">
            <v>12.7</v>
          </cell>
          <cell r="E248">
            <v>1.25</v>
          </cell>
          <cell r="I248">
            <v>0.81</v>
          </cell>
          <cell r="J248">
            <v>4.58</v>
          </cell>
          <cell r="K248">
            <v>5.3900000000000006</v>
          </cell>
          <cell r="P248">
            <v>4</v>
          </cell>
        </row>
        <row r="249">
          <cell r="B249">
            <v>80</v>
          </cell>
          <cell r="C249">
            <v>10</v>
          </cell>
          <cell r="D249">
            <v>15.09</v>
          </cell>
          <cell r="E249">
            <v>1.5</v>
          </cell>
          <cell r="I249">
            <v>1.01</v>
          </cell>
          <cell r="J249">
            <v>7.99</v>
          </cell>
          <cell r="K249">
            <v>9</v>
          </cell>
          <cell r="P249">
            <v>4</v>
          </cell>
        </row>
        <row r="250">
          <cell r="B250">
            <v>80</v>
          </cell>
          <cell r="C250">
            <v>12</v>
          </cell>
          <cell r="D250">
            <v>17.48</v>
          </cell>
          <cell r="E250">
            <v>1.5</v>
          </cell>
          <cell r="I250">
            <v>1.22</v>
          </cell>
          <cell r="J250">
            <v>11.68</v>
          </cell>
          <cell r="K250">
            <v>12.9</v>
          </cell>
          <cell r="P250">
            <v>6</v>
          </cell>
        </row>
        <row r="251">
          <cell r="B251">
            <v>80</v>
          </cell>
          <cell r="C251">
            <v>14</v>
          </cell>
          <cell r="D251">
            <v>19.05</v>
          </cell>
          <cell r="E251">
            <v>2</v>
          </cell>
          <cell r="I251">
            <v>1.42</v>
          </cell>
          <cell r="J251">
            <v>12.68</v>
          </cell>
          <cell r="K251">
            <v>14.1</v>
          </cell>
          <cell r="P251">
            <v>6</v>
          </cell>
        </row>
        <row r="252">
          <cell r="B252">
            <v>80</v>
          </cell>
          <cell r="C252">
            <v>16</v>
          </cell>
          <cell r="D252">
            <v>21.44</v>
          </cell>
          <cell r="E252">
            <v>2</v>
          </cell>
          <cell r="I252">
            <v>1.62</v>
          </cell>
          <cell r="J252">
            <v>19.37</v>
          </cell>
          <cell r="K252">
            <v>20.990000000000002</v>
          </cell>
          <cell r="P252">
            <v>6</v>
          </cell>
        </row>
        <row r="253">
          <cell r="B253">
            <v>80</v>
          </cell>
          <cell r="C253">
            <v>18</v>
          </cell>
          <cell r="D253">
            <v>23.83</v>
          </cell>
          <cell r="E253">
            <v>2</v>
          </cell>
          <cell r="I253">
            <v>1.82</v>
          </cell>
          <cell r="J253">
            <v>26.68</v>
          </cell>
          <cell r="K253">
            <v>28.5</v>
          </cell>
          <cell r="P253">
            <v>6</v>
          </cell>
        </row>
        <row r="254">
          <cell r="B254">
            <v>80</v>
          </cell>
          <cell r="C254">
            <v>20</v>
          </cell>
          <cell r="D254">
            <v>26.19</v>
          </cell>
          <cell r="E254" t="str">
            <v>N</v>
          </cell>
          <cell r="I254">
            <v>2.0299999999999998</v>
          </cell>
          <cell r="J254">
            <v>36.96</v>
          </cell>
          <cell r="K254">
            <v>38.99</v>
          </cell>
          <cell r="P254">
            <v>7</v>
          </cell>
        </row>
        <row r="255">
          <cell r="B255">
            <v>80</v>
          </cell>
          <cell r="C255">
            <v>22</v>
          </cell>
          <cell r="D255">
            <v>28.58</v>
          </cell>
          <cell r="E255" t="str">
            <v>N</v>
          </cell>
          <cell r="I255">
            <v>2.23</v>
          </cell>
          <cell r="J255">
            <v>45.77</v>
          </cell>
          <cell r="K255">
            <v>48</v>
          </cell>
          <cell r="P255">
            <v>8</v>
          </cell>
        </row>
        <row r="256">
          <cell r="B256">
            <v>80</v>
          </cell>
          <cell r="C256">
            <v>24</v>
          </cell>
          <cell r="D256">
            <v>30.96</v>
          </cell>
          <cell r="E256" t="str">
            <v>N</v>
          </cell>
          <cell r="I256">
            <v>2.4300000000000002</v>
          </cell>
          <cell r="J256">
            <v>53.07</v>
          </cell>
          <cell r="K256">
            <v>55.5</v>
          </cell>
          <cell r="P256">
            <v>8</v>
          </cell>
        </row>
        <row r="257">
          <cell r="B257" t="str">
            <v>80S</v>
          </cell>
          <cell r="C257">
            <v>0.125</v>
          </cell>
          <cell r="D257">
            <v>2.41</v>
          </cell>
          <cell r="E257">
            <v>1</v>
          </cell>
          <cell r="I257">
            <v>7.0000000000000007E-2</v>
          </cell>
          <cell r="K257">
            <v>7.0000000000000007E-2</v>
          </cell>
          <cell r="P257">
            <v>2</v>
          </cell>
        </row>
        <row r="258">
          <cell r="B258" t="str">
            <v>80S</v>
          </cell>
          <cell r="C258">
            <v>0.125</v>
          </cell>
          <cell r="D258">
            <v>2.41</v>
          </cell>
          <cell r="E258">
            <v>1</v>
          </cell>
          <cell r="I258">
            <v>7.0000000000000007E-2</v>
          </cell>
          <cell r="K258">
            <v>7.0000000000000007E-2</v>
          </cell>
          <cell r="P258">
            <v>2</v>
          </cell>
        </row>
        <row r="259">
          <cell r="B259" t="str">
            <v>80S</v>
          </cell>
          <cell r="C259">
            <v>0.125</v>
          </cell>
          <cell r="D259">
            <v>2.41</v>
          </cell>
          <cell r="E259">
            <v>1</v>
          </cell>
          <cell r="I259">
            <v>7.0000000000000007E-2</v>
          </cell>
          <cell r="K259">
            <v>7.0000000000000007E-2</v>
          </cell>
          <cell r="P259">
            <v>2</v>
          </cell>
        </row>
        <row r="260">
          <cell r="B260" t="str">
            <v>80S</v>
          </cell>
          <cell r="C260">
            <v>0.25</v>
          </cell>
          <cell r="D260">
            <v>3.02</v>
          </cell>
          <cell r="E260">
            <v>1</v>
          </cell>
          <cell r="I260">
            <v>7.0000000000000007E-2</v>
          </cell>
          <cell r="K260">
            <v>7.0000000000000007E-2</v>
          </cell>
          <cell r="P260">
            <v>2</v>
          </cell>
        </row>
        <row r="261">
          <cell r="B261" t="str">
            <v>80S</v>
          </cell>
          <cell r="C261">
            <v>0.25</v>
          </cell>
          <cell r="D261">
            <v>3.02</v>
          </cell>
          <cell r="E261">
            <v>1</v>
          </cell>
          <cell r="I261">
            <v>7.0000000000000007E-2</v>
          </cell>
          <cell r="K261">
            <v>7.0000000000000007E-2</v>
          </cell>
          <cell r="P261">
            <v>2</v>
          </cell>
        </row>
        <row r="262">
          <cell r="B262" t="str">
            <v>80S</v>
          </cell>
          <cell r="C262">
            <v>0.25</v>
          </cell>
          <cell r="D262">
            <v>3.02</v>
          </cell>
          <cell r="E262">
            <v>1</v>
          </cell>
          <cell r="I262">
            <v>7.0000000000000007E-2</v>
          </cell>
          <cell r="K262">
            <v>7.0000000000000007E-2</v>
          </cell>
          <cell r="P262">
            <v>2</v>
          </cell>
        </row>
        <row r="263">
          <cell r="B263" t="str">
            <v>80S</v>
          </cell>
          <cell r="C263">
            <v>0.375</v>
          </cell>
          <cell r="D263">
            <v>3.2</v>
          </cell>
          <cell r="E263">
            <v>1</v>
          </cell>
          <cell r="I263">
            <v>7.0000000000000007E-2</v>
          </cell>
          <cell r="J263">
            <v>0</v>
          </cell>
          <cell r="K263">
            <v>7.0000000000000007E-2</v>
          </cell>
          <cell r="P263">
            <v>2</v>
          </cell>
        </row>
        <row r="264">
          <cell r="B264" t="str">
            <v>80S</v>
          </cell>
          <cell r="C264">
            <v>0.375</v>
          </cell>
          <cell r="D264">
            <v>3.2</v>
          </cell>
          <cell r="E264">
            <v>1</v>
          </cell>
          <cell r="I264">
            <v>7.0000000000000007E-2</v>
          </cell>
          <cell r="J264">
            <v>0</v>
          </cell>
          <cell r="K264">
            <v>7.0000000000000007E-2</v>
          </cell>
          <cell r="P264">
            <v>2</v>
          </cell>
        </row>
        <row r="265">
          <cell r="B265" t="str">
            <v>80S</v>
          </cell>
          <cell r="C265">
            <v>0.375</v>
          </cell>
          <cell r="D265">
            <v>3.2</v>
          </cell>
          <cell r="E265">
            <v>1</v>
          </cell>
          <cell r="I265">
            <v>7.0000000000000007E-2</v>
          </cell>
          <cell r="J265">
            <v>0</v>
          </cell>
          <cell r="K265">
            <v>7.0000000000000007E-2</v>
          </cell>
          <cell r="P265">
            <v>2</v>
          </cell>
        </row>
        <row r="266">
          <cell r="B266" t="str">
            <v>80S</v>
          </cell>
          <cell r="C266">
            <v>0.5</v>
          </cell>
          <cell r="D266">
            <v>3.73</v>
          </cell>
          <cell r="E266">
            <v>1</v>
          </cell>
          <cell r="I266">
            <v>7.0000000000000007E-2</v>
          </cell>
          <cell r="J266">
            <v>0</v>
          </cell>
          <cell r="K266">
            <v>7.0000000000000007E-2</v>
          </cell>
          <cell r="P266">
            <v>2</v>
          </cell>
        </row>
        <row r="267">
          <cell r="B267" t="str">
            <v>80S</v>
          </cell>
          <cell r="C267">
            <v>0.5</v>
          </cell>
          <cell r="D267">
            <v>3.73</v>
          </cell>
          <cell r="E267">
            <v>1</v>
          </cell>
          <cell r="I267">
            <v>7.0000000000000007E-2</v>
          </cell>
          <cell r="J267">
            <v>0</v>
          </cell>
          <cell r="K267">
            <v>7.0000000000000007E-2</v>
          </cell>
          <cell r="P267">
            <v>2</v>
          </cell>
        </row>
        <row r="268">
          <cell r="B268" t="str">
            <v>80S</v>
          </cell>
          <cell r="C268">
            <v>0.5</v>
          </cell>
          <cell r="D268">
            <v>3.73</v>
          </cell>
          <cell r="E268">
            <v>1</v>
          </cell>
          <cell r="I268">
            <v>7.0000000000000007E-2</v>
          </cell>
          <cell r="J268">
            <v>0</v>
          </cell>
          <cell r="K268">
            <v>7.0000000000000007E-2</v>
          </cell>
          <cell r="P268">
            <v>2</v>
          </cell>
        </row>
        <row r="269">
          <cell r="B269" t="str">
            <v>80S</v>
          </cell>
          <cell r="C269">
            <v>0.75</v>
          </cell>
          <cell r="D269">
            <v>3.91</v>
          </cell>
          <cell r="E269">
            <v>1</v>
          </cell>
          <cell r="H269">
            <v>0</v>
          </cell>
          <cell r="I269">
            <v>7.0000000000000007E-2</v>
          </cell>
          <cell r="J269">
            <v>0</v>
          </cell>
          <cell r="K269">
            <v>7.0000000000000007E-2</v>
          </cell>
          <cell r="M269">
            <v>0</v>
          </cell>
          <cell r="P269">
            <v>2</v>
          </cell>
          <cell r="R269">
            <v>0</v>
          </cell>
        </row>
        <row r="270">
          <cell r="B270" t="str">
            <v>80S</v>
          </cell>
          <cell r="C270">
            <v>0.75</v>
          </cell>
          <cell r="D270">
            <v>3.91</v>
          </cell>
          <cell r="E270">
            <v>1</v>
          </cell>
          <cell r="I270">
            <v>7.0000000000000007E-2</v>
          </cell>
          <cell r="J270">
            <v>0</v>
          </cell>
          <cell r="K270">
            <v>7.0000000000000007E-2</v>
          </cell>
          <cell r="P270">
            <v>2</v>
          </cell>
        </row>
        <row r="271">
          <cell r="B271" t="str">
            <v>80S</v>
          </cell>
          <cell r="C271">
            <v>0.75</v>
          </cell>
          <cell r="D271">
            <v>3.91</v>
          </cell>
          <cell r="E271">
            <v>1</v>
          </cell>
          <cell r="I271">
            <v>7.0000000000000007E-2</v>
          </cell>
          <cell r="J271">
            <v>0</v>
          </cell>
          <cell r="K271">
            <v>7.0000000000000007E-2</v>
          </cell>
          <cell r="P271">
            <v>2</v>
          </cell>
        </row>
        <row r="272">
          <cell r="B272" t="str">
            <v>80S</v>
          </cell>
          <cell r="C272">
            <v>1</v>
          </cell>
          <cell r="D272">
            <v>4.55</v>
          </cell>
          <cell r="E272">
            <v>1</v>
          </cell>
          <cell r="I272">
            <v>0.15</v>
          </cell>
          <cell r="J272">
            <v>0</v>
          </cell>
          <cell r="K272">
            <v>0.15</v>
          </cell>
          <cell r="P272">
            <v>2</v>
          </cell>
        </row>
        <row r="273">
          <cell r="B273" t="str">
            <v>80S</v>
          </cell>
          <cell r="C273">
            <v>1</v>
          </cell>
          <cell r="D273">
            <v>4.55</v>
          </cell>
          <cell r="E273">
            <v>1</v>
          </cell>
          <cell r="I273">
            <v>0.15</v>
          </cell>
          <cell r="J273">
            <v>0</v>
          </cell>
          <cell r="K273">
            <v>0.15</v>
          </cell>
          <cell r="P273">
            <v>2</v>
          </cell>
        </row>
        <row r="274">
          <cell r="B274" t="str">
            <v>80S</v>
          </cell>
          <cell r="C274">
            <v>1</v>
          </cell>
          <cell r="D274">
            <v>4.55</v>
          </cell>
          <cell r="E274">
            <v>1</v>
          </cell>
          <cell r="I274">
            <v>0.15</v>
          </cell>
          <cell r="J274">
            <v>0</v>
          </cell>
          <cell r="K274">
            <v>0.15</v>
          </cell>
          <cell r="P274">
            <v>2</v>
          </cell>
        </row>
        <row r="275">
          <cell r="B275" t="str">
            <v>80S</v>
          </cell>
          <cell r="C275">
            <v>1.25</v>
          </cell>
          <cell r="D275">
            <v>4.8499999999999996</v>
          </cell>
          <cell r="E275">
            <v>1</v>
          </cell>
          <cell r="I275">
            <v>0.13</v>
          </cell>
          <cell r="J275">
            <v>0.17</v>
          </cell>
          <cell r="K275">
            <v>0.30000000000000004</v>
          </cell>
          <cell r="P275">
            <v>2</v>
          </cell>
        </row>
        <row r="276">
          <cell r="B276" t="str">
            <v>80S</v>
          </cell>
          <cell r="C276">
            <v>1.25</v>
          </cell>
          <cell r="D276">
            <v>4.8499999999999996</v>
          </cell>
          <cell r="E276">
            <v>1</v>
          </cell>
          <cell r="I276">
            <v>0.13</v>
          </cell>
          <cell r="J276">
            <v>0.17</v>
          </cell>
          <cell r="K276">
            <v>0.30000000000000004</v>
          </cell>
          <cell r="P276">
            <v>2</v>
          </cell>
        </row>
        <row r="277">
          <cell r="B277" t="str">
            <v>80S</v>
          </cell>
          <cell r="C277">
            <v>1.25</v>
          </cell>
          <cell r="D277">
            <v>4.8499999999999996</v>
          </cell>
          <cell r="E277">
            <v>1</v>
          </cell>
          <cell r="I277">
            <v>0.13</v>
          </cell>
          <cell r="J277">
            <v>0.17</v>
          </cell>
          <cell r="K277">
            <v>0.30000000000000004</v>
          </cell>
          <cell r="P277">
            <v>2</v>
          </cell>
        </row>
        <row r="278">
          <cell r="B278" t="str">
            <v>80S</v>
          </cell>
          <cell r="C278">
            <v>1.5</v>
          </cell>
          <cell r="D278">
            <v>5.08</v>
          </cell>
          <cell r="E278">
            <v>1</v>
          </cell>
          <cell r="I278">
            <v>0.15</v>
          </cell>
          <cell r="J278">
            <v>0.15</v>
          </cell>
          <cell r="K278">
            <v>0.3</v>
          </cell>
          <cell r="P278">
            <v>2</v>
          </cell>
        </row>
        <row r="279">
          <cell r="B279" t="str">
            <v>80S</v>
          </cell>
          <cell r="C279">
            <v>1.5</v>
          </cell>
          <cell r="D279">
            <v>5.08</v>
          </cell>
          <cell r="E279">
            <v>1</v>
          </cell>
          <cell r="I279">
            <v>0.15</v>
          </cell>
          <cell r="J279">
            <v>0.15</v>
          </cell>
          <cell r="K279">
            <v>0.3</v>
          </cell>
          <cell r="P279">
            <v>2</v>
          </cell>
        </row>
        <row r="280">
          <cell r="B280" t="str">
            <v>80S</v>
          </cell>
          <cell r="C280">
            <v>1.5</v>
          </cell>
          <cell r="D280">
            <v>5.08</v>
          </cell>
          <cell r="E280">
            <v>1</v>
          </cell>
          <cell r="I280">
            <v>0.15</v>
          </cell>
          <cell r="J280">
            <v>0.15</v>
          </cell>
          <cell r="K280">
            <v>0.3</v>
          </cell>
          <cell r="P280">
            <v>2</v>
          </cell>
        </row>
        <row r="281">
          <cell r="B281" t="str">
            <v>80S</v>
          </cell>
          <cell r="C281">
            <v>2</v>
          </cell>
          <cell r="D281">
            <v>5.54</v>
          </cell>
          <cell r="E281">
            <v>1</v>
          </cell>
          <cell r="I281">
            <v>0.2</v>
          </cell>
          <cell r="J281">
            <v>0.25</v>
          </cell>
          <cell r="K281">
            <v>0.45</v>
          </cell>
          <cell r="P281">
            <v>2</v>
          </cell>
        </row>
        <row r="282">
          <cell r="B282" t="str">
            <v>80S</v>
          </cell>
          <cell r="C282">
            <v>2</v>
          </cell>
          <cell r="D282">
            <v>5.54</v>
          </cell>
          <cell r="E282">
            <v>1</v>
          </cell>
          <cell r="I282">
            <v>0.2</v>
          </cell>
          <cell r="J282">
            <v>0.25</v>
          </cell>
          <cell r="K282">
            <v>0.45</v>
          </cell>
          <cell r="P282">
            <v>2</v>
          </cell>
        </row>
        <row r="283">
          <cell r="B283" t="str">
            <v>80S</v>
          </cell>
          <cell r="C283">
            <v>2</v>
          </cell>
          <cell r="D283">
            <v>5.54</v>
          </cell>
          <cell r="E283">
            <v>1</v>
          </cell>
          <cell r="I283">
            <v>0.2</v>
          </cell>
          <cell r="J283">
            <v>0.25</v>
          </cell>
          <cell r="K283">
            <v>0.45</v>
          </cell>
          <cell r="P283">
            <v>2</v>
          </cell>
        </row>
        <row r="284">
          <cell r="B284" t="str">
            <v>80S</v>
          </cell>
          <cell r="C284">
            <v>2.5</v>
          </cell>
          <cell r="D284">
            <v>7.01</v>
          </cell>
          <cell r="E284">
            <v>1</v>
          </cell>
          <cell r="I284">
            <v>0.25</v>
          </cell>
          <cell r="J284">
            <v>0.5</v>
          </cell>
          <cell r="K284">
            <v>0.75</v>
          </cell>
          <cell r="P284">
            <v>2</v>
          </cell>
        </row>
        <row r="285">
          <cell r="B285" t="str">
            <v>80S</v>
          </cell>
          <cell r="C285">
            <v>3</v>
          </cell>
          <cell r="D285">
            <v>7.62</v>
          </cell>
          <cell r="E285">
            <v>1</v>
          </cell>
          <cell r="I285">
            <v>0.3</v>
          </cell>
          <cell r="J285">
            <v>0.6</v>
          </cell>
          <cell r="K285">
            <v>0.89999999999999991</v>
          </cell>
          <cell r="P285">
            <v>2</v>
          </cell>
        </row>
        <row r="286">
          <cell r="B286" t="str">
            <v>80S</v>
          </cell>
          <cell r="C286">
            <v>3.5</v>
          </cell>
          <cell r="D286">
            <v>8.08</v>
          </cell>
          <cell r="E286">
            <v>1</v>
          </cell>
          <cell r="I286">
            <v>0.35</v>
          </cell>
          <cell r="J286">
            <v>0.85</v>
          </cell>
          <cell r="K286">
            <v>1.2</v>
          </cell>
          <cell r="P286">
            <v>3</v>
          </cell>
        </row>
        <row r="287">
          <cell r="B287" t="str">
            <v>80S</v>
          </cell>
          <cell r="C287">
            <v>4</v>
          </cell>
          <cell r="D287">
            <v>8.56</v>
          </cell>
          <cell r="E287">
            <v>1</v>
          </cell>
          <cell r="I287">
            <v>0.41</v>
          </cell>
          <cell r="J287">
            <v>0.93</v>
          </cell>
          <cell r="K287">
            <v>1.34</v>
          </cell>
          <cell r="P287">
            <v>3</v>
          </cell>
        </row>
        <row r="288">
          <cell r="B288" t="str">
            <v>80S</v>
          </cell>
          <cell r="C288">
            <v>5</v>
          </cell>
          <cell r="D288">
            <v>9.5299999999999994</v>
          </cell>
          <cell r="E288">
            <v>1</v>
          </cell>
          <cell r="I288">
            <v>0.51</v>
          </cell>
          <cell r="J288">
            <v>1.59</v>
          </cell>
          <cell r="K288">
            <v>2.1</v>
          </cell>
          <cell r="P288">
            <v>4</v>
          </cell>
        </row>
        <row r="289">
          <cell r="B289" t="str">
            <v>80S</v>
          </cell>
          <cell r="C289">
            <v>6</v>
          </cell>
          <cell r="D289">
            <v>10.97</v>
          </cell>
          <cell r="E289">
            <v>1.25</v>
          </cell>
          <cell r="I289">
            <v>0.61</v>
          </cell>
          <cell r="J289">
            <v>2.69</v>
          </cell>
          <cell r="K289">
            <v>3.3</v>
          </cell>
          <cell r="P289">
            <v>4</v>
          </cell>
        </row>
        <row r="290">
          <cell r="B290" t="str">
            <v>80S</v>
          </cell>
          <cell r="C290">
            <v>8</v>
          </cell>
          <cell r="D290">
            <v>12.7</v>
          </cell>
          <cell r="E290">
            <v>1.25</v>
          </cell>
          <cell r="I290">
            <v>0.81</v>
          </cell>
          <cell r="J290">
            <v>4.58</v>
          </cell>
          <cell r="K290">
            <v>5.3900000000000006</v>
          </cell>
          <cell r="P290">
            <v>4</v>
          </cell>
        </row>
        <row r="291">
          <cell r="B291" t="str">
            <v>80S</v>
          </cell>
          <cell r="C291">
            <v>10</v>
          </cell>
          <cell r="D291">
            <v>12.7</v>
          </cell>
          <cell r="E291">
            <v>1.25</v>
          </cell>
          <cell r="I291">
            <v>1.01</v>
          </cell>
          <cell r="J291">
            <v>5.74</v>
          </cell>
          <cell r="K291">
            <v>6.75</v>
          </cell>
          <cell r="P291">
            <v>4</v>
          </cell>
        </row>
        <row r="292">
          <cell r="B292" t="str">
            <v>80S</v>
          </cell>
          <cell r="C292">
            <v>12</v>
          </cell>
          <cell r="D292">
            <v>12.7</v>
          </cell>
          <cell r="E292">
            <v>1.25</v>
          </cell>
          <cell r="I292">
            <v>1.22</v>
          </cell>
          <cell r="J292">
            <v>6.73</v>
          </cell>
          <cell r="K292">
            <v>7.95</v>
          </cell>
          <cell r="P292">
            <v>6</v>
          </cell>
        </row>
        <row r="293">
          <cell r="B293">
            <v>100</v>
          </cell>
          <cell r="C293">
            <v>8</v>
          </cell>
          <cell r="D293">
            <v>15.09</v>
          </cell>
          <cell r="E293">
            <v>1.5</v>
          </cell>
          <cell r="I293">
            <v>0.81</v>
          </cell>
          <cell r="J293">
            <v>6.09</v>
          </cell>
          <cell r="K293">
            <v>6.9</v>
          </cell>
          <cell r="P293">
            <v>4</v>
          </cell>
        </row>
        <row r="294">
          <cell r="B294">
            <v>100</v>
          </cell>
          <cell r="C294">
            <v>10</v>
          </cell>
          <cell r="D294">
            <v>18.260000000000002</v>
          </cell>
          <cell r="E294">
            <v>1.5</v>
          </cell>
          <cell r="I294">
            <v>1.01</v>
          </cell>
          <cell r="J294">
            <v>11.44</v>
          </cell>
          <cell r="K294">
            <v>12.45</v>
          </cell>
          <cell r="P294">
            <v>4</v>
          </cell>
        </row>
        <row r="295">
          <cell r="B295">
            <v>100</v>
          </cell>
          <cell r="C295">
            <v>12</v>
          </cell>
          <cell r="D295">
            <v>21.44</v>
          </cell>
          <cell r="E295">
            <v>2</v>
          </cell>
          <cell r="I295">
            <v>1.22</v>
          </cell>
          <cell r="J295">
            <v>15.28</v>
          </cell>
          <cell r="K295">
            <v>16.5</v>
          </cell>
          <cell r="P295">
            <v>6</v>
          </cell>
        </row>
        <row r="296">
          <cell r="B296">
            <v>100</v>
          </cell>
          <cell r="C296">
            <v>14</v>
          </cell>
          <cell r="D296">
            <v>23.83</v>
          </cell>
          <cell r="E296">
            <v>2</v>
          </cell>
          <cell r="I296">
            <v>1.42</v>
          </cell>
          <cell r="J296">
            <v>21.07</v>
          </cell>
          <cell r="K296">
            <v>22.490000000000002</v>
          </cell>
          <cell r="P296">
            <v>6</v>
          </cell>
        </row>
        <row r="297">
          <cell r="B297">
            <v>100</v>
          </cell>
          <cell r="C297">
            <v>16</v>
          </cell>
          <cell r="D297">
            <v>26.19</v>
          </cell>
          <cell r="E297" t="str">
            <v>N</v>
          </cell>
          <cell r="I297">
            <v>1.62</v>
          </cell>
          <cell r="J297">
            <v>28.38</v>
          </cell>
          <cell r="K297">
            <v>30</v>
          </cell>
          <cell r="P297">
            <v>6</v>
          </cell>
        </row>
        <row r="298">
          <cell r="B298">
            <v>100</v>
          </cell>
          <cell r="C298">
            <v>18</v>
          </cell>
          <cell r="D298">
            <v>29.36</v>
          </cell>
          <cell r="E298" t="str">
            <v>N</v>
          </cell>
          <cell r="I298">
            <v>1.82</v>
          </cell>
          <cell r="J298">
            <v>37.17</v>
          </cell>
          <cell r="K298">
            <v>38.99</v>
          </cell>
          <cell r="P298">
            <v>6</v>
          </cell>
        </row>
        <row r="299">
          <cell r="B299">
            <v>100</v>
          </cell>
          <cell r="C299">
            <v>20</v>
          </cell>
          <cell r="D299">
            <v>32.54</v>
          </cell>
          <cell r="E299" t="str">
            <v>N</v>
          </cell>
          <cell r="I299">
            <v>2.0299999999999998</v>
          </cell>
          <cell r="J299">
            <v>45.97</v>
          </cell>
          <cell r="K299">
            <v>48</v>
          </cell>
          <cell r="P299">
            <v>7</v>
          </cell>
        </row>
        <row r="300">
          <cell r="B300">
            <v>100</v>
          </cell>
          <cell r="C300">
            <v>22</v>
          </cell>
          <cell r="D300">
            <v>34.93</v>
          </cell>
          <cell r="E300" t="str">
            <v>N</v>
          </cell>
          <cell r="I300">
            <v>2.23</v>
          </cell>
          <cell r="J300">
            <v>65.27</v>
          </cell>
          <cell r="K300">
            <v>67.5</v>
          </cell>
          <cell r="P300">
            <v>8</v>
          </cell>
        </row>
        <row r="301">
          <cell r="B301">
            <v>100</v>
          </cell>
          <cell r="C301">
            <v>24</v>
          </cell>
          <cell r="D301">
            <v>38.89</v>
          </cell>
          <cell r="E301" t="str">
            <v>N</v>
          </cell>
          <cell r="I301">
            <v>2.4300000000000002</v>
          </cell>
          <cell r="J301">
            <v>75.56</v>
          </cell>
          <cell r="K301">
            <v>77.990000000000009</v>
          </cell>
          <cell r="P301">
            <v>8</v>
          </cell>
        </row>
        <row r="302">
          <cell r="B302">
            <v>120</v>
          </cell>
          <cell r="C302">
            <v>4</v>
          </cell>
          <cell r="D302">
            <v>11.13</v>
          </cell>
          <cell r="E302">
            <v>1.25</v>
          </cell>
          <cell r="I302">
            <v>0.41</v>
          </cell>
          <cell r="J302">
            <v>1.84</v>
          </cell>
          <cell r="K302">
            <v>2.25</v>
          </cell>
          <cell r="P302">
            <v>4</v>
          </cell>
        </row>
        <row r="303">
          <cell r="B303">
            <v>120</v>
          </cell>
          <cell r="C303">
            <v>5</v>
          </cell>
          <cell r="D303">
            <v>12.7</v>
          </cell>
          <cell r="E303">
            <v>1.25</v>
          </cell>
          <cell r="I303">
            <v>0.51</v>
          </cell>
          <cell r="J303">
            <v>2.94</v>
          </cell>
          <cell r="K303">
            <v>3.45</v>
          </cell>
          <cell r="P303">
            <v>4</v>
          </cell>
        </row>
        <row r="304">
          <cell r="B304">
            <v>120</v>
          </cell>
          <cell r="C304">
            <v>6</v>
          </cell>
          <cell r="D304">
            <v>14.27</v>
          </cell>
          <cell r="E304">
            <v>1.25</v>
          </cell>
          <cell r="I304">
            <v>0.61</v>
          </cell>
          <cell r="J304">
            <v>4.1900000000000004</v>
          </cell>
          <cell r="K304">
            <v>4.8000000000000007</v>
          </cell>
          <cell r="P304">
            <v>4</v>
          </cell>
        </row>
        <row r="305">
          <cell r="B305">
            <v>120</v>
          </cell>
          <cell r="C305">
            <v>8</v>
          </cell>
          <cell r="D305">
            <v>18.260000000000002</v>
          </cell>
          <cell r="E305">
            <v>1.5</v>
          </cell>
          <cell r="I305">
            <v>0.81</v>
          </cell>
          <cell r="J305">
            <v>9.23</v>
          </cell>
          <cell r="K305">
            <v>10.040000000000001</v>
          </cell>
          <cell r="P305">
            <v>4</v>
          </cell>
        </row>
        <row r="306">
          <cell r="B306">
            <v>120</v>
          </cell>
          <cell r="C306">
            <v>10</v>
          </cell>
          <cell r="D306">
            <v>21.44</v>
          </cell>
          <cell r="E306">
            <v>2</v>
          </cell>
          <cell r="I306">
            <v>1.01</v>
          </cell>
          <cell r="J306">
            <v>12.49</v>
          </cell>
          <cell r="K306">
            <v>13.5</v>
          </cell>
          <cell r="P306">
            <v>4</v>
          </cell>
        </row>
        <row r="307">
          <cell r="B307">
            <v>120</v>
          </cell>
          <cell r="C307">
            <v>12</v>
          </cell>
          <cell r="D307">
            <v>25.4</v>
          </cell>
          <cell r="E307" t="str">
            <v>N</v>
          </cell>
          <cell r="I307">
            <v>1.22</v>
          </cell>
          <cell r="J307">
            <v>21.27</v>
          </cell>
          <cell r="K307">
            <v>22.49</v>
          </cell>
          <cell r="P307">
            <v>6</v>
          </cell>
        </row>
        <row r="308">
          <cell r="B308">
            <v>120</v>
          </cell>
          <cell r="C308">
            <v>14</v>
          </cell>
          <cell r="D308">
            <v>27.79</v>
          </cell>
          <cell r="E308" t="str">
            <v>N</v>
          </cell>
          <cell r="I308">
            <v>1.42</v>
          </cell>
          <cell r="J308">
            <v>25.58</v>
          </cell>
          <cell r="K308">
            <v>27</v>
          </cell>
          <cell r="P308">
            <v>6</v>
          </cell>
        </row>
        <row r="309">
          <cell r="B309">
            <v>120</v>
          </cell>
          <cell r="C309">
            <v>16</v>
          </cell>
          <cell r="D309">
            <v>30.96</v>
          </cell>
          <cell r="E309" t="str">
            <v>N</v>
          </cell>
          <cell r="I309">
            <v>1.62</v>
          </cell>
          <cell r="J309">
            <v>35.880000000000003</v>
          </cell>
          <cell r="K309">
            <v>37.5</v>
          </cell>
          <cell r="P309">
            <v>6</v>
          </cell>
        </row>
        <row r="310">
          <cell r="B310">
            <v>120</v>
          </cell>
          <cell r="C310">
            <v>18</v>
          </cell>
          <cell r="D310">
            <v>34.93</v>
          </cell>
          <cell r="E310" t="str">
            <v>N</v>
          </cell>
          <cell r="I310">
            <v>1.82</v>
          </cell>
          <cell r="J310">
            <v>47.68</v>
          </cell>
          <cell r="K310">
            <v>49.5</v>
          </cell>
          <cell r="P310">
            <v>6</v>
          </cell>
        </row>
        <row r="311">
          <cell r="B311">
            <v>120</v>
          </cell>
          <cell r="C311">
            <v>20</v>
          </cell>
          <cell r="D311">
            <v>38.1</v>
          </cell>
          <cell r="E311" t="str">
            <v>N</v>
          </cell>
          <cell r="I311">
            <v>2.0299999999999998</v>
          </cell>
          <cell r="J311">
            <v>62.47</v>
          </cell>
          <cell r="K311">
            <v>64.5</v>
          </cell>
          <cell r="P311">
            <v>7</v>
          </cell>
        </row>
        <row r="312">
          <cell r="B312">
            <v>120</v>
          </cell>
          <cell r="C312">
            <v>22</v>
          </cell>
          <cell r="D312">
            <v>41.28</v>
          </cell>
          <cell r="E312" t="str">
            <v>N</v>
          </cell>
          <cell r="I312">
            <v>2.23</v>
          </cell>
          <cell r="J312">
            <v>84.76</v>
          </cell>
          <cell r="K312">
            <v>86.990000000000009</v>
          </cell>
          <cell r="P312">
            <v>8</v>
          </cell>
        </row>
        <row r="313">
          <cell r="B313">
            <v>120</v>
          </cell>
          <cell r="C313">
            <v>24</v>
          </cell>
          <cell r="D313">
            <v>46.02</v>
          </cell>
          <cell r="E313" t="str">
            <v>N</v>
          </cell>
          <cell r="I313">
            <v>2.4300000000000002</v>
          </cell>
          <cell r="J313">
            <v>98.07</v>
          </cell>
          <cell r="K313">
            <v>100.5</v>
          </cell>
          <cell r="P313">
            <v>8</v>
          </cell>
        </row>
        <row r="314">
          <cell r="B314">
            <v>140</v>
          </cell>
          <cell r="C314">
            <v>8</v>
          </cell>
          <cell r="D314">
            <v>20.62</v>
          </cell>
          <cell r="E314">
            <v>2</v>
          </cell>
          <cell r="I314">
            <v>0.81</v>
          </cell>
          <cell r="J314">
            <v>10.130000000000001</v>
          </cell>
          <cell r="K314">
            <v>10.940000000000001</v>
          </cell>
          <cell r="P314">
            <v>4</v>
          </cell>
        </row>
        <row r="315">
          <cell r="B315">
            <v>140</v>
          </cell>
          <cell r="C315">
            <v>10</v>
          </cell>
          <cell r="D315">
            <v>25.4</v>
          </cell>
          <cell r="E315" t="str">
            <v>N</v>
          </cell>
          <cell r="I315">
            <v>1.01</v>
          </cell>
          <cell r="J315">
            <v>18.48</v>
          </cell>
          <cell r="K315">
            <v>19.490000000000002</v>
          </cell>
          <cell r="P315">
            <v>4</v>
          </cell>
        </row>
        <row r="316">
          <cell r="B316">
            <v>140</v>
          </cell>
          <cell r="C316">
            <v>12</v>
          </cell>
          <cell r="D316">
            <v>28.58</v>
          </cell>
          <cell r="E316" t="str">
            <v>N</v>
          </cell>
          <cell r="I316">
            <v>1.22</v>
          </cell>
          <cell r="J316">
            <v>25.78</v>
          </cell>
          <cell r="K316">
            <v>27</v>
          </cell>
          <cell r="P316">
            <v>6</v>
          </cell>
        </row>
        <row r="317">
          <cell r="B317">
            <v>140</v>
          </cell>
          <cell r="C317">
            <v>14</v>
          </cell>
          <cell r="D317">
            <v>31.75</v>
          </cell>
          <cell r="E317" t="str">
            <v>N</v>
          </cell>
          <cell r="I317">
            <v>1.42</v>
          </cell>
          <cell r="J317">
            <v>31.58</v>
          </cell>
          <cell r="K317">
            <v>33</v>
          </cell>
          <cell r="P317">
            <v>6</v>
          </cell>
        </row>
        <row r="318">
          <cell r="B318">
            <v>140</v>
          </cell>
          <cell r="C318">
            <v>16</v>
          </cell>
          <cell r="D318">
            <v>36.53</v>
          </cell>
          <cell r="E318" t="str">
            <v>N</v>
          </cell>
          <cell r="I318">
            <v>1.62</v>
          </cell>
          <cell r="J318">
            <v>44.87</v>
          </cell>
          <cell r="K318">
            <v>46.489999999999995</v>
          </cell>
          <cell r="P318">
            <v>6</v>
          </cell>
        </row>
        <row r="319">
          <cell r="B319">
            <v>140</v>
          </cell>
          <cell r="C319">
            <v>18</v>
          </cell>
          <cell r="D319">
            <v>39.67</v>
          </cell>
          <cell r="E319" t="str">
            <v>N</v>
          </cell>
          <cell r="I319">
            <v>1.82</v>
          </cell>
          <cell r="J319">
            <v>59.68</v>
          </cell>
          <cell r="K319">
            <v>61.5</v>
          </cell>
          <cell r="P319">
            <v>6</v>
          </cell>
        </row>
        <row r="320">
          <cell r="B320">
            <v>140</v>
          </cell>
          <cell r="C320">
            <v>20</v>
          </cell>
          <cell r="D320">
            <v>44.45</v>
          </cell>
          <cell r="E320" t="str">
            <v>N</v>
          </cell>
          <cell r="I320">
            <v>2.0299999999999998</v>
          </cell>
          <cell r="J320">
            <v>78.959999999999994</v>
          </cell>
          <cell r="K320">
            <v>80.989999999999995</v>
          </cell>
          <cell r="P320">
            <v>7</v>
          </cell>
        </row>
        <row r="321">
          <cell r="B321">
            <v>140</v>
          </cell>
          <cell r="C321">
            <v>22</v>
          </cell>
          <cell r="D321">
            <v>47.63</v>
          </cell>
          <cell r="E321" t="str">
            <v>N</v>
          </cell>
          <cell r="I321">
            <v>2.23</v>
          </cell>
          <cell r="J321">
            <v>108.77</v>
          </cell>
          <cell r="K321">
            <v>111</v>
          </cell>
          <cell r="P321">
            <v>8</v>
          </cell>
        </row>
        <row r="322">
          <cell r="B322">
            <v>140</v>
          </cell>
          <cell r="C322">
            <v>24</v>
          </cell>
          <cell r="D322">
            <v>52.37</v>
          </cell>
          <cell r="E322" t="str">
            <v>N</v>
          </cell>
          <cell r="I322">
            <v>2.4300000000000002</v>
          </cell>
          <cell r="J322">
            <v>126.57</v>
          </cell>
          <cell r="K322">
            <v>129</v>
          </cell>
          <cell r="P322">
            <v>8</v>
          </cell>
        </row>
        <row r="323">
          <cell r="B323">
            <v>160</v>
          </cell>
          <cell r="C323">
            <v>0.5</v>
          </cell>
          <cell r="D323">
            <v>4.78</v>
          </cell>
          <cell r="E323">
            <v>1</v>
          </cell>
          <cell r="I323">
            <v>7.0000000000000007E-2</v>
          </cell>
          <cell r="J323">
            <v>0.08</v>
          </cell>
          <cell r="K323">
            <v>0.15000000000000002</v>
          </cell>
          <cell r="P323">
            <v>2</v>
          </cell>
        </row>
        <row r="324">
          <cell r="B324">
            <v>160</v>
          </cell>
          <cell r="C324">
            <v>0.5</v>
          </cell>
          <cell r="D324">
            <v>4.78</v>
          </cell>
          <cell r="E324">
            <v>1</v>
          </cell>
          <cell r="I324">
            <v>7.0000000000000007E-2</v>
          </cell>
          <cell r="J324">
            <v>0.08</v>
          </cell>
          <cell r="K324">
            <v>0.15000000000000002</v>
          </cell>
          <cell r="P324">
            <v>2</v>
          </cell>
        </row>
        <row r="325">
          <cell r="B325">
            <v>160</v>
          </cell>
          <cell r="C325">
            <v>0.5</v>
          </cell>
          <cell r="D325">
            <v>4.78</v>
          </cell>
          <cell r="E325">
            <v>1</v>
          </cell>
          <cell r="I325">
            <v>7.0000000000000007E-2</v>
          </cell>
          <cell r="J325">
            <v>0.08</v>
          </cell>
          <cell r="K325">
            <v>0.15000000000000002</v>
          </cell>
          <cell r="P325">
            <v>2</v>
          </cell>
        </row>
        <row r="326">
          <cell r="B326">
            <v>160</v>
          </cell>
          <cell r="C326">
            <v>0.75</v>
          </cell>
          <cell r="D326">
            <v>5.56</v>
          </cell>
          <cell r="E326">
            <v>1</v>
          </cell>
          <cell r="I326">
            <v>0.08</v>
          </cell>
          <cell r="J326">
            <v>7.0000000000000007E-2</v>
          </cell>
          <cell r="K326">
            <v>0.15000000000000002</v>
          </cell>
          <cell r="P326">
            <v>2</v>
          </cell>
        </row>
        <row r="327">
          <cell r="B327">
            <v>160</v>
          </cell>
          <cell r="C327">
            <v>0.75</v>
          </cell>
          <cell r="D327">
            <v>5.56</v>
          </cell>
          <cell r="E327">
            <v>1</v>
          </cell>
          <cell r="I327">
            <v>0.08</v>
          </cell>
          <cell r="J327">
            <v>7.0000000000000007E-2</v>
          </cell>
          <cell r="K327">
            <v>0.15000000000000002</v>
          </cell>
          <cell r="P327">
            <v>2</v>
          </cell>
        </row>
        <row r="328">
          <cell r="B328">
            <v>160</v>
          </cell>
          <cell r="C328">
            <v>0.75</v>
          </cell>
          <cell r="D328">
            <v>5.56</v>
          </cell>
          <cell r="E328">
            <v>1</v>
          </cell>
          <cell r="I328">
            <v>0.08</v>
          </cell>
          <cell r="J328">
            <v>7.0000000000000007E-2</v>
          </cell>
          <cell r="K328">
            <v>0.15000000000000002</v>
          </cell>
          <cell r="P328">
            <v>2</v>
          </cell>
        </row>
        <row r="329">
          <cell r="B329">
            <v>160</v>
          </cell>
          <cell r="C329">
            <v>1</v>
          </cell>
          <cell r="D329">
            <v>6.35</v>
          </cell>
          <cell r="E329">
            <v>1</v>
          </cell>
          <cell r="I329">
            <v>0.1</v>
          </cell>
          <cell r="J329">
            <v>0.35</v>
          </cell>
          <cell r="K329">
            <v>0.44999999999999996</v>
          </cell>
          <cell r="P329">
            <v>2</v>
          </cell>
        </row>
        <row r="330">
          <cell r="B330">
            <v>160</v>
          </cell>
          <cell r="C330">
            <v>1</v>
          </cell>
          <cell r="D330">
            <v>6.35</v>
          </cell>
          <cell r="E330">
            <v>1</v>
          </cell>
          <cell r="I330">
            <v>0.1</v>
          </cell>
          <cell r="J330">
            <v>0.35</v>
          </cell>
          <cell r="K330">
            <v>0.44999999999999996</v>
          </cell>
          <cell r="P330">
            <v>2</v>
          </cell>
        </row>
        <row r="331">
          <cell r="B331">
            <v>160</v>
          </cell>
          <cell r="C331">
            <v>1</v>
          </cell>
          <cell r="D331">
            <v>6.35</v>
          </cell>
          <cell r="E331">
            <v>1</v>
          </cell>
          <cell r="I331">
            <v>0.1</v>
          </cell>
          <cell r="J331">
            <v>0.35</v>
          </cell>
          <cell r="K331">
            <v>0.44999999999999996</v>
          </cell>
          <cell r="P331">
            <v>2</v>
          </cell>
        </row>
        <row r="332">
          <cell r="B332">
            <v>160</v>
          </cell>
          <cell r="C332">
            <v>1.25</v>
          </cell>
          <cell r="D332">
            <v>6.35</v>
          </cell>
          <cell r="E332">
            <v>1</v>
          </cell>
          <cell r="I332">
            <v>0.13</v>
          </cell>
          <cell r="J332">
            <v>0.32</v>
          </cell>
          <cell r="K332">
            <v>0.45</v>
          </cell>
          <cell r="P332">
            <v>2</v>
          </cell>
        </row>
        <row r="333">
          <cell r="B333">
            <v>160</v>
          </cell>
          <cell r="C333">
            <v>1.25</v>
          </cell>
          <cell r="D333">
            <v>6.35</v>
          </cell>
          <cell r="E333">
            <v>1</v>
          </cell>
          <cell r="I333">
            <v>0.13</v>
          </cell>
          <cell r="J333">
            <v>0.32</v>
          </cell>
          <cell r="K333">
            <v>0.45</v>
          </cell>
          <cell r="P333">
            <v>2</v>
          </cell>
        </row>
        <row r="334">
          <cell r="B334">
            <v>160</v>
          </cell>
          <cell r="C334">
            <v>1.25</v>
          </cell>
          <cell r="D334">
            <v>6.35</v>
          </cell>
          <cell r="E334">
            <v>1</v>
          </cell>
          <cell r="I334">
            <v>0.13</v>
          </cell>
          <cell r="J334">
            <v>0.32</v>
          </cell>
          <cell r="K334">
            <v>0.45</v>
          </cell>
          <cell r="P334">
            <v>2</v>
          </cell>
        </row>
        <row r="335">
          <cell r="B335">
            <v>160</v>
          </cell>
          <cell r="C335">
            <v>1.5</v>
          </cell>
          <cell r="D335">
            <v>7.14</v>
          </cell>
          <cell r="E335">
            <v>1</v>
          </cell>
          <cell r="I335">
            <v>0.15</v>
          </cell>
          <cell r="J335">
            <v>0.45</v>
          </cell>
          <cell r="K335">
            <v>0.6</v>
          </cell>
          <cell r="P335">
            <v>2</v>
          </cell>
        </row>
        <row r="336">
          <cell r="B336">
            <v>160</v>
          </cell>
          <cell r="C336">
            <v>1.5</v>
          </cell>
          <cell r="D336">
            <v>7.14</v>
          </cell>
          <cell r="E336">
            <v>1</v>
          </cell>
          <cell r="I336">
            <v>0.15</v>
          </cell>
          <cell r="J336">
            <v>0.45</v>
          </cell>
          <cell r="K336">
            <v>0.6</v>
          </cell>
          <cell r="P336">
            <v>2</v>
          </cell>
        </row>
        <row r="337">
          <cell r="B337">
            <v>160</v>
          </cell>
          <cell r="C337">
            <v>1.5</v>
          </cell>
          <cell r="D337">
            <v>7.14</v>
          </cell>
          <cell r="E337">
            <v>1</v>
          </cell>
          <cell r="I337">
            <v>0.15</v>
          </cell>
          <cell r="J337">
            <v>0.45</v>
          </cell>
          <cell r="K337">
            <v>0.6</v>
          </cell>
          <cell r="P337">
            <v>2</v>
          </cell>
        </row>
        <row r="338">
          <cell r="B338">
            <v>160</v>
          </cell>
          <cell r="C338">
            <v>2</v>
          </cell>
          <cell r="D338">
            <v>8.74</v>
          </cell>
          <cell r="E338">
            <v>1</v>
          </cell>
          <cell r="I338">
            <v>0.2</v>
          </cell>
          <cell r="J338">
            <v>0.7</v>
          </cell>
          <cell r="K338">
            <v>0.89999999999999991</v>
          </cell>
          <cell r="P338">
            <v>4</v>
          </cell>
        </row>
        <row r="339">
          <cell r="B339">
            <v>160</v>
          </cell>
          <cell r="C339">
            <v>2</v>
          </cell>
          <cell r="D339">
            <v>8.74</v>
          </cell>
          <cell r="E339">
            <v>1</v>
          </cell>
          <cell r="I339">
            <v>0.2</v>
          </cell>
          <cell r="J339">
            <v>0.7</v>
          </cell>
          <cell r="K339">
            <v>0.89999999999999991</v>
          </cell>
          <cell r="P339">
            <v>4</v>
          </cell>
        </row>
        <row r="340">
          <cell r="B340">
            <v>160</v>
          </cell>
          <cell r="C340">
            <v>2</v>
          </cell>
          <cell r="D340">
            <v>8.74</v>
          </cell>
          <cell r="E340">
            <v>1</v>
          </cell>
          <cell r="I340">
            <v>0.2</v>
          </cell>
          <cell r="J340">
            <v>0.7</v>
          </cell>
          <cell r="K340">
            <v>0.89999999999999991</v>
          </cell>
          <cell r="P340">
            <v>4</v>
          </cell>
        </row>
        <row r="341">
          <cell r="B341">
            <v>160</v>
          </cell>
          <cell r="C341">
            <v>2.5</v>
          </cell>
          <cell r="D341">
            <v>9.5299999999999994</v>
          </cell>
          <cell r="E341">
            <v>1</v>
          </cell>
          <cell r="I341">
            <v>0.25</v>
          </cell>
          <cell r="J341">
            <v>0.8</v>
          </cell>
          <cell r="K341">
            <v>1.05</v>
          </cell>
          <cell r="P341">
            <v>4</v>
          </cell>
        </row>
        <row r="342">
          <cell r="B342">
            <v>160</v>
          </cell>
          <cell r="C342">
            <v>3</v>
          </cell>
          <cell r="D342">
            <v>11.13</v>
          </cell>
          <cell r="E342">
            <v>1.25</v>
          </cell>
          <cell r="I342">
            <v>0.3</v>
          </cell>
          <cell r="J342">
            <v>1.5</v>
          </cell>
          <cell r="K342">
            <v>1.8</v>
          </cell>
          <cell r="P342">
            <v>4</v>
          </cell>
        </row>
        <row r="343">
          <cell r="B343">
            <v>160</v>
          </cell>
          <cell r="C343">
            <v>4</v>
          </cell>
          <cell r="D343">
            <v>13.49</v>
          </cell>
          <cell r="E343">
            <v>1.25</v>
          </cell>
          <cell r="I343">
            <v>0.41</v>
          </cell>
          <cell r="J343">
            <v>2.59</v>
          </cell>
          <cell r="K343">
            <v>3</v>
          </cell>
          <cell r="P343">
            <v>4</v>
          </cell>
        </row>
        <row r="344">
          <cell r="B344">
            <v>160</v>
          </cell>
          <cell r="C344">
            <v>5</v>
          </cell>
          <cell r="D344">
            <v>15.88</v>
          </cell>
          <cell r="E344">
            <v>1.5</v>
          </cell>
          <cell r="F344">
            <v>0</v>
          </cell>
          <cell r="I344">
            <v>0.51</v>
          </cell>
          <cell r="J344">
            <v>4.29</v>
          </cell>
          <cell r="K344">
            <v>4.8</v>
          </cell>
          <cell r="L344">
            <v>4</v>
          </cell>
          <cell r="O344">
            <v>160</v>
          </cell>
          <cell r="P344">
            <v>4</v>
          </cell>
          <cell r="Q344">
            <v>0</v>
          </cell>
          <cell r="R344">
            <v>7.2784507436844332E-312</v>
          </cell>
        </row>
        <row r="345">
          <cell r="B345">
            <v>160</v>
          </cell>
          <cell r="C345">
            <v>6</v>
          </cell>
          <cell r="D345">
            <v>18.260000000000002</v>
          </cell>
          <cell r="E345">
            <v>1.5</v>
          </cell>
          <cell r="I345">
            <v>0.61</v>
          </cell>
          <cell r="J345">
            <v>7.04</v>
          </cell>
          <cell r="K345">
            <v>7.65</v>
          </cell>
          <cell r="P345">
            <v>4</v>
          </cell>
        </row>
        <row r="346">
          <cell r="B346">
            <v>160</v>
          </cell>
          <cell r="C346">
            <v>8</v>
          </cell>
          <cell r="D346">
            <v>23.01</v>
          </cell>
          <cell r="E346">
            <v>2</v>
          </cell>
          <cell r="I346">
            <v>0.81</v>
          </cell>
          <cell r="J346">
            <v>11.19</v>
          </cell>
          <cell r="K346">
            <v>12</v>
          </cell>
          <cell r="P346">
            <v>4</v>
          </cell>
        </row>
        <row r="347">
          <cell r="B347">
            <v>160</v>
          </cell>
          <cell r="C347">
            <v>10</v>
          </cell>
          <cell r="D347">
            <v>28.58</v>
          </cell>
          <cell r="E347" t="str">
            <v>N</v>
          </cell>
          <cell r="I347">
            <v>1.01</v>
          </cell>
          <cell r="J347">
            <v>21.48</v>
          </cell>
          <cell r="K347">
            <v>22.490000000000002</v>
          </cell>
          <cell r="P347">
            <v>4</v>
          </cell>
        </row>
        <row r="348">
          <cell r="B348">
            <v>160</v>
          </cell>
          <cell r="C348">
            <v>12</v>
          </cell>
          <cell r="D348">
            <v>33.32</v>
          </cell>
          <cell r="E348" t="str">
            <v>N</v>
          </cell>
          <cell r="I348">
            <v>1.22</v>
          </cell>
          <cell r="J348">
            <v>31.78</v>
          </cell>
          <cell r="K348">
            <v>33</v>
          </cell>
          <cell r="P348">
            <v>6</v>
          </cell>
        </row>
        <row r="349">
          <cell r="B349">
            <v>160</v>
          </cell>
          <cell r="C349">
            <v>14</v>
          </cell>
          <cell r="D349">
            <v>35.71</v>
          </cell>
          <cell r="E349" t="str">
            <v>N</v>
          </cell>
          <cell r="I349">
            <v>1.42</v>
          </cell>
          <cell r="J349">
            <v>39.07</v>
          </cell>
          <cell r="K349">
            <v>40.49</v>
          </cell>
          <cell r="P349">
            <v>6</v>
          </cell>
        </row>
        <row r="350">
          <cell r="B350">
            <v>160</v>
          </cell>
          <cell r="C350">
            <v>16</v>
          </cell>
          <cell r="D350">
            <v>40.49</v>
          </cell>
          <cell r="E350" t="str">
            <v>N</v>
          </cell>
          <cell r="I350">
            <v>1.62</v>
          </cell>
          <cell r="J350">
            <v>53.88</v>
          </cell>
          <cell r="K350">
            <v>55.5</v>
          </cell>
          <cell r="P350">
            <v>6</v>
          </cell>
        </row>
        <row r="351">
          <cell r="B351">
            <v>160</v>
          </cell>
          <cell r="C351">
            <v>18</v>
          </cell>
          <cell r="D351">
            <v>45.24</v>
          </cell>
          <cell r="E351" t="str">
            <v>N</v>
          </cell>
          <cell r="I351">
            <v>1.82</v>
          </cell>
          <cell r="J351">
            <v>71.680000000000007</v>
          </cell>
          <cell r="K351">
            <v>73.5</v>
          </cell>
          <cell r="P351">
            <v>6</v>
          </cell>
        </row>
        <row r="352">
          <cell r="B352">
            <v>160</v>
          </cell>
          <cell r="C352">
            <v>20</v>
          </cell>
          <cell r="D352">
            <v>50.01</v>
          </cell>
          <cell r="E352" t="str">
            <v>N</v>
          </cell>
          <cell r="I352">
            <v>2.0299999999999998</v>
          </cell>
          <cell r="J352">
            <v>93.97</v>
          </cell>
          <cell r="K352">
            <v>96</v>
          </cell>
          <cell r="P352">
            <v>7</v>
          </cell>
        </row>
        <row r="353">
          <cell r="B353">
            <v>160</v>
          </cell>
          <cell r="C353">
            <v>22</v>
          </cell>
          <cell r="D353">
            <v>53.98</v>
          </cell>
          <cell r="E353" t="str">
            <v>N</v>
          </cell>
          <cell r="I353">
            <v>2.23</v>
          </cell>
          <cell r="J353">
            <v>132.77000000000001</v>
          </cell>
          <cell r="K353">
            <v>135</v>
          </cell>
          <cell r="P353">
            <v>8</v>
          </cell>
        </row>
        <row r="354">
          <cell r="B354">
            <v>160</v>
          </cell>
          <cell r="C354">
            <v>24</v>
          </cell>
          <cell r="D354">
            <v>59.54</v>
          </cell>
          <cell r="E354" t="str">
            <v>N</v>
          </cell>
          <cell r="I354">
            <v>2.4300000000000002</v>
          </cell>
          <cell r="J354">
            <v>162.56</v>
          </cell>
          <cell r="K354">
            <v>164.99</v>
          </cell>
          <cell r="P354">
            <v>8</v>
          </cell>
        </row>
        <row r="355">
          <cell r="B355" t="str">
            <v>STD</v>
          </cell>
          <cell r="C355">
            <v>0.125</v>
          </cell>
          <cell r="D355">
            <v>1.73</v>
          </cell>
          <cell r="E355">
            <v>1</v>
          </cell>
          <cell r="I355">
            <v>7.0000000000000007E-2</v>
          </cell>
          <cell r="K355">
            <v>7.0000000000000007E-2</v>
          </cell>
          <cell r="P355">
            <v>2</v>
          </cell>
        </row>
        <row r="356">
          <cell r="B356" t="str">
            <v>STD</v>
          </cell>
          <cell r="C356">
            <v>0.125</v>
          </cell>
          <cell r="D356">
            <v>1.73</v>
          </cell>
          <cell r="E356">
            <v>1</v>
          </cell>
          <cell r="I356">
            <v>7.0000000000000007E-2</v>
          </cell>
          <cell r="K356">
            <v>7.0000000000000007E-2</v>
          </cell>
          <cell r="P356">
            <v>2</v>
          </cell>
        </row>
        <row r="357">
          <cell r="B357" t="str">
            <v>STD</v>
          </cell>
          <cell r="C357">
            <v>0.125</v>
          </cell>
          <cell r="D357">
            <v>1.73</v>
          </cell>
          <cell r="E357">
            <v>1</v>
          </cell>
          <cell r="I357">
            <v>7.0000000000000007E-2</v>
          </cell>
          <cell r="K357">
            <v>7.0000000000000007E-2</v>
          </cell>
          <cell r="P357">
            <v>2</v>
          </cell>
        </row>
        <row r="358">
          <cell r="B358" t="str">
            <v>STD</v>
          </cell>
          <cell r="C358">
            <v>0.25</v>
          </cell>
          <cell r="D358">
            <v>2.2400000000000002</v>
          </cell>
          <cell r="E358">
            <v>1</v>
          </cell>
          <cell r="I358">
            <v>7.0000000000000007E-2</v>
          </cell>
          <cell r="K358">
            <v>7.0000000000000007E-2</v>
          </cell>
          <cell r="P358">
            <v>2</v>
          </cell>
        </row>
        <row r="359">
          <cell r="B359" t="str">
            <v>STD</v>
          </cell>
          <cell r="C359">
            <v>0.25</v>
          </cell>
          <cell r="D359">
            <v>2.2400000000000002</v>
          </cell>
          <cell r="E359">
            <v>1</v>
          </cell>
          <cell r="I359">
            <v>7.0000000000000007E-2</v>
          </cell>
          <cell r="K359">
            <v>7.0000000000000007E-2</v>
          </cell>
          <cell r="P359">
            <v>2</v>
          </cell>
        </row>
        <row r="360">
          <cell r="B360" t="str">
            <v>STD</v>
          </cell>
          <cell r="C360">
            <v>0.25</v>
          </cell>
          <cell r="D360">
            <v>2.2400000000000002</v>
          </cell>
          <cell r="E360">
            <v>1</v>
          </cell>
          <cell r="I360">
            <v>7.0000000000000007E-2</v>
          </cell>
          <cell r="K360">
            <v>7.0000000000000007E-2</v>
          </cell>
          <cell r="P360">
            <v>2</v>
          </cell>
        </row>
        <row r="361">
          <cell r="B361" t="str">
            <v>STD</v>
          </cell>
          <cell r="C361">
            <v>0.375</v>
          </cell>
          <cell r="D361">
            <v>2.31</v>
          </cell>
          <cell r="E361">
            <v>1</v>
          </cell>
          <cell r="I361">
            <v>7.0000000000000007E-2</v>
          </cell>
          <cell r="J361">
            <v>0</v>
          </cell>
          <cell r="K361">
            <v>7.0000000000000007E-2</v>
          </cell>
          <cell r="P361">
            <v>2</v>
          </cell>
        </row>
        <row r="362">
          <cell r="B362" t="str">
            <v>STD</v>
          </cell>
          <cell r="C362">
            <v>0.375</v>
          </cell>
          <cell r="D362">
            <v>2.31</v>
          </cell>
          <cell r="E362">
            <v>1</v>
          </cell>
          <cell r="I362">
            <v>7.0000000000000007E-2</v>
          </cell>
          <cell r="J362">
            <v>0</v>
          </cell>
          <cell r="K362">
            <v>7.0000000000000007E-2</v>
          </cell>
          <cell r="P362">
            <v>2</v>
          </cell>
        </row>
        <row r="363">
          <cell r="B363" t="str">
            <v>STD</v>
          </cell>
          <cell r="C363">
            <v>0.375</v>
          </cell>
          <cell r="D363">
            <v>2.31</v>
          </cell>
          <cell r="E363">
            <v>1</v>
          </cell>
          <cell r="I363">
            <v>7.0000000000000007E-2</v>
          </cell>
          <cell r="J363">
            <v>0</v>
          </cell>
          <cell r="K363">
            <v>7.0000000000000007E-2</v>
          </cell>
          <cell r="P363">
            <v>2</v>
          </cell>
        </row>
        <row r="364">
          <cell r="B364" t="str">
            <v>STD</v>
          </cell>
          <cell r="C364">
            <v>0.5</v>
          </cell>
          <cell r="D364">
            <v>2.77</v>
          </cell>
          <cell r="E364">
            <v>1</v>
          </cell>
          <cell r="I364">
            <v>7.0000000000000007E-2</v>
          </cell>
          <cell r="J364">
            <v>0</v>
          </cell>
          <cell r="K364">
            <v>7.0000000000000007E-2</v>
          </cell>
          <cell r="P364">
            <v>2</v>
          </cell>
        </row>
        <row r="365">
          <cell r="B365" t="str">
            <v>STD</v>
          </cell>
          <cell r="C365">
            <v>0.5</v>
          </cell>
          <cell r="D365">
            <v>2.77</v>
          </cell>
          <cell r="E365">
            <v>1</v>
          </cell>
          <cell r="I365">
            <v>7.0000000000000007E-2</v>
          </cell>
          <cell r="J365">
            <v>0</v>
          </cell>
          <cell r="K365">
            <v>7.0000000000000007E-2</v>
          </cell>
          <cell r="P365">
            <v>2</v>
          </cell>
        </row>
        <row r="366">
          <cell r="B366" t="str">
            <v>STD</v>
          </cell>
          <cell r="C366">
            <v>0.5</v>
          </cell>
          <cell r="D366">
            <v>2.77</v>
          </cell>
          <cell r="E366">
            <v>1</v>
          </cell>
          <cell r="I366">
            <v>7.0000000000000007E-2</v>
          </cell>
          <cell r="J366">
            <v>0</v>
          </cell>
          <cell r="K366">
            <v>7.0000000000000007E-2</v>
          </cell>
          <cell r="P366">
            <v>2</v>
          </cell>
        </row>
        <row r="367">
          <cell r="B367" t="str">
            <v>STD</v>
          </cell>
          <cell r="C367">
            <v>0.75</v>
          </cell>
          <cell r="D367">
            <v>2.87</v>
          </cell>
          <cell r="E367">
            <v>1</v>
          </cell>
          <cell r="I367">
            <v>7.0000000000000007E-2</v>
          </cell>
          <cell r="J367">
            <v>0</v>
          </cell>
          <cell r="K367">
            <v>7.0000000000000007E-2</v>
          </cell>
          <cell r="P367">
            <v>2</v>
          </cell>
        </row>
        <row r="368">
          <cell r="B368" t="str">
            <v>STD</v>
          </cell>
          <cell r="C368">
            <v>0.75</v>
          </cell>
          <cell r="D368">
            <v>2.87</v>
          </cell>
          <cell r="E368">
            <v>1</v>
          </cell>
          <cell r="I368">
            <v>7.0000000000000007E-2</v>
          </cell>
          <cell r="J368">
            <v>0</v>
          </cell>
          <cell r="K368">
            <v>7.0000000000000007E-2</v>
          </cell>
          <cell r="P368">
            <v>2</v>
          </cell>
        </row>
        <row r="369">
          <cell r="B369" t="str">
            <v>STD</v>
          </cell>
          <cell r="C369">
            <v>0.75</v>
          </cell>
          <cell r="D369">
            <v>2.87</v>
          </cell>
          <cell r="E369">
            <v>1</v>
          </cell>
          <cell r="I369">
            <v>7.0000000000000007E-2</v>
          </cell>
          <cell r="J369">
            <v>0</v>
          </cell>
          <cell r="K369">
            <v>7.0000000000000007E-2</v>
          </cell>
          <cell r="P369">
            <v>2</v>
          </cell>
        </row>
        <row r="370">
          <cell r="B370" t="str">
            <v>STD</v>
          </cell>
          <cell r="C370">
            <v>1</v>
          </cell>
          <cell r="D370">
            <v>3.38</v>
          </cell>
          <cell r="E370">
            <v>1</v>
          </cell>
          <cell r="I370">
            <v>0.12</v>
          </cell>
          <cell r="J370">
            <v>0</v>
          </cell>
          <cell r="K370">
            <v>0.12</v>
          </cell>
          <cell r="P370">
            <v>2</v>
          </cell>
        </row>
        <row r="371">
          <cell r="B371" t="str">
            <v>STD</v>
          </cell>
          <cell r="C371">
            <v>1</v>
          </cell>
          <cell r="D371">
            <v>3.38</v>
          </cell>
          <cell r="E371">
            <v>1</v>
          </cell>
          <cell r="I371">
            <v>0.12</v>
          </cell>
          <cell r="J371">
            <v>0</v>
          </cell>
          <cell r="K371">
            <v>0.12</v>
          </cell>
          <cell r="P371">
            <v>2</v>
          </cell>
        </row>
        <row r="372">
          <cell r="B372" t="str">
            <v>STD</v>
          </cell>
          <cell r="C372">
            <v>1</v>
          </cell>
          <cell r="D372">
            <v>3.38</v>
          </cell>
          <cell r="E372">
            <v>1</v>
          </cell>
          <cell r="I372">
            <v>0.12</v>
          </cell>
          <cell r="J372">
            <v>0</v>
          </cell>
          <cell r="K372">
            <v>0.12</v>
          </cell>
          <cell r="P372">
            <v>2</v>
          </cell>
        </row>
        <row r="373">
          <cell r="B373" t="str">
            <v>STD</v>
          </cell>
          <cell r="C373">
            <v>1.25</v>
          </cell>
          <cell r="D373">
            <v>3.56</v>
          </cell>
          <cell r="E373">
            <v>1</v>
          </cell>
          <cell r="I373">
            <v>0.15</v>
          </cell>
          <cell r="K373">
            <v>0.15</v>
          </cell>
          <cell r="P373">
            <v>2</v>
          </cell>
        </row>
        <row r="374">
          <cell r="B374" t="str">
            <v>STD</v>
          </cell>
          <cell r="C374">
            <v>1.25</v>
          </cell>
          <cell r="D374">
            <v>3.56</v>
          </cell>
          <cell r="E374">
            <v>1</v>
          </cell>
          <cell r="I374">
            <v>0.15</v>
          </cell>
          <cell r="K374">
            <v>0.15</v>
          </cell>
          <cell r="P374">
            <v>2</v>
          </cell>
        </row>
        <row r="375">
          <cell r="B375" t="str">
            <v>STD</v>
          </cell>
          <cell r="C375">
            <v>1.25</v>
          </cell>
          <cell r="D375">
            <v>3.56</v>
          </cell>
          <cell r="E375">
            <v>1</v>
          </cell>
          <cell r="I375">
            <v>0.15</v>
          </cell>
          <cell r="J375">
            <v>0</v>
          </cell>
          <cell r="K375">
            <v>0.15</v>
          </cell>
          <cell r="P375">
            <v>2</v>
          </cell>
        </row>
        <row r="376">
          <cell r="B376" t="str">
            <v>STD</v>
          </cell>
          <cell r="C376">
            <v>1.5</v>
          </cell>
          <cell r="D376">
            <v>3.68</v>
          </cell>
          <cell r="E376">
            <v>1</v>
          </cell>
          <cell r="I376">
            <v>0.15</v>
          </cell>
          <cell r="J376">
            <v>0</v>
          </cell>
          <cell r="K376">
            <v>0.15</v>
          </cell>
          <cell r="P376">
            <v>2</v>
          </cell>
        </row>
        <row r="377">
          <cell r="B377" t="str">
            <v>STD</v>
          </cell>
          <cell r="C377">
            <v>1.5</v>
          </cell>
          <cell r="D377">
            <v>3.68</v>
          </cell>
          <cell r="E377">
            <v>1</v>
          </cell>
          <cell r="I377">
            <v>0.15</v>
          </cell>
          <cell r="J377">
            <v>0</v>
          </cell>
          <cell r="K377">
            <v>0.15</v>
          </cell>
          <cell r="P377">
            <v>2</v>
          </cell>
        </row>
        <row r="378">
          <cell r="B378" t="str">
            <v>STD</v>
          </cell>
          <cell r="C378">
            <v>1.5</v>
          </cell>
          <cell r="D378">
            <v>3.68</v>
          </cell>
          <cell r="E378">
            <v>1</v>
          </cell>
          <cell r="I378">
            <v>0.15</v>
          </cell>
          <cell r="J378">
            <v>0</v>
          </cell>
          <cell r="K378">
            <v>0.15</v>
          </cell>
          <cell r="P378">
            <v>2</v>
          </cell>
        </row>
        <row r="379">
          <cell r="B379" t="str">
            <v>STD</v>
          </cell>
          <cell r="C379">
            <v>2</v>
          </cell>
          <cell r="D379">
            <v>3.91</v>
          </cell>
          <cell r="E379">
            <v>1</v>
          </cell>
          <cell r="I379">
            <v>0.3</v>
          </cell>
          <cell r="J379">
            <v>0</v>
          </cell>
          <cell r="K379">
            <v>0.3</v>
          </cell>
          <cell r="P379">
            <v>2</v>
          </cell>
        </row>
        <row r="380">
          <cell r="B380" t="str">
            <v>STD</v>
          </cell>
          <cell r="C380">
            <v>2</v>
          </cell>
          <cell r="D380">
            <v>3.91</v>
          </cell>
          <cell r="E380">
            <v>1</v>
          </cell>
          <cell r="I380">
            <v>0.3</v>
          </cell>
          <cell r="J380">
            <v>0</v>
          </cell>
          <cell r="K380">
            <v>0.3</v>
          </cell>
          <cell r="P380">
            <v>2</v>
          </cell>
        </row>
        <row r="381">
          <cell r="B381" t="str">
            <v>STD</v>
          </cell>
          <cell r="C381">
            <v>2</v>
          </cell>
          <cell r="D381">
            <v>3.91</v>
          </cell>
          <cell r="E381">
            <v>1</v>
          </cell>
          <cell r="I381">
            <v>0.3</v>
          </cell>
          <cell r="J381">
            <v>0</v>
          </cell>
          <cell r="K381">
            <v>0.3</v>
          </cell>
          <cell r="P381">
            <v>2</v>
          </cell>
        </row>
        <row r="382">
          <cell r="B382" t="str">
            <v>STD</v>
          </cell>
          <cell r="C382">
            <v>2.5</v>
          </cell>
          <cell r="D382">
            <v>5.16</v>
          </cell>
          <cell r="E382">
            <v>1</v>
          </cell>
          <cell r="I382">
            <v>0.25</v>
          </cell>
          <cell r="J382">
            <v>0.2</v>
          </cell>
          <cell r="K382">
            <v>0.45</v>
          </cell>
          <cell r="P382">
            <v>2</v>
          </cell>
        </row>
        <row r="383">
          <cell r="B383" t="str">
            <v>STD</v>
          </cell>
          <cell r="C383">
            <v>3</v>
          </cell>
          <cell r="D383">
            <v>5.49</v>
          </cell>
          <cell r="E383">
            <v>1</v>
          </cell>
          <cell r="I383">
            <v>0.3</v>
          </cell>
          <cell r="J383">
            <v>0.3</v>
          </cell>
          <cell r="K383">
            <v>0.6</v>
          </cell>
          <cell r="P383">
            <v>2</v>
          </cell>
        </row>
        <row r="384">
          <cell r="B384" t="str">
            <v>STD</v>
          </cell>
          <cell r="C384">
            <v>3.5</v>
          </cell>
          <cell r="D384">
            <v>5.74</v>
          </cell>
          <cell r="E384">
            <v>1</v>
          </cell>
          <cell r="I384">
            <v>0.35</v>
          </cell>
          <cell r="J384">
            <v>0.4</v>
          </cell>
          <cell r="K384">
            <v>0.75</v>
          </cell>
          <cell r="P384">
            <v>3</v>
          </cell>
        </row>
        <row r="385">
          <cell r="B385" t="str">
            <v>STD</v>
          </cell>
          <cell r="C385">
            <v>4</v>
          </cell>
          <cell r="D385">
            <v>6.02</v>
          </cell>
          <cell r="E385">
            <v>1</v>
          </cell>
          <cell r="I385">
            <v>0.41</v>
          </cell>
          <cell r="J385">
            <v>0.49</v>
          </cell>
          <cell r="K385">
            <v>0.89999999999999991</v>
          </cell>
          <cell r="P385">
            <v>3</v>
          </cell>
        </row>
        <row r="386">
          <cell r="B386" t="str">
            <v>STD</v>
          </cell>
          <cell r="C386">
            <v>5</v>
          </cell>
          <cell r="D386">
            <v>6.55</v>
          </cell>
          <cell r="E386">
            <v>1</v>
          </cell>
          <cell r="I386">
            <v>0.51</v>
          </cell>
          <cell r="J386">
            <v>0.54</v>
          </cell>
          <cell r="K386">
            <v>1.05</v>
          </cell>
          <cell r="P386">
            <v>4</v>
          </cell>
        </row>
        <row r="387">
          <cell r="B387" t="str">
            <v>STD</v>
          </cell>
          <cell r="C387">
            <v>6</v>
          </cell>
          <cell r="D387">
            <v>7.11</v>
          </cell>
          <cell r="E387">
            <v>1</v>
          </cell>
          <cell r="I387">
            <v>0.61</v>
          </cell>
          <cell r="J387">
            <v>1.04</v>
          </cell>
          <cell r="K387">
            <v>1.65</v>
          </cell>
          <cell r="P387">
            <v>4</v>
          </cell>
        </row>
        <row r="388">
          <cell r="B388" t="str">
            <v>STD</v>
          </cell>
          <cell r="C388">
            <v>8</v>
          </cell>
          <cell r="D388">
            <v>8.18</v>
          </cell>
          <cell r="E388">
            <v>1</v>
          </cell>
          <cell r="I388">
            <v>0.81</v>
          </cell>
          <cell r="J388">
            <v>1.73</v>
          </cell>
          <cell r="K388">
            <v>2.54</v>
          </cell>
          <cell r="P388">
            <v>4</v>
          </cell>
        </row>
        <row r="389">
          <cell r="B389" t="str">
            <v>STD</v>
          </cell>
          <cell r="C389">
            <v>10</v>
          </cell>
          <cell r="D389">
            <v>9.27</v>
          </cell>
          <cell r="E389">
            <v>1</v>
          </cell>
          <cell r="I389">
            <v>1.01</v>
          </cell>
          <cell r="J389">
            <v>3.04</v>
          </cell>
          <cell r="K389">
            <v>4.05</v>
          </cell>
          <cell r="P389">
            <v>4</v>
          </cell>
        </row>
        <row r="390">
          <cell r="B390" t="str">
            <v>STD</v>
          </cell>
          <cell r="C390">
            <v>12</v>
          </cell>
          <cell r="D390">
            <v>9.5299999999999994</v>
          </cell>
          <cell r="E390">
            <v>1</v>
          </cell>
          <cell r="I390">
            <v>1.22</v>
          </cell>
          <cell r="J390">
            <v>3.28</v>
          </cell>
          <cell r="K390">
            <v>4.5</v>
          </cell>
          <cell r="P390">
            <v>6</v>
          </cell>
        </row>
        <row r="391">
          <cell r="B391" t="str">
            <v>STD</v>
          </cell>
          <cell r="C391">
            <v>14</v>
          </cell>
          <cell r="D391">
            <v>9.5299999999999994</v>
          </cell>
          <cell r="E391">
            <v>1</v>
          </cell>
          <cell r="I391">
            <v>1.42</v>
          </cell>
          <cell r="J391">
            <v>3.97</v>
          </cell>
          <cell r="K391">
            <v>5.3900000000000006</v>
          </cell>
          <cell r="P391">
            <v>6</v>
          </cell>
        </row>
        <row r="392">
          <cell r="B392" t="str">
            <v>STD</v>
          </cell>
          <cell r="C392">
            <v>16</v>
          </cell>
          <cell r="D392">
            <v>9.5299999999999994</v>
          </cell>
          <cell r="E392">
            <v>1</v>
          </cell>
          <cell r="I392">
            <v>1.62</v>
          </cell>
          <cell r="J392">
            <v>4.68</v>
          </cell>
          <cell r="K392">
            <v>6.3</v>
          </cell>
          <cell r="P392">
            <v>6</v>
          </cell>
        </row>
        <row r="393">
          <cell r="B393" t="str">
            <v>STD</v>
          </cell>
          <cell r="C393">
            <v>18</v>
          </cell>
          <cell r="D393">
            <v>9.5299999999999994</v>
          </cell>
          <cell r="E393">
            <v>1</v>
          </cell>
          <cell r="I393">
            <v>1.82</v>
          </cell>
          <cell r="J393">
            <v>5.38</v>
          </cell>
          <cell r="K393">
            <v>7.2</v>
          </cell>
          <cell r="P393">
            <v>6</v>
          </cell>
        </row>
        <row r="394">
          <cell r="B394" t="str">
            <v>STD</v>
          </cell>
          <cell r="C394">
            <v>20</v>
          </cell>
          <cell r="D394">
            <v>9.5299999999999994</v>
          </cell>
          <cell r="E394">
            <v>1</v>
          </cell>
          <cell r="I394">
            <v>2.0299999999999998</v>
          </cell>
          <cell r="J394">
            <v>5.47</v>
          </cell>
          <cell r="K394">
            <v>7.5</v>
          </cell>
          <cell r="P394">
            <v>7</v>
          </cell>
        </row>
        <row r="395">
          <cell r="B395" t="str">
            <v>STD</v>
          </cell>
          <cell r="C395">
            <v>22</v>
          </cell>
          <cell r="D395">
            <v>9.5299999999999994</v>
          </cell>
          <cell r="E395">
            <v>1</v>
          </cell>
          <cell r="I395">
            <v>2.23</v>
          </cell>
          <cell r="J395">
            <v>6.47</v>
          </cell>
          <cell r="K395">
            <v>8.6999999999999993</v>
          </cell>
          <cell r="P395">
            <v>8</v>
          </cell>
        </row>
        <row r="396">
          <cell r="B396" t="str">
            <v>STD</v>
          </cell>
          <cell r="C396">
            <v>24</v>
          </cell>
          <cell r="D396">
            <v>9.5299999999999994</v>
          </cell>
          <cell r="E396">
            <v>1</v>
          </cell>
          <cell r="I396">
            <v>2.4300000000000002</v>
          </cell>
          <cell r="J396">
            <v>6.57</v>
          </cell>
          <cell r="K396">
            <v>9</v>
          </cell>
          <cell r="P396">
            <v>8</v>
          </cell>
        </row>
        <row r="397">
          <cell r="B397" t="str">
            <v>STD</v>
          </cell>
          <cell r="C397">
            <v>26</v>
          </cell>
          <cell r="D397">
            <v>9.5299999999999994</v>
          </cell>
          <cell r="E397">
            <v>1</v>
          </cell>
          <cell r="I397">
            <v>2.64</v>
          </cell>
          <cell r="J397">
            <v>7.7</v>
          </cell>
          <cell r="K397">
            <v>10.34</v>
          </cell>
          <cell r="P397">
            <v>9</v>
          </cell>
        </row>
        <row r="398">
          <cell r="B398" t="str">
            <v>STD</v>
          </cell>
          <cell r="C398">
            <v>28</v>
          </cell>
          <cell r="D398">
            <v>9.5299999999999994</v>
          </cell>
          <cell r="E398">
            <v>1</v>
          </cell>
          <cell r="I398">
            <v>2.84</v>
          </cell>
          <cell r="J398">
            <v>8.25</v>
          </cell>
          <cell r="K398">
            <v>11.09</v>
          </cell>
          <cell r="P398">
            <v>9</v>
          </cell>
        </row>
        <row r="399">
          <cell r="B399" t="str">
            <v>STD</v>
          </cell>
          <cell r="C399">
            <v>30</v>
          </cell>
          <cell r="D399">
            <v>9.5299999999999994</v>
          </cell>
          <cell r="E399">
            <v>1</v>
          </cell>
          <cell r="I399">
            <v>3.04</v>
          </cell>
          <cell r="J399">
            <v>8.9600000000000009</v>
          </cell>
          <cell r="K399">
            <v>12</v>
          </cell>
          <cell r="P399">
            <v>10</v>
          </cell>
        </row>
        <row r="400">
          <cell r="B400" t="str">
            <v>STD</v>
          </cell>
          <cell r="C400">
            <v>32</v>
          </cell>
          <cell r="D400">
            <v>9.5299999999999994</v>
          </cell>
          <cell r="E400">
            <v>1</v>
          </cell>
          <cell r="I400">
            <v>3.24</v>
          </cell>
          <cell r="J400">
            <v>9.51</v>
          </cell>
          <cell r="K400">
            <v>12.75</v>
          </cell>
          <cell r="P400">
            <v>11</v>
          </cell>
        </row>
        <row r="401">
          <cell r="B401" t="str">
            <v>STD</v>
          </cell>
          <cell r="C401">
            <v>34</v>
          </cell>
          <cell r="D401">
            <v>9.5299999999999994</v>
          </cell>
          <cell r="E401">
            <v>1</v>
          </cell>
          <cell r="I401">
            <v>3.45</v>
          </cell>
          <cell r="J401">
            <v>10.050000000000001</v>
          </cell>
          <cell r="K401">
            <v>13.5</v>
          </cell>
          <cell r="P401">
            <v>12</v>
          </cell>
        </row>
        <row r="402">
          <cell r="B402" t="str">
            <v>STD</v>
          </cell>
          <cell r="C402">
            <v>36</v>
          </cell>
          <cell r="D402">
            <v>9.5299999999999994</v>
          </cell>
          <cell r="E402">
            <v>1</v>
          </cell>
          <cell r="I402">
            <v>3.65</v>
          </cell>
          <cell r="J402">
            <v>10.6</v>
          </cell>
          <cell r="K402">
            <v>14.25</v>
          </cell>
          <cell r="P402">
            <v>12</v>
          </cell>
        </row>
        <row r="403">
          <cell r="B403" t="str">
            <v>STD</v>
          </cell>
          <cell r="C403">
            <v>38</v>
          </cell>
          <cell r="D403">
            <v>9.5299999999999994</v>
          </cell>
          <cell r="E403">
            <v>1</v>
          </cell>
          <cell r="I403">
            <v>3.85</v>
          </cell>
          <cell r="J403">
            <v>11.23</v>
          </cell>
          <cell r="K403">
            <v>15.08</v>
          </cell>
          <cell r="P403">
            <v>13</v>
          </cell>
        </row>
        <row r="404">
          <cell r="B404" t="str">
            <v>STD</v>
          </cell>
          <cell r="C404">
            <v>40</v>
          </cell>
          <cell r="D404">
            <v>9.5299999999999994</v>
          </cell>
          <cell r="E404">
            <v>1</v>
          </cell>
          <cell r="I404">
            <v>4.0599999999999996</v>
          </cell>
          <cell r="J404">
            <v>11.66</v>
          </cell>
          <cell r="K404">
            <v>15.719999999999999</v>
          </cell>
          <cell r="P404">
            <v>14</v>
          </cell>
        </row>
        <row r="405">
          <cell r="B405" t="str">
            <v>STD</v>
          </cell>
          <cell r="C405">
            <v>42</v>
          </cell>
          <cell r="D405">
            <v>9.5299999999999994</v>
          </cell>
          <cell r="E405">
            <v>1</v>
          </cell>
          <cell r="I405">
            <v>4.26</v>
          </cell>
          <cell r="J405">
            <v>12.24</v>
          </cell>
          <cell r="K405">
            <v>16.5</v>
          </cell>
          <cell r="P405">
            <v>14</v>
          </cell>
        </row>
        <row r="406">
          <cell r="B406" t="str">
            <v>STD</v>
          </cell>
          <cell r="C406">
            <v>44</v>
          </cell>
          <cell r="D406">
            <v>9.5299999999999994</v>
          </cell>
          <cell r="E406">
            <v>1</v>
          </cell>
          <cell r="I406">
            <v>4.47</v>
          </cell>
          <cell r="J406">
            <v>17.54</v>
          </cell>
          <cell r="K406">
            <v>22.009999999999998</v>
          </cell>
          <cell r="P406">
            <v>15</v>
          </cell>
        </row>
        <row r="407">
          <cell r="B407" t="str">
            <v>STD</v>
          </cell>
          <cell r="C407">
            <v>46</v>
          </cell>
          <cell r="D407">
            <v>9.5299999999999994</v>
          </cell>
          <cell r="E407">
            <v>1</v>
          </cell>
          <cell r="I407">
            <v>4.67</v>
          </cell>
          <cell r="J407">
            <v>18.329999999999998</v>
          </cell>
          <cell r="K407">
            <v>23</v>
          </cell>
          <cell r="P407">
            <v>16</v>
          </cell>
        </row>
        <row r="408">
          <cell r="B408" t="str">
            <v>STD</v>
          </cell>
          <cell r="C408">
            <v>48</v>
          </cell>
          <cell r="D408">
            <v>9.5299999999999994</v>
          </cell>
          <cell r="E408">
            <v>1</v>
          </cell>
          <cell r="I408">
            <v>4.87</v>
          </cell>
          <cell r="J408">
            <v>19.13</v>
          </cell>
          <cell r="K408">
            <v>24</v>
          </cell>
          <cell r="P408">
            <v>16</v>
          </cell>
        </row>
        <row r="409">
          <cell r="B409" t="str">
            <v xml:space="preserve">XS </v>
          </cell>
          <cell r="C409">
            <v>0.125</v>
          </cell>
          <cell r="D409">
            <v>2.41</v>
          </cell>
          <cell r="E409">
            <v>1</v>
          </cell>
          <cell r="I409">
            <v>7.0000000000000007E-2</v>
          </cell>
          <cell r="K409">
            <v>7.0000000000000007E-2</v>
          </cell>
          <cell r="P409">
            <v>2</v>
          </cell>
        </row>
        <row r="410">
          <cell r="B410" t="str">
            <v xml:space="preserve">XS </v>
          </cell>
          <cell r="C410">
            <v>0.125</v>
          </cell>
          <cell r="D410">
            <v>2.41</v>
          </cell>
          <cell r="E410">
            <v>1</v>
          </cell>
          <cell r="I410">
            <v>7.0000000000000007E-2</v>
          </cell>
          <cell r="K410">
            <v>7.0000000000000007E-2</v>
          </cell>
          <cell r="P410">
            <v>2</v>
          </cell>
        </row>
        <row r="411">
          <cell r="B411" t="str">
            <v xml:space="preserve">XS </v>
          </cell>
          <cell r="C411">
            <v>0.125</v>
          </cell>
          <cell r="D411">
            <v>2.41</v>
          </cell>
          <cell r="E411">
            <v>1</v>
          </cell>
          <cell r="I411">
            <v>7.0000000000000007E-2</v>
          </cell>
          <cell r="K411">
            <v>7.0000000000000007E-2</v>
          </cell>
          <cell r="P411">
            <v>2</v>
          </cell>
        </row>
        <row r="412">
          <cell r="B412" t="str">
            <v xml:space="preserve">XS </v>
          </cell>
          <cell r="C412">
            <v>0.25</v>
          </cell>
          <cell r="D412">
            <v>3.02</v>
          </cell>
          <cell r="E412">
            <v>1</v>
          </cell>
          <cell r="F412">
            <v>0</v>
          </cell>
          <cell r="I412">
            <v>7.0000000000000007E-2</v>
          </cell>
          <cell r="K412">
            <v>7.0000000000000007E-2</v>
          </cell>
          <cell r="P412">
            <v>2</v>
          </cell>
        </row>
        <row r="413">
          <cell r="B413" t="str">
            <v xml:space="preserve">XS </v>
          </cell>
          <cell r="C413">
            <v>0.25</v>
          </cell>
          <cell r="D413">
            <v>3.02</v>
          </cell>
          <cell r="E413">
            <v>1</v>
          </cell>
          <cell r="I413">
            <v>7.0000000000000007E-2</v>
          </cell>
          <cell r="K413">
            <v>7.0000000000000007E-2</v>
          </cell>
          <cell r="P413">
            <v>2</v>
          </cell>
        </row>
        <row r="414">
          <cell r="B414" t="str">
            <v xml:space="preserve">XS </v>
          </cell>
          <cell r="C414">
            <v>0.25</v>
          </cell>
          <cell r="D414">
            <v>3.02</v>
          </cell>
          <cell r="E414">
            <v>1</v>
          </cell>
          <cell r="I414">
            <v>7.0000000000000007E-2</v>
          </cell>
          <cell r="K414">
            <v>7.0000000000000007E-2</v>
          </cell>
          <cell r="P414">
            <v>2</v>
          </cell>
        </row>
        <row r="415">
          <cell r="B415" t="str">
            <v xml:space="preserve">XS </v>
          </cell>
          <cell r="C415">
            <v>0.375</v>
          </cell>
          <cell r="D415">
            <v>3.2</v>
          </cell>
          <cell r="E415">
            <v>1</v>
          </cell>
          <cell r="F415">
            <v>0</v>
          </cell>
          <cell r="G415">
            <v>0</v>
          </cell>
          <cell r="H415">
            <v>0</v>
          </cell>
          <cell r="I415">
            <v>7.0000000000000007E-2</v>
          </cell>
          <cell r="J415">
            <v>0</v>
          </cell>
          <cell r="K415">
            <v>7.0000000000000007E-2</v>
          </cell>
          <cell r="L415">
            <v>2</v>
          </cell>
          <cell r="M415">
            <v>0</v>
          </cell>
          <cell r="N415">
            <v>8.8062877131794293E-312</v>
          </cell>
          <cell r="O415" t="str">
            <v xml:space="preserve">XS </v>
          </cell>
          <cell r="P415">
            <v>2</v>
          </cell>
          <cell r="Q415">
            <v>3.2</v>
          </cell>
          <cell r="R415">
            <v>1</v>
          </cell>
        </row>
        <row r="416">
          <cell r="B416" t="str">
            <v xml:space="preserve">XS </v>
          </cell>
          <cell r="C416">
            <v>0.375</v>
          </cell>
          <cell r="D416">
            <v>3.2</v>
          </cell>
          <cell r="E416">
            <v>1</v>
          </cell>
          <cell r="I416">
            <v>7.0000000000000007E-2</v>
          </cell>
          <cell r="J416">
            <v>0</v>
          </cell>
          <cell r="K416">
            <v>7.0000000000000007E-2</v>
          </cell>
          <cell r="P416">
            <v>2</v>
          </cell>
        </row>
        <row r="417">
          <cell r="B417" t="str">
            <v xml:space="preserve">XS </v>
          </cell>
          <cell r="C417">
            <v>0.375</v>
          </cell>
          <cell r="D417">
            <v>3.2</v>
          </cell>
          <cell r="E417">
            <v>1</v>
          </cell>
          <cell r="I417">
            <v>7.0000000000000007E-2</v>
          </cell>
          <cell r="J417">
            <v>0</v>
          </cell>
          <cell r="K417">
            <v>7.0000000000000007E-2</v>
          </cell>
          <cell r="P417">
            <v>2</v>
          </cell>
        </row>
        <row r="418">
          <cell r="A418">
            <v>2</v>
          </cell>
          <cell r="B418" t="str">
            <v xml:space="preserve">XS </v>
          </cell>
          <cell r="C418">
            <v>0.5</v>
          </cell>
          <cell r="D418">
            <v>3.73</v>
          </cell>
          <cell r="E418">
            <v>1</v>
          </cell>
          <cell r="F418">
            <v>0</v>
          </cell>
          <cell r="G418">
            <v>0</v>
          </cell>
          <cell r="H418">
            <v>0</v>
          </cell>
          <cell r="I418">
            <v>7.0000000000000007E-2</v>
          </cell>
          <cell r="J418">
            <v>0</v>
          </cell>
          <cell r="K418">
            <v>7.0000000000000007E-2</v>
          </cell>
          <cell r="L418">
            <v>2</v>
          </cell>
          <cell r="M418">
            <v>0</v>
          </cell>
          <cell r="N418">
            <v>8.8699475869083874E-312</v>
          </cell>
          <cell r="O418" t="str">
            <v xml:space="preserve">XS </v>
          </cell>
          <cell r="P418">
            <v>2</v>
          </cell>
          <cell r="Q418">
            <v>3.73</v>
          </cell>
          <cell r="R418">
            <v>1</v>
          </cell>
        </row>
        <row r="419">
          <cell r="B419" t="str">
            <v xml:space="preserve">XS </v>
          </cell>
          <cell r="C419">
            <v>0.5</v>
          </cell>
          <cell r="D419">
            <v>3.73</v>
          </cell>
          <cell r="E419">
            <v>1</v>
          </cell>
          <cell r="F419">
            <v>0</v>
          </cell>
          <cell r="I419">
            <v>7.0000000000000007E-2</v>
          </cell>
          <cell r="J419">
            <v>0</v>
          </cell>
          <cell r="K419">
            <v>7.0000000000000007E-2</v>
          </cell>
          <cell r="P419">
            <v>2</v>
          </cell>
        </row>
        <row r="420">
          <cell r="B420" t="str">
            <v xml:space="preserve">XS </v>
          </cell>
          <cell r="C420">
            <v>0.5</v>
          </cell>
          <cell r="D420">
            <v>3.73</v>
          </cell>
          <cell r="E420">
            <v>1</v>
          </cell>
          <cell r="I420">
            <v>7.0000000000000007E-2</v>
          </cell>
          <cell r="J420">
            <v>0</v>
          </cell>
          <cell r="K420">
            <v>7.0000000000000007E-2</v>
          </cell>
          <cell r="P420">
            <v>2</v>
          </cell>
        </row>
        <row r="421">
          <cell r="B421" t="str">
            <v xml:space="preserve">XS </v>
          </cell>
          <cell r="C421">
            <v>0.75</v>
          </cell>
          <cell r="D421">
            <v>3.91</v>
          </cell>
          <cell r="E421">
            <v>1</v>
          </cell>
          <cell r="I421">
            <v>7.0000000000000007E-2</v>
          </cell>
          <cell r="J421">
            <v>0</v>
          </cell>
          <cell r="K421">
            <v>7.0000000000000007E-2</v>
          </cell>
          <cell r="P421">
            <v>2</v>
          </cell>
        </row>
        <row r="422">
          <cell r="B422" t="str">
            <v xml:space="preserve">XS </v>
          </cell>
          <cell r="C422">
            <v>0.75</v>
          </cell>
          <cell r="D422">
            <v>3.91</v>
          </cell>
          <cell r="E422">
            <v>1</v>
          </cell>
          <cell r="I422">
            <v>7.0000000000000007E-2</v>
          </cell>
          <cell r="J422">
            <v>0</v>
          </cell>
          <cell r="K422">
            <v>7.0000000000000007E-2</v>
          </cell>
          <cell r="P422">
            <v>2</v>
          </cell>
        </row>
        <row r="423">
          <cell r="B423" t="str">
            <v xml:space="preserve">XS </v>
          </cell>
          <cell r="C423">
            <v>0.75</v>
          </cell>
          <cell r="D423">
            <v>3.91</v>
          </cell>
          <cell r="E423">
            <v>1</v>
          </cell>
          <cell r="I423">
            <v>7.0000000000000007E-2</v>
          </cell>
          <cell r="J423">
            <v>0</v>
          </cell>
          <cell r="K423">
            <v>7.0000000000000007E-2</v>
          </cell>
          <cell r="P423">
            <v>2</v>
          </cell>
        </row>
        <row r="424">
          <cell r="B424" t="str">
            <v xml:space="preserve">XS </v>
          </cell>
          <cell r="C424">
            <v>1</v>
          </cell>
          <cell r="D424">
            <v>4.55</v>
          </cell>
          <cell r="E424">
            <v>1</v>
          </cell>
          <cell r="I424">
            <v>0.15</v>
          </cell>
          <cell r="J424">
            <v>0</v>
          </cell>
          <cell r="K424">
            <v>0.15</v>
          </cell>
          <cell r="P424">
            <v>2</v>
          </cell>
        </row>
        <row r="425">
          <cell r="B425" t="str">
            <v xml:space="preserve">XS </v>
          </cell>
          <cell r="C425">
            <v>1</v>
          </cell>
          <cell r="D425">
            <v>4.55</v>
          </cell>
          <cell r="E425">
            <v>1</v>
          </cell>
          <cell r="I425">
            <v>0.15</v>
          </cell>
          <cell r="J425">
            <v>0</v>
          </cell>
          <cell r="K425">
            <v>0.15</v>
          </cell>
          <cell r="P425">
            <v>2</v>
          </cell>
        </row>
        <row r="426">
          <cell r="B426" t="str">
            <v xml:space="preserve">XS </v>
          </cell>
          <cell r="C426">
            <v>1</v>
          </cell>
          <cell r="D426">
            <v>4.55</v>
          </cell>
          <cell r="E426">
            <v>1</v>
          </cell>
          <cell r="I426">
            <v>0.15</v>
          </cell>
          <cell r="J426">
            <v>0</v>
          </cell>
          <cell r="K426">
            <v>0.15</v>
          </cell>
          <cell r="P426">
            <v>2</v>
          </cell>
        </row>
        <row r="427">
          <cell r="B427" t="str">
            <v xml:space="preserve">XS </v>
          </cell>
          <cell r="C427">
            <v>1.25</v>
          </cell>
          <cell r="D427">
            <v>4.8499999999999996</v>
          </cell>
          <cell r="E427">
            <v>1</v>
          </cell>
          <cell r="I427">
            <v>0.13</v>
          </cell>
          <cell r="J427">
            <v>0.17</v>
          </cell>
          <cell r="K427">
            <v>0.30000000000000004</v>
          </cell>
          <cell r="P427">
            <v>2</v>
          </cell>
        </row>
        <row r="428">
          <cell r="B428" t="str">
            <v xml:space="preserve">XS </v>
          </cell>
          <cell r="C428">
            <v>1.25</v>
          </cell>
          <cell r="D428">
            <v>4.8499999999999996</v>
          </cell>
          <cell r="E428">
            <v>1</v>
          </cell>
          <cell r="I428">
            <v>0.13</v>
          </cell>
          <cell r="J428">
            <v>0.17</v>
          </cell>
          <cell r="K428">
            <v>0.30000000000000004</v>
          </cell>
          <cell r="P428">
            <v>2</v>
          </cell>
        </row>
        <row r="429">
          <cell r="B429" t="str">
            <v xml:space="preserve">XS </v>
          </cell>
          <cell r="C429">
            <v>1.25</v>
          </cell>
          <cell r="D429">
            <v>4.8499999999999996</v>
          </cell>
          <cell r="E429">
            <v>1</v>
          </cell>
          <cell r="F429">
            <v>0</v>
          </cell>
          <cell r="G429">
            <v>0</v>
          </cell>
          <cell r="H429">
            <v>0</v>
          </cell>
          <cell r="I429">
            <v>0.13</v>
          </cell>
          <cell r="J429">
            <v>0.17</v>
          </cell>
          <cell r="K429">
            <v>0.30000000000000004</v>
          </cell>
          <cell r="L429">
            <v>2</v>
          </cell>
          <cell r="M429">
            <v>0</v>
          </cell>
          <cell r="N429">
            <v>9.1033671239145674E-312</v>
          </cell>
          <cell r="O429" t="str">
            <v xml:space="preserve">XS </v>
          </cell>
          <cell r="P429">
            <v>2</v>
          </cell>
          <cell r="Q429">
            <v>0</v>
          </cell>
          <cell r="R429">
            <v>9.0821471660049147E-312</v>
          </cell>
        </row>
        <row r="430">
          <cell r="B430" t="str">
            <v xml:space="preserve">XS </v>
          </cell>
          <cell r="C430">
            <v>1.5</v>
          </cell>
          <cell r="D430">
            <v>5.08</v>
          </cell>
          <cell r="E430">
            <v>1</v>
          </cell>
          <cell r="I430">
            <v>0.15</v>
          </cell>
          <cell r="J430">
            <v>0.15</v>
          </cell>
          <cell r="K430">
            <v>0.3</v>
          </cell>
          <cell r="P430">
            <v>2</v>
          </cell>
        </row>
        <row r="431">
          <cell r="B431" t="str">
            <v xml:space="preserve">XS </v>
          </cell>
          <cell r="C431">
            <v>1.5</v>
          </cell>
          <cell r="D431">
            <v>5.08</v>
          </cell>
          <cell r="E431">
            <v>1</v>
          </cell>
          <cell r="I431">
            <v>0.15</v>
          </cell>
          <cell r="J431">
            <v>0.15</v>
          </cell>
          <cell r="K431">
            <v>0.3</v>
          </cell>
          <cell r="P431">
            <v>2</v>
          </cell>
        </row>
        <row r="432">
          <cell r="B432" t="str">
            <v xml:space="preserve">XS </v>
          </cell>
          <cell r="C432">
            <v>1.5</v>
          </cell>
          <cell r="D432">
            <v>5.08</v>
          </cell>
          <cell r="E432">
            <v>1</v>
          </cell>
          <cell r="I432">
            <v>0.15</v>
          </cell>
          <cell r="J432">
            <v>0.15</v>
          </cell>
          <cell r="K432">
            <v>0.3</v>
          </cell>
          <cell r="P432">
            <v>2</v>
          </cell>
        </row>
        <row r="433">
          <cell r="B433" t="str">
            <v xml:space="preserve">XS </v>
          </cell>
          <cell r="C433">
            <v>2</v>
          </cell>
          <cell r="D433">
            <v>5.54</v>
          </cell>
          <cell r="E433">
            <v>1</v>
          </cell>
          <cell r="I433">
            <v>0.2</v>
          </cell>
          <cell r="J433">
            <v>0.25</v>
          </cell>
          <cell r="K433">
            <v>0.45</v>
          </cell>
          <cell r="P433">
            <v>2</v>
          </cell>
        </row>
        <row r="434">
          <cell r="B434" t="str">
            <v xml:space="preserve">XS </v>
          </cell>
          <cell r="C434">
            <v>2</v>
          </cell>
          <cell r="D434">
            <v>5.54</v>
          </cell>
          <cell r="E434">
            <v>1</v>
          </cell>
          <cell r="I434">
            <v>0.2</v>
          </cell>
          <cell r="J434">
            <v>0.25</v>
          </cell>
          <cell r="K434">
            <v>0.45</v>
          </cell>
          <cell r="P434">
            <v>2</v>
          </cell>
        </row>
        <row r="435">
          <cell r="B435" t="str">
            <v xml:space="preserve">XS </v>
          </cell>
          <cell r="C435">
            <v>2</v>
          </cell>
          <cell r="D435">
            <v>5.54</v>
          </cell>
          <cell r="E435">
            <v>1</v>
          </cell>
          <cell r="I435">
            <v>0.2</v>
          </cell>
          <cell r="J435">
            <v>0.25</v>
          </cell>
          <cell r="K435">
            <v>0.45</v>
          </cell>
          <cell r="P435">
            <v>2</v>
          </cell>
        </row>
        <row r="436">
          <cell r="B436" t="str">
            <v xml:space="preserve">XS </v>
          </cell>
          <cell r="C436">
            <v>2.5</v>
          </cell>
          <cell r="D436">
            <v>7.01</v>
          </cell>
          <cell r="E436">
            <v>1</v>
          </cell>
          <cell r="I436">
            <v>0.25</v>
          </cell>
          <cell r="J436">
            <v>0.5</v>
          </cell>
          <cell r="K436">
            <v>0.75</v>
          </cell>
          <cell r="P436">
            <v>2</v>
          </cell>
        </row>
        <row r="437">
          <cell r="B437" t="str">
            <v xml:space="preserve">XS </v>
          </cell>
          <cell r="C437">
            <v>3</v>
          </cell>
          <cell r="D437">
            <v>7.62</v>
          </cell>
          <cell r="E437">
            <v>1</v>
          </cell>
          <cell r="I437">
            <v>0.3</v>
          </cell>
          <cell r="J437">
            <v>0.6</v>
          </cell>
          <cell r="K437">
            <v>0.89999999999999991</v>
          </cell>
          <cell r="P437">
            <v>2</v>
          </cell>
        </row>
        <row r="438">
          <cell r="B438" t="str">
            <v xml:space="preserve">XS </v>
          </cell>
          <cell r="C438">
            <v>3.5</v>
          </cell>
          <cell r="D438">
            <v>8.08</v>
          </cell>
          <cell r="E438">
            <v>1</v>
          </cell>
          <cell r="I438">
            <v>0.35</v>
          </cell>
          <cell r="J438">
            <v>0.85</v>
          </cell>
          <cell r="K438">
            <v>1.2</v>
          </cell>
          <cell r="P438">
            <v>3</v>
          </cell>
        </row>
        <row r="439">
          <cell r="B439" t="str">
            <v xml:space="preserve">XS </v>
          </cell>
          <cell r="C439">
            <v>4</v>
          </cell>
          <cell r="D439">
            <v>8.56</v>
          </cell>
          <cell r="E439">
            <v>1</v>
          </cell>
          <cell r="I439">
            <v>0.41</v>
          </cell>
          <cell r="J439">
            <v>0.93</v>
          </cell>
          <cell r="K439">
            <v>1.34</v>
          </cell>
          <cell r="P439">
            <v>3</v>
          </cell>
        </row>
        <row r="440">
          <cell r="B440" t="str">
            <v xml:space="preserve">XS </v>
          </cell>
          <cell r="C440">
            <v>5</v>
          </cell>
          <cell r="D440">
            <v>9.5299999999999994</v>
          </cell>
          <cell r="E440">
            <v>1</v>
          </cell>
          <cell r="F440">
            <v>0</v>
          </cell>
          <cell r="G440">
            <v>0</v>
          </cell>
          <cell r="H440">
            <v>0</v>
          </cell>
          <cell r="I440">
            <v>0.51</v>
          </cell>
          <cell r="J440">
            <v>1.59</v>
          </cell>
          <cell r="K440">
            <v>2.1</v>
          </cell>
          <cell r="L440">
            <v>4</v>
          </cell>
          <cell r="M440">
            <v>0</v>
          </cell>
          <cell r="N440">
            <v>9.3367866609207473E-312</v>
          </cell>
          <cell r="O440" t="str">
            <v xml:space="preserve">XS </v>
          </cell>
          <cell r="P440">
            <v>4</v>
          </cell>
          <cell r="Q440">
            <v>0</v>
          </cell>
          <cell r="R440">
            <v>9.3155667030110946E-312</v>
          </cell>
        </row>
        <row r="441">
          <cell r="B441" t="str">
            <v xml:space="preserve">XS </v>
          </cell>
          <cell r="C441">
            <v>6</v>
          </cell>
          <cell r="D441">
            <v>10.97</v>
          </cell>
          <cell r="E441">
            <v>1.25</v>
          </cell>
          <cell r="I441">
            <v>0.61</v>
          </cell>
          <cell r="J441">
            <v>2.69</v>
          </cell>
          <cell r="K441">
            <v>3.3</v>
          </cell>
          <cell r="P441">
            <v>4</v>
          </cell>
        </row>
        <row r="442">
          <cell r="B442" t="str">
            <v xml:space="preserve">XS </v>
          </cell>
          <cell r="C442">
            <v>8</v>
          </cell>
          <cell r="D442">
            <v>12.7</v>
          </cell>
          <cell r="E442">
            <v>1.25</v>
          </cell>
          <cell r="I442">
            <v>0.81</v>
          </cell>
          <cell r="J442">
            <v>4.58</v>
          </cell>
          <cell r="K442">
            <v>5.3900000000000006</v>
          </cell>
          <cell r="P442">
            <v>4</v>
          </cell>
        </row>
        <row r="443">
          <cell r="B443" t="str">
            <v xml:space="preserve">XS </v>
          </cell>
          <cell r="C443">
            <v>10</v>
          </cell>
          <cell r="D443">
            <v>12.7</v>
          </cell>
          <cell r="E443">
            <v>1.25</v>
          </cell>
          <cell r="I443">
            <v>1.01</v>
          </cell>
          <cell r="J443">
            <v>5.74</v>
          </cell>
          <cell r="K443">
            <v>6.75</v>
          </cell>
          <cell r="P443">
            <v>4</v>
          </cell>
        </row>
        <row r="444">
          <cell r="B444" t="str">
            <v xml:space="preserve">XS </v>
          </cell>
          <cell r="C444">
            <v>12</v>
          </cell>
          <cell r="D444">
            <v>12.7</v>
          </cell>
          <cell r="E444">
            <v>1.25</v>
          </cell>
          <cell r="I444">
            <v>1.22</v>
          </cell>
          <cell r="J444">
            <v>6.73</v>
          </cell>
          <cell r="K444">
            <v>7.95</v>
          </cell>
          <cell r="P444">
            <v>6</v>
          </cell>
        </row>
        <row r="445">
          <cell r="B445" t="str">
            <v xml:space="preserve">XS </v>
          </cell>
          <cell r="C445">
            <v>14</v>
          </cell>
          <cell r="D445">
            <v>12.7</v>
          </cell>
          <cell r="E445">
            <v>1.25</v>
          </cell>
          <cell r="I445">
            <v>1.42</v>
          </cell>
          <cell r="J445">
            <v>7.28</v>
          </cell>
          <cell r="K445">
            <v>8.6999999999999993</v>
          </cell>
          <cell r="P445">
            <v>6</v>
          </cell>
        </row>
        <row r="446">
          <cell r="B446" t="str">
            <v xml:space="preserve">XS </v>
          </cell>
          <cell r="C446">
            <v>16</v>
          </cell>
          <cell r="D446">
            <v>12.7</v>
          </cell>
          <cell r="E446">
            <v>1.25</v>
          </cell>
          <cell r="I446">
            <v>1.62</v>
          </cell>
          <cell r="J446">
            <v>8.42</v>
          </cell>
          <cell r="K446">
            <v>10.039999999999999</v>
          </cell>
          <cell r="P446">
            <v>6</v>
          </cell>
        </row>
        <row r="447">
          <cell r="B447" t="str">
            <v xml:space="preserve">XS </v>
          </cell>
          <cell r="C447">
            <v>18</v>
          </cell>
          <cell r="D447">
            <v>12.7</v>
          </cell>
          <cell r="E447">
            <v>1.25</v>
          </cell>
          <cell r="I447">
            <v>1.82</v>
          </cell>
          <cell r="J447">
            <v>9.42</v>
          </cell>
          <cell r="K447">
            <v>11.24</v>
          </cell>
          <cell r="P447">
            <v>6</v>
          </cell>
        </row>
        <row r="448">
          <cell r="B448" t="str">
            <v xml:space="preserve">XS </v>
          </cell>
          <cell r="C448">
            <v>20</v>
          </cell>
          <cell r="D448">
            <v>12.7</v>
          </cell>
          <cell r="E448">
            <v>1.25</v>
          </cell>
          <cell r="I448">
            <v>2.0299999999999998</v>
          </cell>
          <cell r="J448">
            <v>10.42</v>
          </cell>
          <cell r="K448">
            <v>12.45</v>
          </cell>
          <cell r="P448">
            <v>7</v>
          </cell>
        </row>
        <row r="449">
          <cell r="B449" t="str">
            <v xml:space="preserve">XS </v>
          </cell>
          <cell r="C449">
            <v>22</v>
          </cell>
          <cell r="D449">
            <v>12.7</v>
          </cell>
          <cell r="E449">
            <v>1.25</v>
          </cell>
          <cell r="I449">
            <v>2.23</v>
          </cell>
          <cell r="J449">
            <v>11.72</v>
          </cell>
          <cell r="K449">
            <v>13.950000000000001</v>
          </cell>
          <cell r="P449">
            <v>8</v>
          </cell>
        </row>
        <row r="450">
          <cell r="B450" t="str">
            <v xml:space="preserve">XS </v>
          </cell>
          <cell r="C450">
            <v>24</v>
          </cell>
          <cell r="D450">
            <v>12.7</v>
          </cell>
          <cell r="E450">
            <v>1.25</v>
          </cell>
          <cell r="I450">
            <v>2.4300000000000002</v>
          </cell>
          <cell r="J450">
            <v>12.57</v>
          </cell>
          <cell r="K450">
            <v>15</v>
          </cell>
          <cell r="P450">
            <v>8</v>
          </cell>
        </row>
        <row r="451">
          <cell r="B451" t="str">
            <v xml:space="preserve">XS </v>
          </cell>
          <cell r="C451">
            <v>26</v>
          </cell>
          <cell r="D451">
            <v>12.7</v>
          </cell>
          <cell r="E451">
            <v>1.25</v>
          </cell>
          <cell r="F451">
            <v>0</v>
          </cell>
          <cell r="G451">
            <v>0</v>
          </cell>
          <cell r="H451">
            <v>0</v>
          </cell>
          <cell r="I451">
            <v>2.64</v>
          </cell>
          <cell r="J451">
            <v>13.86</v>
          </cell>
          <cell r="K451">
            <v>16.5</v>
          </cell>
          <cell r="L451">
            <v>9</v>
          </cell>
          <cell r="M451">
            <v>0</v>
          </cell>
          <cell r="N451">
            <v>9.5702061979269273E-312</v>
          </cell>
          <cell r="O451" t="str">
            <v xml:space="preserve">XS </v>
          </cell>
          <cell r="P451">
            <v>9</v>
          </cell>
          <cell r="Q451">
            <v>0</v>
          </cell>
          <cell r="R451">
            <v>9.5489862400172746E-312</v>
          </cell>
        </row>
        <row r="452">
          <cell r="B452" t="str">
            <v xml:space="preserve">XS </v>
          </cell>
          <cell r="C452">
            <v>28</v>
          </cell>
          <cell r="D452">
            <v>12.7</v>
          </cell>
          <cell r="E452">
            <v>1.25</v>
          </cell>
          <cell r="I452">
            <v>2.84</v>
          </cell>
          <cell r="J452">
            <v>15.16</v>
          </cell>
          <cell r="K452">
            <v>18</v>
          </cell>
          <cell r="P452">
            <v>9</v>
          </cell>
        </row>
        <row r="453">
          <cell r="B453" t="str">
            <v xml:space="preserve">XS </v>
          </cell>
          <cell r="C453">
            <v>30</v>
          </cell>
          <cell r="D453">
            <v>12.7</v>
          </cell>
          <cell r="E453">
            <v>1.25</v>
          </cell>
          <cell r="I453">
            <v>3.04</v>
          </cell>
          <cell r="J453">
            <v>16.45</v>
          </cell>
          <cell r="K453">
            <v>19.489999999999998</v>
          </cell>
          <cell r="P453">
            <v>10</v>
          </cell>
        </row>
        <row r="454">
          <cell r="B454" t="str">
            <v xml:space="preserve">XS </v>
          </cell>
          <cell r="C454">
            <v>32</v>
          </cell>
          <cell r="D454">
            <v>12.7</v>
          </cell>
          <cell r="E454">
            <v>1.25</v>
          </cell>
          <cell r="I454">
            <v>3.24</v>
          </cell>
          <cell r="J454">
            <v>17.75</v>
          </cell>
          <cell r="K454">
            <v>20.990000000000002</v>
          </cell>
          <cell r="P454">
            <v>11</v>
          </cell>
        </row>
        <row r="455">
          <cell r="B455" t="str">
            <v xml:space="preserve">XS </v>
          </cell>
          <cell r="C455">
            <v>34</v>
          </cell>
          <cell r="D455">
            <v>12.7</v>
          </cell>
          <cell r="E455">
            <v>1.25</v>
          </cell>
          <cell r="I455">
            <v>3.45</v>
          </cell>
          <cell r="J455">
            <v>18.54</v>
          </cell>
          <cell r="K455">
            <v>21.99</v>
          </cell>
          <cell r="P455">
            <v>12</v>
          </cell>
        </row>
        <row r="456">
          <cell r="B456" t="str">
            <v xml:space="preserve">XS </v>
          </cell>
          <cell r="C456">
            <v>36</v>
          </cell>
          <cell r="D456">
            <v>12.7</v>
          </cell>
          <cell r="E456">
            <v>1.25</v>
          </cell>
          <cell r="I456">
            <v>3.65</v>
          </cell>
          <cell r="J456">
            <v>18.84</v>
          </cell>
          <cell r="K456">
            <v>22.49</v>
          </cell>
          <cell r="P456">
            <v>12</v>
          </cell>
        </row>
        <row r="457">
          <cell r="B457" t="str">
            <v xml:space="preserve">XS </v>
          </cell>
          <cell r="C457">
            <v>38</v>
          </cell>
          <cell r="D457">
            <v>12.7</v>
          </cell>
          <cell r="E457">
            <v>1.25</v>
          </cell>
          <cell r="I457">
            <v>3.85</v>
          </cell>
          <cell r="J457">
            <v>19.89</v>
          </cell>
          <cell r="K457">
            <v>23.740000000000002</v>
          </cell>
          <cell r="P457">
            <v>13</v>
          </cell>
        </row>
        <row r="458">
          <cell r="B458" t="str">
            <v xml:space="preserve">XS </v>
          </cell>
          <cell r="C458">
            <v>40</v>
          </cell>
          <cell r="D458">
            <v>12.7</v>
          </cell>
          <cell r="E458">
            <v>1.25</v>
          </cell>
          <cell r="I458">
            <v>4.0599999999999996</v>
          </cell>
          <cell r="J458">
            <v>21.66</v>
          </cell>
          <cell r="K458">
            <v>25.72</v>
          </cell>
          <cell r="P458">
            <v>14</v>
          </cell>
        </row>
        <row r="459">
          <cell r="B459" t="str">
            <v xml:space="preserve">XS </v>
          </cell>
          <cell r="C459">
            <v>42</v>
          </cell>
          <cell r="D459">
            <v>12.7</v>
          </cell>
          <cell r="E459">
            <v>1.25</v>
          </cell>
          <cell r="I459">
            <v>4.26</v>
          </cell>
          <cell r="J459">
            <v>22.74</v>
          </cell>
          <cell r="K459">
            <v>27</v>
          </cell>
          <cell r="P459">
            <v>14</v>
          </cell>
        </row>
        <row r="460">
          <cell r="B460" t="str">
            <v xml:space="preserve">XS </v>
          </cell>
          <cell r="C460">
            <v>44</v>
          </cell>
          <cell r="D460">
            <v>12.7</v>
          </cell>
          <cell r="E460">
            <v>1.25</v>
          </cell>
          <cell r="I460">
            <v>4.47</v>
          </cell>
          <cell r="J460">
            <v>27.16</v>
          </cell>
          <cell r="K460">
            <v>31.63</v>
          </cell>
          <cell r="P460">
            <v>15</v>
          </cell>
        </row>
        <row r="461">
          <cell r="B461" t="str">
            <v xml:space="preserve">XS </v>
          </cell>
          <cell r="C461">
            <v>46</v>
          </cell>
          <cell r="D461">
            <v>12.7</v>
          </cell>
          <cell r="E461">
            <v>1.25</v>
          </cell>
          <cell r="I461">
            <v>4.67</v>
          </cell>
          <cell r="J461">
            <v>28.4</v>
          </cell>
          <cell r="K461">
            <v>33.07</v>
          </cell>
          <cell r="P461">
            <v>16</v>
          </cell>
        </row>
        <row r="462">
          <cell r="B462" t="str">
            <v xml:space="preserve">XS </v>
          </cell>
          <cell r="C462">
            <v>48</v>
          </cell>
          <cell r="D462">
            <v>12.7</v>
          </cell>
          <cell r="E462">
            <v>1.25</v>
          </cell>
          <cell r="I462">
            <v>4.87</v>
          </cell>
          <cell r="J462">
            <v>29.63</v>
          </cell>
          <cell r="K462">
            <v>34.5</v>
          </cell>
          <cell r="P462">
            <v>16</v>
          </cell>
        </row>
        <row r="463">
          <cell r="B463" t="str">
            <v>XXS</v>
          </cell>
          <cell r="C463">
            <v>0.5</v>
          </cell>
          <cell r="D463">
            <v>7.47</v>
          </cell>
          <cell r="E463">
            <v>1</v>
          </cell>
          <cell r="I463">
            <v>7.0000000000000007E-2</v>
          </cell>
          <cell r="J463">
            <v>0.23</v>
          </cell>
          <cell r="K463">
            <v>0.30000000000000004</v>
          </cell>
          <cell r="P463">
            <v>2</v>
          </cell>
        </row>
        <row r="464">
          <cell r="B464" t="str">
            <v>XXS</v>
          </cell>
          <cell r="C464">
            <v>0.5</v>
          </cell>
          <cell r="D464">
            <v>7.47</v>
          </cell>
          <cell r="E464">
            <v>1</v>
          </cell>
          <cell r="I464">
            <v>7.0000000000000007E-2</v>
          </cell>
          <cell r="J464">
            <v>0.23</v>
          </cell>
          <cell r="K464">
            <v>0.30000000000000004</v>
          </cell>
          <cell r="P464">
            <v>2</v>
          </cell>
        </row>
        <row r="465">
          <cell r="B465" t="str">
            <v>XXS</v>
          </cell>
          <cell r="C465">
            <v>0.5</v>
          </cell>
          <cell r="D465">
            <v>7.47</v>
          </cell>
          <cell r="E465">
            <v>1</v>
          </cell>
          <cell r="I465">
            <v>7.0000000000000007E-2</v>
          </cell>
          <cell r="J465">
            <v>0.23</v>
          </cell>
          <cell r="K465">
            <v>0.30000000000000004</v>
          </cell>
          <cell r="L465">
            <v>0</v>
          </cell>
          <cell r="M465">
            <v>0</v>
          </cell>
          <cell r="N465">
            <v>0</v>
          </cell>
          <cell r="O465">
            <v>0</v>
          </cell>
          <cell r="P465">
            <v>2</v>
          </cell>
          <cell r="Q465">
            <v>0</v>
          </cell>
          <cell r="R465">
            <v>0</v>
          </cell>
        </row>
        <row r="466">
          <cell r="B466" t="str">
            <v>XXS</v>
          </cell>
          <cell r="C466">
            <v>0.75</v>
          </cell>
          <cell r="D466">
            <v>7.82</v>
          </cell>
          <cell r="E466">
            <v>1</v>
          </cell>
          <cell r="I466">
            <v>0.08</v>
          </cell>
          <cell r="J466">
            <v>0.22</v>
          </cell>
          <cell r="K466">
            <v>0.3</v>
          </cell>
          <cell r="P466">
            <v>2</v>
          </cell>
        </row>
        <row r="467">
          <cell r="B467" t="str">
            <v>XXS</v>
          </cell>
          <cell r="C467">
            <v>0.75</v>
          </cell>
          <cell r="D467">
            <v>7.82</v>
          </cell>
          <cell r="E467">
            <v>1</v>
          </cell>
          <cell r="I467">
            <v>0.08</v>
          </cell>
          <cell r="J467">
            <v>0.22</v>
          </cell>
          <cell r="K467">
            <v>0.3</v>
          </cell>
          <cell r="P467">
            <v>2</v>
          </cell>
        </row>
        <row r="468">
          <cell r="B468" t="str">
            <v>XXS</v>
          </cell>
          <cell r="C468">
            <v>0.75</v>
          </cell>
          <cell r="D468">
            <v>7.82</v>
          </cell>
          <cell r="E468">
            <v>1</v>
          </cell>
          <cell r="I468">
            <v>0.08</v>
          </cell>
          <cell r="J468">
            <v>0.22</v>
          </cell>
          <cell r="K468">
            <v>0.3</v>
          </cell>
          <cell r="P468">
            <v>2</v>
          </cell>
        </row>
        <row r="469">
          <cell r="B469" t="str">
            <v>XXS</v>
          </cell>
          <cell r="C469">
            <v>1</v>
          </cell>
          <cell r="D469">
            <v>9.09</v>
          </cell>
          <cell r="E469">
            <v>1</v>
          </cell>
          <cell r="I469">
            <v>0.1</v>
          </cell>
          <cell r="J469">
            <v>0.5</v>
          </cell>
          <cell r="K469">
            <v>0.6</v>
          </cell>
          <cell r="P469">
            <v>2</v>
          </cell>
        </row>
        <row r="470">
          <cell r="B470" t="str">
            <v>XXS</v>
          </cell>
          <cell r="C470">
            <v>1</v>
          </cell>
          <cell r="D470">
            <v>9.09</v>
          </cell>
          <cell r="E470">
            <v>1</v>
          </cell>
          <cell r="I470">
            <v>0.1</v>
          </cell>
          <cell r="J470">
            <v>0.5</v>
          </cell>
          <cell r="K470">
            <v>0.6</v>
          </cell>
          <cell r="P470">
            <v>2</v>
          </cell>
        </row>
        <row r="471">
          <cell r="B471" t="str">
            <v>XXS</v>
          </cell>
          <cell r="C471">
            <v>1</v>
          </cell>
          <cell r="D471">
            <v>9.09</v>
          </cell>
          <cell r="E471">
            <v>1</v>
          </cell>
          <cell r="I471">
            <v>0.1</v>
          </cell>
          <cell r="J471">
            <v>0.5</v>
          </cell>
          <cell r="K471">
            <v>0.6</v>
          </cell>
          <cell r="P471">
            <v>2</v>
          </cell>
        </row>
        <row r="472">
          <cell r="B472" t="str">
            <v>XXS</v>
          </cell>
          <cell r="C472">
            <v>1.25</v>
          </cell>
          <cell r="D472">
            <v>9.6999999999999993</v>
          </cell>
          <cell r="E472">
            <v>1</v>
          </cell>
          <cell r="I472">
            <v>0.13</v>
          </cell>
          <cell r="J472">
            <v>0.67</v>
          </cell>
          <cell r="K472">
            <v>0.8</v>
          </cell>
          <cell r="P472">
            <v>2</v>
          </cell>
        </row>
        <row r="473">
          <cell r="B473" t="str">
            <v>XXS</v>
          </cell>
          <cell r="C473">
            <v>1.25</v>
          </cell>
          <cell r="D473">
            <v>9.6999999999999993</v>
          </cell>
          <cell r="E473">
            <v>1</v>
          </cell>
          <cell r="I473">
            <v>0.13</v>
          </cell>
          <cell r="J473">
            <v>0.67</v>
          </cell>
          <cell r="K473">
            <v>0.8</v>
          </cell>
          <cell r="P473">
            <v>2</v>
          </cell>
        </row>
        <row r="474">
          <cell r="B474" t="str">
            <v>XXS</v>
          </cell>
          <cell r="C474">
            <v>1.25</v>
          </cell>
          <cell r="D474">
            <v>9.6999999999999993</v>
          </cell>
          <cell r="E474">
            <v>1</v>
          </cell>
          <cell r="I474">
            <v>0.13</v>
          </cell>
          <cell r="J474">
            <v>0.67</v>
          </cell>
          <cell r="K474">
            <v>0.8</v>
          </cell>
          <cell r="P474">
            <v>2</v>
          </cell>
        </row>
        <row r="475">
          <cell r="B475" t="str">
            <v>XXS</v>
          </cell>
          <cell r="C475">
            <v>1.5</v>
          </cell>
          <cell r="D475">
            <v>10.15</v>
          </cell>
          <cell r="E475">
            <v>1.25</v>
          </cell>
          <cell r="I475">
            <v>0.15</v>
          </cell>
          <cell r="J475">
            <v>0.75</v>
          </cell>
          <cell r="K475">
            <v>0.9</v>
          </cell>
          <cell r="P475">
            <v>2</v>
          </cell>
        </row>
        <row r="476">
          <cell r="B476" t="str">
            <v>XXS</v>
          </cell>
          <cell r="C476">
            <v>1.5</v>
          </cell>
          <cell r="D476">
            <v>10.15</v>
          </cell>
          <cell r="E476">
            <v>1.25</v>
          </cell>
          <cell r="I476">
            <v>0.15</v>
          </cell>
          <cell r="J476">
            <v>0.75</v>
          </cell>
          <cell r="K476">
            <v>0.9</v>
          </cell>
          <cell r="P476">
            <v>2</v>
          </cell>
        </row>
        <row r="477">
          <cell r="B477" t="str">
            <v>XXS</v>
          </cell>
          <cell r="C477">
            <v>1.5</v>
          </cell>
          <cell r="D477">
            <v>10.15</v>
          </cell>
          <cell r="E477">
            <v>1.25</v>
          </cell>
          <cell r="I477">
            <v>0.15</v>
          </cell>
          <cell r="J477">
            <v>0.75</v>
          </cell>
          <cell r="K477">
            <v>0.9</v>
          </cell>
          <cell r="P477">
            <v>2</v>
          </cell>
        </row>
        <row r="478">
          <cell r="B478" t="str">
            <v>XXS</v>
          </cell>
          <cell r="C478">
            <v>2</v>
          </cell>
          <cell r="D478">
            <v>11.07</v>
          </cell>
          <cell r="E478">
            <v>1.25</v>
          </cell>
          <cell r="F478"/>
          <cell r="I478">
            <v>0.2</v>
          </cell>
          <cell r="J478">
            <v>1</v>
          </cell>
          <cell r="K478">
            <v>1.2</v>
          </cell>
          <cell r="P478">
            <v>4</v>
          </cell>
        </row>
        <row r="479">
          <cell r="B479" t="str">
            <v>XXS</v>
          </cell>
          <cell r="C479">
            <v>2</v>
          </cell>
          <cell r="D479">
            <v>11.07</v>
          </cell>
          <cell r="E479">
            <v>1.25</v>
          </cell>
          <cell r="I479">
            <v>0.2</v>
          </cell>
          <cell r="J479">
            <v>1</v>
          </cell>
          <cell r="K479">
            <v>1.2</v>
          </cell>
          <cell r="P479">
            <v>4</v>
          </cell>
        </row>
        <row r="480">
          <cell r="B480" t="str">
            <v>XXS</v>
          </cell>
          <cell r="C480">
            <v>2</v>
          </cell>
          <cell r="D480">
            <v>11.07</v>
          </cell>
          <cell r="E480">
            <v>1.25</v>
          </cell>
          <cell r="I480">
            <v>0.2</v>
          </cell>
          <cell r="J480">
            <v>1</v>
          </cell>
          <cell r="K480">
            <v>1.2</v>
          </cell>
          <cell r="P480">
            <v>4</v>
          </cell>
        </row>
        <row r="481">
          <cell r="B481" t="str">
            <v>XXS</v>
          </cell>
          <cell r="C481">
            <v>2.5</v>
          </cell>
          <cell r="D481">
            <v>14.02</v>
          </cell>
          <cell r="E481">
            <v>1.25</v>
          </cell>
          <cell r="I481">
            <v>0.25</v>
          </cell>
          <cell r="J481">
            <v>1.7</v>
          </cell>
          <cell r="K481">
            <v>1.95</v>
          </cell>
          <cell r="P481">
            <v>4</v>
          </cell>
        </row>
        <row r="482">
          <cell r="B482" t="str">
            <v>XXS</v>
          </cell>
          <cell r="C482">
            <v>3</v>
          </cell>
          <cell r="D482">
            <v>15.24</v>
          </cell>
          <cell r="E482">
            <v>1.5</v>
          </cell>
          <cell r="I482">
            <v>0.3</v>
          </cell>
          <cell r="J482">
            <v>2.39</v>
          </cell>
          <cell r="K482">
            <v>2.69</v>
          </cell>
          <cell r="P482">
            <v>4</v>
          </cell>
        </row>
        <row r="483">
          <cell r="B483" t="str">
            <v>XXS</v>
          </cell>
          <cell r="C483">
            <v>4</v>
          </cell>
          <cell r="D483">
            <v>17.12</v>
          </cell>
          <cell r="E483">
            <v>1.5</v>
          </cell>
          <cell r="I483">
            <v>0.41</v>
          </cell>
          <cell r="J483">
            <v>4.09</v>
          </cell>
          <cell r="K483">
            <v>4.5</v>
          </cell>
          <cell r="P483">
            <v>4</v>
          </cell>
        </row>
        <row r="484">
          <cell r="B484" t="str">
            <v>XXS</v>
          </cell>
          <cell r="C484">
            <v>5</v>
          </cell>
          <cell r="D484">
            <v>19.05</v>
          </cell>
          <cell r="E484">
            <v>2</v>
          </cell>
          <cell r="I484">
            <v>0.51</v>
          </cell>
          <cell r="J484">
            <v>4.43</v>
          </cell>
          <cell r="K484">
            <v>4.9399999999999995</v>
          </cell>
          <cell r="P484">
            <v>4</v>
          </cell>
        </row>
        <row r="485">
          <cell r="B485" t="str">
            <v>XXS</v>
          </cell>
          <cell r="C485">
            <v>6</v>
          </cell>
          <cell r="D485">
            <v>21.95</v>
          </cell>
          <cell r="E485">
            <v>2</v>
          </cell>
          <cell r="I485">
            <v>0.61</v>
          </cell>
          <cell r="J485">
            <v>8.09</v>
          </cell>
          <cell r="K485">
            <v>8.6999999999999993</v>
          </cell>
          <cell r="P485">
            <v>4</v>
          </cell>
        </row>
        <row r="486">
          <cell r="B486" t="str">
            <v>XXS</v>
          </cell>
          <cell r="C486">
            <v>8</v>
          </cell>
          <cell r="D486">
            <v>22.23</v>
          </cell>
          <cell r="E486">
            <v>2</v>
          </cell>
          <cell r="I486">
            <v>0.81</v>
          </cell>
          <cell r="J486">
            <v>11.49</v>
          </cell>
          <cell r="K486">
            <v>12.3</v>
          </cell>
          <cell r="P486">
            <v>4</v>
          </cell>
        </row>
        <row r="487">
          <cell r="B487" t="str">
            <v>XXS</v>
          </cell>
          <cell r="C487">
            <v>10</v>
          </cell>
          <cell r="D487">
            <v>25.4</v>
          </cell>
          <cell r="E487" t="str">
            <v>N</v>
          </cell>
          <cell r="I487">
            <v>1.01</v>
          </cell>
          <cell r="J487">
            <v>18.489999999999998</v>
          </cell>
          <cell r="K487">
            <v>19.5</v>
          </cell>
          <cell r="P487">
            <v>4</v>
          </cell>
        </row>
        <row r="488">
          <cell r="B488" t="str">
            <v>XXS</v>
          </cell>
          <cell r="C488">
            <v>12</v>
          </cell>
          <cell r="D488">
            <v>25.4</v>
          </cell>
          <cell r="E488" t="str">
            <v>N</v>
          </cell>
          <cell r="I488">
            <v>1.22</v>
          </cell>
          <cell r="J488">
            <v>21.27</v>
          </cell>
          <cell r="K488">
            <v>22.49</v>
          </cell>
          <cell r="P488">
            <v>6</v>
          </cell>
        </row>
        <row r="489">
          <cell r="B489">
            <v>8.73</v>
          </cell>
          <cell r="C489">
            <v>64</v>
          </cell>
          <cell r="D489">
            <v>8.73</v>
          </cell>
          <cell r="E489">
            <v>1</v>
          </cell>
          <cell r="I489">
            <v>6.49</v>
          </cell>
          <cell r="J489">
            <v>20.29</v>
          </cell>
          <cell r="K489">
            <v>26.78</v>
          </cell>
          <cell r="P489">
            <v>21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efreshError="1"/>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refreshError="1"/>
      <sheetData sheetId="353"/>
      <sheetData sheetId="354"/>
      <sheetData sheetId="355" refreshError="1"/>
      <sheetData sheetId="356" refreshError="1"/>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refreshError="1"/>
      <sheetData sheetId="372"/>
      <sheetData sheetId="373"/>
      <sheetData sheetId="374"/>
      <sheetData sheetId="375"/>
      <sheetData sheetId="376"/>
      <sheetData sheetId="377" refreshError="1"/>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refreshError="1"/>
      <sheetData sheetId="413" refreshError="1"/>
      <sheetData sheetId="414" refreshError="1"/>
      <sheetData sheetId="415" refreshError="1"/>
      <sheetData sheetId="416"/>
      <sheetData sheetId="417" refreshError="1"/>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refreshError="1"/>
      <sheetData sheetId="452" refreshError="1"/>
      <sheetData sheetId="453"/>
      <sheetData sheetId="454" refreshError="1"/>
      <sheetData sheetId="455"/>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sheetData sheetId="516"/>
      <sheetData sheetId="517"/>
      <sheetData sheetId="518"/>
      <sheetData sheetId="519"/>
      <sheetData sheetId="520" refreshError="1"/>
      <sheetData sheetId="521"/>
      <sheetData sheetId="522" refreshError="1"/>
      <sheetData sheetId="523"/>
      <sheetData sheetId="524"/>
      <sheetData sheetId="525" refreshError="1"/>
      <sheetData sheetId="526"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i khoan"/>
      <sheetName val="So KT"/>
      <sheetName val="Module2"/>
      <sheetName val="Module1"/>
      <sheetName val="Module3"/>
      <sheetName val="Congty"/>
      <sheetName val="VPPN"/>
      <sheetName val="XN74"/>
      <sheetName val="XN54"/>
      <sheetName val="XN33"/>
      <sheetName val="NK96"/>
      <sheetName val="XL4Test5"/>
      <sheetName val="tong hop"/>
      <sheetName val="phan tich DG"/>
      <sheetName val="gia vat lieu"/>
      <sheetName val="gia xe may"/>
      <sheetName val="gia nhan cong"/>
      <sheetName val="gVL"/>
      <sheetName val="Break down điều chỉnh giá"/>
      <sheetName val="DI-ESTI"/>
      <sheetName val="Input"/>
      <sheetName val="DTCT"/>
      <sheetName val="PayItem"/>
      <sheetName val="_ADFDI_LOV"/>
    </sheetNames>
    <sheetDataSet>
      <sheetData sheetId="0" refreshError="1">
        <row r="3">
          <cell r="A3" t="str">
            <v>111</v>
          </cell>
          <cell r="B3" t="str">
            <v>TiÒn mÆt - VN§</v>
          </cell>
          <cell r="C3" t="str">
            <v>Nî</v>
          </cell>
        </row>
        <row r="4">
          <cell r="A4" t="str">
            <v>1121</v>
          </cell>
          <cell r="B4" t="str">
            <v>TiÒn göi ng©n hµng - VN§</v>
          </cell>
          <cell r="C4" t="str">
            <v>Nî</v>
          </cell>
        </row>
        <row r="5">
          <cell r="A5" t="str">
            <v>1122</v>
          </cell>
          <cell r="B5" t="str">
            <v>TiÒn göi ng©n hµng - ngo¹i tÖ</v>
          </cell>
          <cell r="C5" t="str">
            <v>Nî</v>
          </cell>
        </row>
        <row r="6">
          <cell r="A6" t="str">
            <v>131</v>
          </cell>
          <cell r="B6" t="str">
            <v>ph¶i thu kh¸ch hµng</v>
          </cell>
          <cell r="C6" t="str">
            <v>Nî</v>
          </cell>
        </row>
        <row r="7">
          <cell r="A7" t="str">
            <v>133</v>
          </cell>
          <cell r="B7" t="str">
            <v>ThuÕ GTGT ®­îc khÊu trõ</v>
          </cell>
          <cell r="C7" t="str">
            <v>Nî</v>
          </cell>
        </row>
        <row r="8">
          <cell r="A8" t="str">
            <v>136</v>
          </cell>
          <cell r="B8" t="str">
            <v xml:space="preserve">Ph¶i thu néi bé </v>
          </cell>
          <cell r="C8" t="str">
            <v>Nî</v>
          </cell>
        </row>
        <row r="9">
          <cell r="A9" t="str">
            <v>138</v>
          </cell>
          <cell r="B9" t="str">
            <v>Ph¶i thu kh¸c</v>
          </cell>
          <cell r="C9" t="str">
            <v>Nî</v>
          </cell>
        </row>
        <row r="10">
          <cell r="A10" t="str">
            <v>141</v>
          </cell>
          <cell r="B10" t="str">
            <v>T¹m øng</v>
          </cell>
          <cell r="C10" t="str">
            <v>Nî</v>
          </cell>
        </row>
        <row r="11">
          <cell r="A11" t="str">
            <v>142</v>
          </cell>
          <cell r="B11" t="str">
            <v>Chi phÝ chê ph©n bæ</v>
          </cell>
          <cell r="C11" t="str">
            <v>Nî</v>
          </cell>
        </row>
        <row r="12">
          <cell r="A12" t="str">
            <v>144</v>
          </cell>
          <cell r="B12" t="str">
            <v>ThÕ chÊp ký quü ký c­îc</v>
          </cell>
          <cell r="C12" t="str">
            <v>Nî</v>
          </cell>
        </row>
        <row r="13">
          <cell r="A13" t="str">
            <v>152</v>
          </cell>
          <cell r="B13" t="str">
            <v>Nguyªn liÖu, vËt liÖu</v>
          </cell>
          <cell r="C13" t="str">
            <v>Nî</v>
          </cell>
        </row>
        <row r="14">
          <cell r="A14" t="str">
            <v>153</v>
          </cell>
          <cell r="B14" t="str">
            <v>C«ng cô, dông cô</v>
          </cell>
          <cell r="C14" t="str">
            <v>Nî</v>
          </cell>
        </row>
        <row r="15">
          <cell r="A15" t="str">
            <v>154</v>
          </cell>
          <cell r="B15" t="str">
            <v xml:space="preserve">Chi phÝ SXKD dë dang </v>
          </cell>
          <cell r="C15" t="str">
            <v>Nî</v>
          </cell>
        </row>
        <row r="16">
          <cell r="A16" t="str">
            <v>155</v>
          </cell>
          <cell r="B16" t="str">
            <v>Thµnh phÈm</v>
          </cell>
          <cell r="C16" t="str">
            <v>Nî</v>
          </cell>
        </row>
        <row r="17">
          <cell r="A17" t="str">
            <v>156</v>
          </cell>
          <cell r="B17" t="str">
            <v>Hµng ho¸</v>
          </cell>
          <cell r="C17" t="str">
            <v>Nî</v>
          </cell>
        </row>
        <row r="18">
          <cell r="A18" t="str">
            <v>211</v>
          </cell>
          <cell r="B18" t="str">
            <v>Tµi s¶n cè ®Þnh h÷u h×nh</v>
          </cell>
          <cell r="C18" t="str">
            <v>Nî</v>
          </cell>
        </row>
        <row r="19">
          <cell r="A19" t="str">
            <v>214</v>
          </cell>
          <cell r="B19" t="str">
            <v xml:space="preserve">Hao mßn TSC§ </v>
          </cell>
          <cell r="C19" t="str">
            <v>Cã</v>
          </cell>
        </row>
        <row r="20">
          <cell r="A20" t="str">
            <v>311</v>
          </cell>
          <cell r="B20" t="str">
            <v>Vay ng¾n h¹n</v>
          </cell>
          <cell r="C20" t="str">
            <v>Cã</v>
          </cell>
        </row>
        <row r="21">
          <cell r="A21" t="str">
            <v>331</v>
          </cell>
          <cell r="B21" t="str">
            <v>Ph¶i tr¶ ng­êi b¸n</v>
          </cell>
          <cell r="C21" t="str">
            <v>Cã</v>
          </cell>
        </row>
        <row r="22">
          <cell r="A22" t="str">
            <v>133</v>
          </cell>
          <cell r="B22" t="str">
            <v>ThuÕ GTGT ®­îc khÊu trõ</v>
          </cell>
          <cell r="C22" t="str">
            <v>Nî</v>
          </cell>
        </row>
        <row r="23">
          <cell r="A23" t="str">
            <v>3331</v>
          </cell>
          <cell r="B23" t="str">
            <v>ThuÕ gi¸ trÞ gia t¨ng ph¶i nép</v>
          </cell>
          <cell r="C23" t="str">
            <v>Cã</v>
          </cell>
        </row>
        <row r="24">
          <cell r="A24" t="str">
            <v>3333</v>
          </cell>
          <cell r="B24" t="str">
            <v>ThuÕ nhËp khÈu</v>
          </cell>
          <cell r="C24" t="str">
            <v>Cã</v>
          </cell>
        </row>
        <row r="25">
          <cell r="A25" t="str">
            <v>3337</v>
          </cell>
          <cell r="B25" t="str">
            <v>ThuÕ nhµ ®Êt, tiÒn thuª ®Êt</v>
          </cell>
          <cell r="C25" t="str">
            <v>Cã</v>
          </cell>
        </row>
        <row r="26">
          <cell r="A26" t="str">
            <v>3338</v>
          </cell>
          <cell r="B26" t="str">
            <v>C¸c lo¹i thuÕ kh¸c</v>
          </cell>
          <cell r="C26" t="str">
            <v>Cã</v>
          </cell>
        </row>
        <row r="27">
          <cell r="A27" t="str">
            <v>334</v>
          </cell>
          <cell r="B27" t="str">
            <v>Ph¶i tr¶ c«ng nh©n viªn</v>
          </cell>
          <cell r="C27" t="str">
            <v>Cã</v>
          </cell>
        </row>
        <row r="28">
          <cell r="A28" t="str">
            <v>336</v>
          </cell>
          <cell r="B28" t="str">
            <v>Ph¶i tr¶ néi bé</v>
          </cell>
          <cell r="C28" t="str">
            <v>Cã</v>
          </cell>
        </row>
        <row r="29">
          <cell r="A29" t="str">
            <v>3382</v>
          </cell>
          <cell r="B29" t="str">
            <v>Kinh phÝ c«ng ®oµn</v>
          </cell>
          <cell r="C29" t="str">
            <v>Cã</v>
          </cell>
        </row>
        <row r="30">
          <cell r="A30" t="str">
            <v>3383</v>
          </cell>
          <cell r="B30" t="str">
            <v>B¶o hiÓm x· héi</v>
          </cell>
          <cell r="C30" t="str">
            <v>Cã</v>
          </cell>
        </row>
        <row r="31">
          <cell r="A31" t="str">
            <v>3384</v>
          </cell>
          <cell r="B31" t="str">
            <v>B¶o hiÓm YTÕ</v>
          </cell>
          <cell r="C31" t="str">
            <v>Cã</v>
          </cell>
        </row>
        <row r="32">
          <cell r="A32" t="str">
            <v>3388</v>
          </cell>
          <cell r="B32" t="str">
            <v>Ph¶i tr¶, ph¶i nép kh¸c</v>
          </cell>
          <cell r="C32" t="str">
            <v>Cã</v>
          </cell>
        </row>
        <row r="33">
          <cell r="A33" t="str">
            <v>341</v>
          </cell>
          <cell r="B33" t="str">
            <v>Vay dµi h¹n</v>
          </cell>
          <cell r="C33" t="str">
            <v>Cã</v>
          </cell>
        </row>
        <row r="34">
          <cell r="A34" t="str">
            <v>411</v>
          </cell>
          <cell r="B34" t="str">
            <v>Nguån vèn kinh doanh</v>
          </cell>
          <cell r="C34" t="str">
            <v>Cã</v>
          </cell>
        </row>
        <row r="35">
          <cell r="A35" t="str">
            <v>412</v>
          </cell>
          <cell r="B35" t="str">
            <v>chªnh lÖch ®¸nh gi¸ tµI s¶n</v>
          </cell>
          <cell r="C35" t="str">
            <v>L</v>
          </cell>
        </row>
        <row r="36">
          <cell r="A36" t="str">
            <v>413</v>
          </cell>
          <cell r="B36" t="str">
            <v>Chªnh lÖch tû gi¸</v>
          </cell>
          <cell r="C36" t="str">
            <v>L</v>
          </cell>
        </row>
        <row r="37">
          <cell r="A37" t="str">
            <v>421</v>
          </cell>
          <cell r="B37" t="str">
            <v xml:space="preserve">L·i /lç ch­a ph©n phèi </v>
          </cell>
          <cell r="C37" t="str">
            <v>L</v>
          </cell>
        </row>
        <row r="38">
          <cell r="A38" t="str">
            <v>511</v>
          </cell>
          <cell r="B38" t="str">
            <v>Doanh thu b¸n s¶n phÈm</v>
          </cell>
          <cell r="C38" t="str">
            <v>Cã</v>
          </cell>
        </row>
        <row r="39">
          <cell r="A39" t="str">
            <v>531</v>
          </cell>
          <cell r="B39" t="str">
            <v>Gi¶m gi¸ hµng b¸n</v>
          </cell>
          <cell r="C39" t="str">
            <v>Cã</v>
          </cell>
        </row>
        <row r="40">
          <cell r="A40" t="str">
            <v>532</v>
          </cell>
          <cell r="B40" t="str">
            <v>Hµng b¸n bÞ tr¶ l¹i</v>
          </cell>
          <cell r="C40" t="str">
            <v>Cã</v>
          </cell>
        </row>
        <row r="41">
          <cell r="A41" t="str">
            <v>621</v>
          </cell>
          <cell r="B41" t="str">
            <v>Chi phÝ NVLiÖu trùc tiÕp</v>
          </cell>
          <cell r="C41" t="str">
            <v>Nî</v>
          </cell>
        </row>
        <row r="42">
          <cell r="A42" t="str">
            <v>622</v>
          </cell>
          <cell r="B42" t="str">
            <v>Chi phÝ nh©n c«ng trùc tiÕp</v>
          </cell>
          <cell r="C42" t="str">
            <v>Nî</v>
          </cell>
        </row>
        <row r="43">
          <cell r="A43" t="str">
            <v>627</v>
          </cell>
          <cell r="B43" t="str">
            <v xml:space="preserve">Chi phÝ s¶n xuÊt chung </v>
          </cell>
          <cell r="C43" t="str">
            <v>Nî</v>
          </cell>
        </row>
        <row r="44">
          <cell r="A44" t="str">
            <v>632</v>
          </cell>
          <cell r="B44" t="str">
            <v>Gi¸ vèn b¸n hµng</v>
          </cell>
          <cell r="C44" t="str">
            <v>Nî</v>
          </cell>
        </row>
        <row r="45">
          <cell r="A45" t="str">
            <v>641</v>
          </cell>
          <cell r="B45" t="str">
            <v xml:space="preserve">Chi phÝ b¸n hµng </v>
          </cell>
          <cell r="C45" t="str">
            <v>Nî</v>
          </cell>
        </row>
        <row r="46">
          <cell r="A46" t="str">
            <v>642</v>
          </cell>
          <cell r="B46" t="str">
            <v>Chi phÝ qu¶n lý doanh nghiÖp</v>
          </cell>
          <cell r="C46" t="str">
            <v>Nî</v>
          </cell>
        </row>
        <row r="47">
          <cell r="A47" t="str">
            <v>711</v>
          </cell>
          <cell r="B47" t="str">
            <v>Thu nhËp ho¹t ®éng tµi chÝnh</v>
          </cell>
          <cell r="C47" t="str">
            <v>Cã</v>
          </cell>
        </row>
        <row r="48">
          <cell r="A48" t="str">
            <v>721</v>
          </cell>
          <cell r="B48" t="str">
            <v>Thu nhËp bÊt th­êng</v>
          </cell>
          <cell r="C48" t="str">
            <v>Cã</v>
          </cell>
        </row>
        <row r="49">
          <cell r="A49" t="str">
            <v>811</v>
          </cell>
          <cell r="B49" t="str">
            <v>Chi phÝ ho¹t ®éng tµi chÝnh</v>
          </cell>
          <cell r="C49" t="str">
            <v>Nî</v>
          </cell>
        </row>
        <row r="50">
          <cell r="A50" t="str">
            <v>821</v>
          </cell>
          <cell r="B50" t="str">
            <v>Chi phÝ ho¹t ®éng tµi chÝnh</v>
          </cell>
          <cell r="C50" t="str">
            <v>Nî</v>
          </cell>
        </row>
        <row r="51">
          <cell r="A51" t="str">
            <v>911</v>
          </cell>
          <cell r="B51" t="str">
            <v>X¸c ®Þnh kÕt qu¶ kinh doanh</v>
          </cell>
          <cell r="C51" t="str">
            <v>L</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edule of PIT paid "/>
      <sheetName val="PayItem"/>
      <sheetName val="Master info"/>
      <sheetName val="SF-424"/>
      <sheetName val="DI-ESTI"/>
      <sheetName val="GVL"/>
      <sheetName val="Lookup Tables"/>
      <sheetName val="Input"/>
      <sheetName val="_ADFDI_LOV"/>
      <sheetName val="Tai khoan"/>
      <sheetName val="IBA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come source"/>
      <sheetName val="LOV's"/>
      <sheetName val="dongia (2)"/>
      <sheetName val="VL"/>
      <sheetName val="TN"/>
      <sheetName val="ND"/>
      <sheetName val="Calc Override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H-Q1,Q2,01"/>
      <sheetName val="Tai khoan"/>
      <sheetName val="PayItem"/>
      <sheetName val="Calc Overrides"/>
      <sheetName val="Tra_bang"/>
      <sheetName val="Schedule of PIT paid "/>
      <sheetName val="Define Responsibility"/>
      <sheetName val="SF-4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uc thanh"/>
      <sheetName val="QL1A-QL1A moi"/>
      <sheetName val="C.Bong Lang"/>
      <sheetName val="Vanh dai III (TKKT)"/>
      <sheetName val="SL-NC-MB"/>
      <sheetName val="CX-AD-LC"/>
      <sheetName val="Cau-YBai-Tam"/>
      <sheetName val="XL4Poppy"/>
      <sheetName val="Schedule of PIT paid "/>
      <sheetName val="PayItem"/>
      <sheetName val="tra-vat-lieu"/>
      <sheetName val="KH-Q1,Q2,01"/>
      <sheetName val="Define Responsibility"/>
      <sheetName val="Master info"/>
    </sheetNames>
    <sheetDataSet>
      <sheetData sheetId="0" refreshError="1">
        <row r="29">
          <cell r="E29">
            <v>9566000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uc thanh"/>
      <sheetName val="QL1A-QL1A moi"/>
      <sheetName val="C.Bong Lang"/>
      <sheetName val="Vanh dai III (TKKT)"/>
      <sheetName val="SL-NC-MB"/>
      <sheetName val="CX-AD-LC"/>
      <sheetName val="Cau-YBai-Tam"/>
      <sheetName val="XL4Poppy"/>
      <sheetName val="Schedule of PIT paid "/>
      <sheetName val="PayItem"/>
      <sheetName val="tra-vat-lieu"/>
      <sheetName val="KH-Q1,Q2,01"/>
      <sheetName val="Define Responsibility"/>
      <sheetName val="Master info"/>
    </sheetNames>
    <sheetDataSet>
      <sheetData sheetId="0" refreshError="1">
        <row r="29">
          <cell r="E29">
            <v>9566000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uc thanh"/>
      <sheetName val="QL1A-QL1A moi"/>
      <sheetName val="C.Bong Lang"/>
      <sheetName val="Vanh dai III (TKKT)"/>
      <sheetName val="SL-NC-MB"/>
      <sheetName val="CX-AD-LC"/>
      <sheetName val="Cau-YBai-Tam"/>
      <sheetName val="XL4Poppy"/>
      <sheetName val="Schedule of PIT paid "/>
      <sheetName val="PayItem"/>
      <sheetName val="tra-vat-lieu"/>
      <sheetName val="KH-Q1,Q2,01"/>
    </sheetNames>
    <sheetDataSet>
      <sheetData sheetId="0" refreshError="1">
        <row r="29">
          <cell r="E29">
            <v>9566000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PTDG"/>
      <sheetName val="DTCT"/>
      <sheetName val="DS cau"/>
      <sheetName val="KH-Q1,Q2,01"/>
      <sheetName val="Thuc thanh"/>
      <sheetName val="tong hop"/>
      <sheetName val="phan tich DG"/>
      <sheetName val="gia vat lieu"/>
      <sheetName val="gia xe may"/>
      <sheetName val="gia nhan cong"/>
      <sheetName val="XL4Test5"/>
      <sheetName val="DANH SACH"/>
      <sheetName val="Sheet1"/>
      <sheetName val="Sheet3"/>
      <sheetName val="00000000"/>
      <sheetName val="10000000"/>
      <sheetName val="VL,NC"/>
      <sheetName val="Schedule of PIT paid "/>
      <sheetName val="dtct cong"/>
      <sheetName val="gVL"/>
      <sheetName val="IBASE"/>
    </sheetNames>
    <sheetDataSet>
      <sheetData sheetId="0" refreshError="1"/>
      <sheetData sheetId="1" refreshError="1"/>
      <sheetData sheetId="2" refreshError="1"/>
      <sheetData sheetId="3" refreshError="1">
        <row r="10">
          <cell r="C10" t="str">
            <v>CÇu ®ång bôt km397+485.75</v>
          </cell>
          <cell r="J10">
            <v>1656805757.0816243</v>
          </cell>
        </row>
        <row r="11">
          <cell r="C11" t="str">
            <v>1. DÇm BTCT D¦L L=24m</v>
          </cell>
          <cell r="J11">
            <v>528800000</v>
          </cell>
        </row>
        <row r="12">
          <cell r="C12" t="str">
            <v>DÇm BTCT D¦L L=24m</v>
          </cell>
          <cell r="D12" t="str">
            <v>DÇm</v>
          </cell>
          <cell r="E12">
            <v>4</v>
          </cell>
          <cell r="F12" t="e">
            <v>#N/A</v>
          </cell>
          <cell r="G12" t="e">
            <v>#N/A</v>
          </cell>
          <cell r="H12" t="e">
            <v>#N/A</v>
          </cell>
          <cell r="I12">
            <v>100000000</v>
          </cell>
          <cell r="J12">
            <v>400000000</v>
          </cell>
        </row>
        <row r="13">
          <cell r="C13" t="str">
            <v>Lao l¾p dÇm BTCT D¦L L=24m</v>
          </cell>
          <cell r="D13" t="str">
            <v>DÇm</v>
          </cell>
          <cell r="E13">
            <v>4</v>
          </cell>
          <cell r="F13" t="e">
            <v>#N/A</v>
          </cell>
          <cell r="G13" t="e">
            <v>#N/A</v>
          </cell>
          <cell r="H13" t="e">
            <v>#N/A</v>
          </cell>
          <cell r="I13">
            <v>28000000</v>
          </cell>
          <cell r="J13">
            <v>112000000</v>
          </cell>
        </row>
        <row r="14">
          <cell r="C14" t="str">
            <v>Mua vµ l¾p ®Æt gèi cÇu b»ng cao su</v>
          </cell>
          <cell r="D14" t="str">
            <v>Gèi</v>
          </cell>
          <cell r="E14">
            <v>8</v>
          </cell>
          <cell r="F14">
            <v>1581785.4</v>
          </cell>
          <cell r="G14">
            <v>30683.100000000002</v>
          </cell>
          <cell r="H14">
            <v>0</v>
          </cell>
          <cell r="I14">
            <v>2100000</v>
          </cell>
          <cell r="J14">
            <v>16800000</v>
          </cell>
        </row>
        <row r="15">
          <cell r="C15" t="str">
            <v>2. Líp phñ mÆt cÇu</v>
          </cell>
          <cell r="J15">
            <v>43209530.30685392</v>
          </cell>
        </row>
        <row r="16">
          <cell r="C16" t="str">
            <v>Bª t«ng t¹o dèc M300</v>
          </cell>
          <cell r="D16" t="str">
            <v>m3</v>
          </cell>
          <cell r="E16">
            <v>19.2</v>
          </cell>
          <cell r="F16">
            <v>574369.22931885719</v>
          </cell>
          <cell r="G16">
            <v>40910.799999999996</v>
          </cell>
          <cell r="H16">
            <v>12642.59325</v>
          </cell>
          <cell r="I16">
            <v>983321.19550532626</v>
          </cell>
          <cell r="J16">
            <v>18879766.953702264</v>
          </cell>
        </row>
        <row r="17">
          <cell r="C17" t="str">
            <v>BTN h¹t mÞn dµy 5cm</v>
          </cell>
          <cell r="D17" t="str">
            <v>m2</v>
          </cell>
          <cell r="E17">
            <v>192</v>
          </cell>
          <cell r="F17">
            <v>42468.434871299731</v>
          </cell>
          <cell r="G17">
            <v>329.74254000000002</v>
          </cell>
          <cell r="H17">
            <v>2021.9958464000001</v>
          </cell>
          <cell r="I17">
            <v>57176.14270663201</v>
          </cell>
          <cell r="J17">
            <v>10977819.399673346</v>
          </cell>
        </row>
        <row r="18">
          <cell r="C18" t="str">
            <v>Cèt thÐp c¸c lo¹i</v>
          </cell>
          <cell r="D18" t="str">
            <v>TÊn</v>
          </cell>
          <cell r="E18">
            <v>1.92</v>
          </cell>
          <cell r="F18">
            <v>4911215.3371428577</v>
          </cell>
          <cell r="G18">
            <v>159406.01</v>
          </cell>
          <cell r="H18">
            <v>99583.053999999989</v>
          </cell>
          <cell r="I18">
            <v>6954137.4757699519</v>
          </cell>
          <cell r="J18">
            <v>13351943.953478307</v>
          </cell>
        </row>
        <row r="19">
          <cell r="C19" t="str">
            <v>3. Lan can tay vÞn b»ng BTCT</v>
          </cell>
          <cell r="D19" t="str">
            <v>md</v>
          </cell>
          <cell r="E19">
            <v>68.8</v>
          </cell>
          <cell r="I19">
            <v>450000</v>
          </cell>
          <cell r="J19">
            <v>30960000</v>
          </cell>
        </row>
        <row r="20">
          <cell r="C20" t="str">
            <v>4. B¶n dÉn KT(300x220x20)cm</v>
          </cell>
          <cell r="D20" t="str">
            <v>b¶n</v>
          </cell>
          <cell r="E20">
            <v>8</v>
          </cell>
          <cell r="I20">
            <v>2200000</v>
          </cell>
          <cell r="J20">
            <v>17600000</v>
          </cell>
        </row>
        <row r="21">
          <cell r="C21" t="str">
            <v>5. Khe co d·n cao su</v>
          </cell>
          <cell r="D21" t="str">
            <v>md</v>
          </cell>
          <cell r="E21">
            <v>16</v>
          </cell>
          <cell r="I21">
            <v>2500000</v>
          </cell>
          <cell r="J21">
            <v>40000000</v>
          </cell>
        </row>
        <row r="22">
          <cell r="C22" t="str">
            <v>6. T­êng hé lan mÒm</v>
          </cell>
          <cell r="D22" t="str">
            <v>md</v>
          </cell>
          <cell r="E22">
            <v>40</v>
          </cell>
          <cell r="I22">
            <v>450000</v>
          </cell>
          <cell r="J22">
            <v>18000000</v>
          </cell>
        </row>
        <row r="23">
          <cell r="C23" t="str">
            <v>7. Mè cÇu</v>
          </cell>
          <cell r="J23">
            <v>910628027.20978248</v>
          </cell>
        </row>
        <row r="24">
          <cell r="C24" t="str">
            <v>Bª t«ng M300</v>
          </cell>
          <cell r="D24" t="str">
            <v>m3</v>
          </cell>
          <cell r="E24">
            <v>1.23</v>
          </cell>
          <cell r="F24">
            <v>563323.6672165714</v>
          </cell>
          <cell r="G24">
            <v>83931.68</v>
          </cell>
          <cell r="H24">
            <v>50524.219980000002</v>
          </cell>
          <cell r="I24">
            <v>1211661.7359944407</v>
          </cell>
          <cell r="J24">
            <v>1490343.9352731621</v>
          </cell>
        </row>
        <row r="25">
          <cell r="C25" t="str">
            <v>Bª t«ng M250</v>
          </cell>
          <cell r="D25" t="str">
            <v>m3</v>
          </cell>
          <cell r="E25">
            <v>410.45</v>
          </cell>
          <cell r="F25">
            <v>467896.36724971433</v>
          </cell>
          <cell r="G25">
            <v>44651.040000000001</v>
          </cell>
          <cell r="H25">
            <v>50524.219980000002</v>
          </cell>
          <cell r="I25">
            <v>913830.47055423819</v>
          </cell>
          <cell r="J25">
            <v>375081716.63898706</v>
          </cell>
        </row>
        <row r="26">
          <cell r="C26" t="str">
            <v>Bª t«ng lãt mãng M100 ®¸ 4x6</v>
          </cell>
          <cell r="D26" t="str">
            <v>m3</v>
          </cell>
          <cell r="E26">
            <v>9</v>
          </cell>
          <cell r="F26">
            <v>261846.0050055357</v>
          </cell>
          <cell r="G26">
            <v>22898.699999999997</v>
          </cell>
          <cell r="H26">
            <v>12040.565000000001</v>
          </cell>
          <cell r="I26">
            <v>476409.41943829454</v>
          </cell>
          <cell r="J26">
            <v>4287684.7749446509</v>
          </cell>
        </row>
        <row r="27">
          <cell r="C27" t="str">
            <v>Cèt thÐp c¸c lo¹i</v>
          </cell>
          <cell r="D27" t="str">
            <v>TÊn</v>
          </cell>
          <cell r="E27">
            <v>28.82</v>
          </cell>
          <cell r="F27">
            <v>4932735.3371428577</v>
          </cell>
          <cell r="G27">
            <v>179831.68000000002</v>
          </cell>
          <cell r="H27">
            <v>210581.53</v>
          </cell>
          <cell r="I27">
            <v>7224454.8297665929</v>
          </cell>
          <cell r="J27">
            <v>208208788.1938732</v>
          </cell>
        </row>
        <row r="28">
          <cell r="C28" t="str">
            <v>§¸ héc x©y tø nãn M100</v>
          </cell>
          <cell r="D28" t="str">
            <v>m3</v>
          </cell>
          <cell r="E28">
            <v>46.5</v>
          </cell>
          <cell r="F28">
            <v>278810.8254982286</v>
          </cell>
          <cell r="G28">
            <v>35358.619999999995</v>
          </cell>
          <cell r="H28">
            <v>0</v>
          </cell>
          <cell r="I28">
            <v>488783.70716064883</v>
          </cell>
          <cell r="J28">
            <v>22728442.382970169</v>
          </cell>
        </row>
        <row r="29">
          <cell r="C29" t="str">
            <v>§¸ héc x©y taluy v÷a M100</v>
          </cell>
          <cell r="D29" t="str">
            <v>m3</v>
          </cell>
          <cell r="E29">
            <v>96</v>
          </cell>
          <cell r="F29">
            <v>248531.96105274287</v>
          </cell>
          <cell r="G29">
            <v>31998.09</v>
          </cell>
          <cell r="H29">
            <v>0</v>
          </cell>
          <cell r="I29">
            <v>437566.59880956577</v>
          </cell>
          <cell r="J29">
            <v>42006393.48571831</v>
          </cell>
        </row>
        <row r="30">
          <cell r="C30" t="str">
            <v>§¸ héc x©y mãng, ch©n khay M100</v>
          </cell>
          <cell r="D30" t="str">
            <v>m3</v>
          </cell>
          <cell r="E30">
            <v>98.74</v>
          </cell>
          <cell r="F30">
            <v>248531.96105274287</v>
          </cell>
          <cell r="G30">
            <v>27907.01</v>
          </cell>
          <cell r="H30">
            <v>0</v>
          </cell>
          <cell r="I30">
            <v>421653.28258626495</v>
          </cell>
          <cell r="J30">
            <v>41634045.122567795</v>
          </cell>
        </row>
        <row r="31">
          <cell r="C31" t="str">
            <v xml:space="preserve">D¨m s¹n ®Öm </v>
          </cell>
          <cell r="D31" t="str">
            <v>m3</v>
          </cell>
          <cell r="E31">
            <v>63.58</v>
          </cell>
          <cell r="F31">
            <v>135855.41509523807</v>
          </cell>
          <cell r="G31">
            <v>30115.26</v>
          </cell>
          <cell r="H31">
            <v>0</v>
          </cell>
          <cell r="I31">
            <v>288292.40124649595</v>
          </cell>
          <cell r="J31">
            <v>18329630.871252213</v>
          </cell>
        </row>
        <row r="32">
          <cell r="C32" t="str">
            <v xml:space="preserve">§µo mãng ®Êt cÊp 3 </v>
          </cell>
          <cell r="D32" t="str">
            <v>m3</v>
          </cell>
          <cell r="E32">
            <v>1142.2</v>
          </cell>
          <cell r="F32">
            <v>0</v>
          </cell>
          <cell r="G32">
            <v>5890.0582800000002</v>
          </cell>
          <cell r="H32">
            <v>2404.6233119999997</v>
          </cell>
          <cell r="I32">
            <v>26458.435658106639</v>
          </cell>
          <cell r="J32">
            <v>30220825.208689403</v>
          </cell>
        </row>
        <row r="33">
          <cell r="C33" t="str">
            <v>§¾p ®Êt cÊp 3</v>
          </cell>
          <cell r="D33" t="str">
            <v>m3</v>
          </cell>
          <cell r="E33">
            <v>2229.6</v>
          </cell>
          <cell r="F33">
            <v>0</v>
          </cell>
          <cell r="G33">
            <v>9298.26</v>
          </cell>
          <cell r="H33">
            <v>0</v>
          </cell>
          <cell r="I33">
            <v>36167.992732107356</v>
          </cell>
          <cell r="J33">
            <v>80640156.595506564</v>
          </cell>
        </row>
        <row r="34">
          <cell r="C34" t="str">
            <v>Thi c«ng mè</v>
          </cell>
          <cell r="D34" t="str">
            <v>TB</v>
          </cell>
          <cell r="J34">
            <v>86000000</v>
          </cell>
        </row>
        <row r="35">
          <cell r="C35" t="str">
            <v xml:space="preserve">8. Cäc BTCT (35x35)cm </v>
          </cell>
          <cell r="D35" t="str">
            <v>md</v>
          </cell>
          <cell r="I35">
            <v>400000</v>
          </cell>
          <cell r="J35">
            <v>0</v>
          </cell>
        </row>
        <row r="36">
          <cell r="C36" t="str">
            <v>9. Ph¸ dì cÇu cò</v>
          </cell>
          <cell r="J36">
            <v>21608199.564987957</v>
          </cell>
        </row>
        <row r="37">
          <cell r="C37" t="str">
            <v>§Ëp bá bª t«ng cÇu cò</v>
          </cell>
          <cell r="D37" t="str">
            <v>m3</v>
          </cell>
          <cell r="E37">
            <v>17.55</v>
          </cell>
          <cell r="F37">
            <v>0</v>
          </cell>
          <cell r="G37">
            <v>68671.7</v>
          </cell>
          <cell r="H37">
            <v>0</v>
          </cell>
          <cell r="I37">
            <v>267116.37946255063</v>
          </cell>
          <cell r="J37">
            <v>4687892.4595677638</v>
          </cell>
        </row>
        <row r="38">
          <cell r="C38" t="str">
            <v>§Ëp bá ®¸ héc x©y cò</v>
          </cell>
          <cell r="D38" t="str">
            <v>m3</v>
          </cell>
          <cell r="E38">
            <v>90.96</v>
          </cell>
          <cell r="F38">
            <v>0</v>
          </cell>
          <cell r="G38">
            <v>22208.720000000001</v>
          </cell>
          <cell r="H38">
            <v>0</v>
          </cell>
          <cell r="I38">
            <v>86386.573783633401</v>
          </cell>
          <cell r="J38">
            <v>7857722.7513592932</v>
          </cell>
        </row>
        <row r="39">
          <cell r="C39" t="str">
            <v>Th¸o dì thÐp cÇu cò</v>
          </cell>
          <cell r="D39" t="str">
            <v>TÊn</v>
          </cell>
          <cell r="E39">
            <v>4.71</v>
          </cell>
          <cell r="F39">
            <v>215999.99999999997</v>
          </cell>
          <cell r="G39">
            <v>218652</v>
          </cell>
          <cell r="H39">
            <v>543277.45000000007</v>
          </cell>
          <cell r="I39">
            <v>1924115.5741105948</v>
          </cell>
          <cell r="J39">
            <v>9062584.3540609013</v>
          </cell>
        </row>
        <row r="40">
          <cell r="C40" t="str">
            <v>10. H¹ng môc kh¸c</v>
          </cell>
          <cell r="D40" t="str">
            <v>TB</v>
          </cell>
          <cell r="J40">
            <v>46000000</v>
          </cell>
        </row>
        <row r="41">
          <cell r="C41" t="str">
            <v>§¾p ®Êt ®ª quai</v>
          </cell>
          <cell r="D41" t="str">
            <v>m3</v>
          </cell>
          <cell r="E41">
            <v>80</v>
          </cell>
          <cell r="F41">
            <v>0</v>
          </cell>
          <cell r="G41">
            <v>29528.04</v>
          </cell>
          <cell r="H41">
            <v>0</v>
          </cell>
          <cell r="I41">
            <v>137828.35964320746</v>
          </cell>
          <cell r="J41">
            <v>11026268.771456596</v>
          </cell>
        </row>
        <row r="42">
          <cell r="C42" t="str">
            <v>M¸y b¬m n­íc</v>
          </cell>
          <cell r="D42" t="str">
            <v>Ca</v>
          </cell>
          <cell r="E42">
            <v>50</v>
          </cell>
          <cell r="F42">
            <v>0</v>
          </cell>
          <cell r="G42">
            <v>0</v>
          </cell>
          <cell r="H42">
            <v>466499</v>
          </cell>
          <cell r="I42">
            <v>625657.55711489427</v>
          </cell>
          <cell r="J42">
            <v>31282877.855744712</v>
          </cell>
        </row>
        <row r="43">
          <cell r="C43" t="str">
            <v>Mua vµ l¾p ®Æt biÓn b¸o ®­êng bé</v>
          </cell>
          <cell r="D43" t="str">
            <v>Bé</v>
          </cell>
          <cell r="E43">
            <v>4</v>
          </cell>
          <cell r="F43">
            <v>594310.03418620001</v>
          </cell>
          <cell r="G43">
            <v>9170.9856</v>
          </cell>
          <cell r="H43">
            <v>2246.2963200000004</v>
          </cell>
          <cell r="I43">
            <v>860000</v>
          </cell>
          <cell r="J43">
            <v>3440000</v>
          </cell>
        </row>
        <row r="44">
          <cell r="C44" t="str">
            <v>10. TuyÕn tr¸nh</v>
          </cell>
          <cell r="J44">
            <v>0</v>
          </cell>
        </row>
        <row r="45">
          <cell r="C45" t="str">
            <v>DÇm I500 lµm cÇu t¹m</v>
          </cell>
          <cell r="D45" t="str">
            <v>TÊn</v>
          </cell>
          <cell r="F45">
            <v>999886.30761904758</v>
          </cell>
          <cell r="G45">
            <v>346912.49600000004</v>
          </cell>
          <cell r="H45">
            <v>446151.53</v>
          </cell>
          <cell r="I45">
            <v>3623924.8854130441</v>
          </cell>
          <cell r="J45">
            <v>0</v>
          </cell>
        </row>
        <row r="46">
          <cell r="C46" t="str">
            <v>L¾p dùng vµ th¸o dì cÇu t¹m</v>
          </cell>
          <cell r="D46" t="str">
            <v>TÊn</v>
          </cell>
          <cell r="E46">
            <v>0</v>
          </cell>
          <cell r="F46">
            <v>278999.99999999994</v>
          </cell>
          <cell r="G46">
            <v>218652</v>
          </cell>
          <cell r="H46">
            <v>543277.45000000007</v>
          </cell>
          <cell r="I46">
            <v>2200391.9957527202</v>
          </cell>
          <cell r="J46">
            <v>0</v>
          </cell>
        </row>
        <row r="47">
          <cell r="C47" t="str">
            <v>L¾p ®Æt vµ th¸o dì rä ®¸</v>
          </cell>
          <cell r="D47" t="str">
            <v>Rä</v>
          </cell>
          <cell r="F47">
            <v>167311.23357142857</v>
          </cell>
          <cell r="G47">
            <v>63119.520000000004</v>
          </cell>
          <cell r="H47">
            <v>0</v>
          </cell>
          <cell r="I47">
            <v>498735.7040999615</v>
          </cell>
          <cell r="J47">
            <v>0</v>
          </cell>
        </row>
        <row r="48">
          <cell r="C48" t="str">
            <v xml:space="preserve">§¾p ®Êt nÒn ®­êng </v>
          </cell>
          <cell r="D48" t="str">
            <v>m3</v>
          </cell>
          <cell r="F48">
            <v>5714.2857142857138</v>
          </cell>
          <cell r="G48">
            <v>6287.7246742857133</v>
          </cell>
          <cell r="H48">
            <v>16215.547368</v>
          </cell>
          <cell r="I48">
            <v>60797.097711059716</v>
          </cell>
          <cell r="J48">
            <v>0</v>
          </cell>
        </row>
        <row r="49">
          <cell r="C49" t="str">
            <v>Mãng cÊp phèi ®¸ d¨m lo¹i 1</v>
          </cell>
          <cell r="D49" t="str">
            <v>m3</v>
          </cell>
          <cell r="F49">
            <v>211603.89028571427</v>
          </cell>
          <cell r="G49">
            <v>675.13600000000008</v>
          </cell>
          <cell r="H49">
            <v>7602.8820839999989</v>
          </cell>
          <cell r="I49">
            <v>256047.42392078004</v>
          </cell>
          <cell r="J49">
            <v>0</v>
          </cell>
        </row>
        <row r="50">
          <cell r="C50" t="str">
            <v>cÇu chÌ rÐn km399+647.55</v>
          </cell>
          <cell r="J50">
            <v>1429621416.0456164</v>
          </cell>
        </row>
        <row r="51">
          <cell r="C51" t="str">
            <v>1. DÇm BTCT th­êng L=12m</v>
          </cell>
          <cell r="J51">
            <v>271000000</v>
          </cell>
        </row>
        <row r="52">
          <cell r="C52" t="str">
            <v>DÇm BTCT th­êng L=12m</v>
          </cell>
          <cell r="D52" t="str">
            <v>DÇm</v>
          </cell>
          <cell r="E52">
            <v>5</v>
          </cell>
          <cell r="F52" t="e">
            <v>#N/A</v>
          </cell>
          <cell r="G52" t="e">
            <v>#N/A</v>
          </cell>
          <cell r="H52" t="e">
            <v>#N/A</v>
          </cell>
          <cell r="I52">
            <v>35000000</v>
          </cell>
          <cell r="J52">
            <v>175000000</v>
          </cell>
        </row>
        <row r="53">
          <cell r="C53" t="str">
            <v>Lao l¾p dÇm BTCT L=12m</v>
          </cell>
          <cell r="D53" t="str">
            <v>DÇm</v>
          </cell>
          <cell r="E53">
            <v>5</v>
          </cell>
          <cell r="F53" t="e">
            <v>#N/A</v>
          </cell>
          <cell r="G53" t="e">
            <v>#N/A</v>
          </cell>
          <cell r="H53" t="e">
            <v>#N/A</v>
          </cell>
          <cell r="I53">
            <v>15000000</v>
          </cell>
          <cell r="J53">
            <v>75000000</v>
          </cell>
        </row>
        <row r="54">
          <cell r="C54" t="str">
            <v>Mua vµ l¾p ®Æt gèi cÇu b»ng cao su</v>
          </cell>
          <cell r="D54" t="str">
            <v>Gèi</v>
          </cell>
          <cell r="E54">
            <v>10</v>
          </cell>
          <cell r="F54">
            <v>1581785.4</v>
          </cell>
          <cell r="G54">
            <v>30683.100000000002</v>
          </cell>
          <cell r="H54">
            <v>0</v>
          </cell>
          <cell r="I54">
            <v>2100000</v>
          </cell>
          <cell r="J54">
            <v>21000000</v>
          </cell>
        </row>
        <row r="55">
          <cell r="C55" t="str">
            <v>2. Líp phñ mÆt cÇu</v>
          </cell>
          <cell r="I55">
            <v>0</v>
          </cell>
          <cell r="J55">
            <v>21604765.15342696</v>
          </cell>
        </row>
        <row r="56">
          <cell r="C56" t="str">
            <v>Bª t«ng t¹o dèc M300</v>
          </cell>
          <cell r="D56" t="str">
            <v>m3</v>
          </cell>
          <cell r="E56">
            <v>9.6</v>
          </cell>
          <cell r="F56">
            <v>574369.22931885719</v>
          </cell>
          <cell r="G56">
            <v>40910.799999999996</v>
          </cell>
          <cell r="H56">
            <v>12642.59325</v>
          </cell>
          <cell r="I56">
            <v>983321.19550532626</v>
          </cell>
          <cell r="J56">
            <v>9439883.4768511318</v>
          </cell>
        </row>
        <row r="57">
          <cell r="C57" t="str">
            <v>BTN h¹t mÞn dµy 5cm</v>
          </cell>
          <cell r="D57" t="str">
            <v>m2</v>
          </cell>
          <cell r="E57">
            <v>96</v>
          </cell>
          <cell r="F57">
            <v>42468.434871299731</v>
          </cell>
          <cell r="G57">
            <v>329.74254000000002</v>
          </cell>
          <cell r="H57">
            <v>2021.9958464000001</v>
          </cell>
          <cell r="I57">
            <v>57176.14270663201</v>
          </cell>
          <cell r="J57">
            <v>5488909.6998366732</v>
          </cell>
        </row>
        <row r="58">
          <cell r="C58" t="str">
            <v>Cèt thÐp c¸c lo¹i</v>
          </cell>
          <cell r="D58" t="str">
            <v>TÊn</v>
          </cell>
          <cell r="E58">
            <v>0.96</v>
          </cell>
          <cell r="F58">
            <v>4911215.3371428577</v>
          </cell>
          <cell r="G58">
            <v>159406.01</v>
          </cell>
          <cell r="H58">
            <v>99583.053999999989</v>
          </cell>
          <cell r="I58">
            <v>6954137.4757699519</v>
          </cell>
          <cell r="J58">
            <v>6675971.9767391533</v>
          </cell>
        </row>
        <row r="59">
          <cell r="C59" t="str">
            <v>3. Lan can tay vÞn b»ng BTCT</v>
          </cell>
          <cell r="D59" t="str">
            <v>md</v>
          </cell>
          <cell r="E59">
            <v>43.76</v>
          </cell>
          <cell r="I59">
            <v>450000</v>
          </cell>
          <cell r="J59">
            <v>19692000</v>
          </cell>
        </row>
        <row r="60">
          <cell r="C60" t="str">
            <v>4. B¶n dÉn KT(300x220x20)cm</v>
          </cell>
          <cell r="D60" t="str">
            <v>b¶n</v>
          </cell>
          <cell r="E60">
            <v>8</v>
          </cell>
          <cell r="I60">
            <v>2200000</v>
          </cell>
          <cell r="J60">
            <v>17600000</v>
          </cell>
        </row>
        <row r="61">
          <cell r="C61" t="str">
            <v>5. Khe co d·n cao su</v>
          </cell>
          <cell r="D61" t="str">
            <v>md</v>
          </cell>
          <cell r="E61">
            <v>16</v>
          </cell>
          <cell r="I61">
            <v>2500000</v>
          </cell>
          <cell r="J61">
            <v>40000000</v>
          </cell>
        </row>
        <row r="62">
          <cell r="C62" t="str">
            <v>6. T­êng hé lan mÒm</v>
          </cell>
          <cell r="D62" t="str">
            <v>md</v>
          </cell>
          <cell r="E62">
            <v>40</v>
          </cell>
          <cell r="I62">
            <v>450000</v>
          </cell>
          <cell r="J62">
            <v>18000000</v>
          </cell>
        </row>
        <row r="63">
          <cell r="C63" t="str">
            <v>7. Mè cÇu</v>
          </cell>
          <cell r="I63">
            <v>0</v>
          </cell>
          <cell r="J63">
            <v>951974066.90245414</v>
          </cell>
        </row>
        <row r="64">
          <cell r="C64" t="str">
            <v>Bª t«ng M300</v>
          </cell>
          <cell r="D64" t="str">
            <v>m3</v>
          </cell>
          <cell r="E64">
            <v>301.68</v>
          </cell>
          <cell r="F64">
            <v>563323.6672165714</v>
          </cell>
          <cell r="G64">
            <v>83931.68</v>
          </cell>
          <cell r="H64">
            <v>50524.219980000002</v>
          </cell>
          <cell r="I64">
            <v>1211661.7359944407</v>
          </cell>
          <cell r="J64">
            <v>365534112.51480287</v>
          </cell>
        </row>
        <row r="65">
          <cell r="C65" t="str">
            <v>Bª t«ng M250</v>
          </cell>
          <cell r="D65" t="str">
            <v>m3</v>
          </cell>
          <cell r="E65">
            <v>61.725000000000001</v>
          </cell>
          <cell r="F65">
            <v>467896.36724971433</v>
          </cell>
          <cell r="G65">
            <v>44651.040000000001</v>
          </cell>
          <cell r="H65">
            <v>50524.219980000002</v>
          </cell>
          <cell r="I65">
            <v>913830.47055423819</v>
          </cell>
          <cell r="J65">
            <v>56406185.79496035</v>
          </cell>
        </row>
        <row r="66">
          <cell r="C66" t="str">
            <v>Bª t«ng lãt mãng M100 ®¸ 4x6</v>
          </cell>
          <cell r="D66" t="str">
            <v>m3</v>
          </cell>
          <cell r="E66">
            <v>9</v>
          </cell>
          <cell r="F66">
            <v>261846.0050055357</v>
          </cell>
          <cell r="G66">
            <v>22898.699999999997</v>
          </cell>
          <cell r="H66">
            <v>12040.565000000001</v>
          </cell>
          <cell r="I66">
            <v>476409.41943829454</v>
          </cell>
          <cell r="J66">
            <v>4287684.7749446509</v>
          </cell>
        </row>
        <row r="67">
          <cell r="C67" t="str">
            <v>Cèt thÐp c¸c lo¹i</v>
          </cell>
          <cell r="D67" t="str">
            <v>TÊn</v>
          </cell>
          <cell r="E67">
            <v>25.437999999999999</v>
          </cell>
          <cell r="F67">
            <v>4932735.3371428577</v>
          </cell>
          <cell r="G67">
            <v>179831.68000000002</v>
          </cell>
          <cell r="H67">
            <v>210581.53</v>
          </cell>
          <cell r="I67">
            <v>7224454.8297665929</v>
          </cell>
          <cell r="J67">
            <v>183775681.95960259</v>
          </cell>
        </row>
        <row r="68">
          <cell r="C68" t="str">
            <v>§¸ héc x©y tø nãn M100</v>
          </cell>
          <cell r="D68" t="str">
            <v>m3</v>
          </cell>
          <cell r="E68">
            <v>16.96</v>
          </cell>
          <cell r="F68">
            <v>278810.8254982286</v>
          </cell>
          <cell r="G68">
            <v>35358.619999999995</v>
          </cell>
          <cell r="H68">
            <v>0</v>
          </cell>
          <cell r="I68">
            <v>488783.70716064883</v>
          </cell>
          <cell r="J68">
            <v>8289771.6734446045</v>
          </cell>
        </row>
        <row r="69">
          <cell r="C69" t="str">
            <v>§¸ héc x©y taluy v÷a M100</v>
          </cell>
          <cell r="D69" t="str">
            <v>m3</v>
          </cell>
          <cell r="E69">
            <v>45</v>
          </cell>
          <cell r="F69">
            <v>248531.96105274287</v>
          </cell>
          <cell r="G69">
            <v>31998.09</v>
          </cell>
          <cell r="H69">
            <v>0</v>
          </cell>
          <cell r="I69">
            <v>437566.59880956577</v>
          </cell>
          <cell r="J69">
            <v>19690496.94643046</v>
          </cell>
        </row>
        <row r="70">
          <cell r="C70" t="str">
            <v>§¸ héc x©y mãng, ch©n khay M100</v>
          </cell>
          <cell r="D70" t="str">
            <v>m3</v>
          </cell>
          <cell r="E70">
            <v>48.84</v>
          </cell>
          <cell r="F70">
            <v>248531.96105274287</v>
          </cell>
          <cell r="G70">
            <v>27907.01</v>
          </cell>
          <cell r="H70">
            <v>0</v>
          </cell>
          <cell r="I70">
            <v>421653.28258626495</v>
          </cell>
          <cell r="J70">
            <v>20593546.32151318</v>
          </cell>
        </row>
        <row r="71">
          <cell r="C71" t="str">
            <v xml:space="preserve">D¨m s¹n ®Öm </v>
          </cell>
          <cell r="D71" t="str">
            <v>m3</v>
          </cell>
          <cell r="E71">
            <v>38.79</v>
          </cell>
          <cell r="F71">
            <v>135855.41509523807</v>
          </cell>
          <cell r="G71">
            <v>30115.26</v>
          </cell>
          <cell r="H71">
            <v>0</v>
          </cell>
          <cell r="I71">
            <v>288292.40124649595</v>
          </cell>
          <cell r="J71">
            <v>11182862.244351577</v>
          </cell>
        </row>
        <row r="72">
          <cell r="C72" t="str">
            <v xml:space="preserve">§µo mãng ®Êt cÊp 3 </v>
          </cell>
          <cell r="D72" t="str">
            <v>m3</v>
          </cell>
          <cell r="E72">
            <v>3153.9</v>
          </cell>
          <cell r="F72">
            <v>0</v>
          </cell>
          <cell r="G72">
            <v>5890.0582800000002</v>
          </cell>
          <cell r="H72">
            <v>2404.6233119999997</v>
          </cell>
          <cell r="I72">
            <v>26458.435658106639</v>
          </cell>
          <cell r="J72">
            <v>83447260.222102523</v>
          </cell>
        </row>
        <row r="73">
          <cell r="C73" t="str">
            <v>§¾p ®Êt cÊp 3</v>
          </cell>
          <cell r="D73" t="str">
            <v>m3</v>
          </cell>
          <cell r="E73">
            <v>3394.34</v>
          </cell>
          <cell r="F73">
            <v>0</v>
          </cell>
          <cell r="G73">
            <v>9298.26</v>
          </cell>
          <cell r="H73">
            <v>0</v>
          </cell>
          <cell r="I73">
            <v>36167.992732107356</v>
          </cell>
          <cell r="J73">
            <v>122766464.45030129</v>
          </cell>
        </row>
        <row r="74">
          <cell r="C74" t="str">
            <v>Thi c«ng mè</v>
          </cell>
          <cell r="D74" t="str">
            <v>TB</v>
          </cell>
          <cell r="J74">
            <v>76000000</v>
          </cell>
        </row>
        <row r="75">
          <cell r="C75" t="str">
            <v>9. Ph¸ dì cÇu cò</v>
          </cell>
          <cell r="J75">
            <v>16750583.989735419</v>
          </cell>
        </row>
        <row r="76">
          <cell r="C76" t="str">
            <v>§Ëp bá bª t«ng cÇu cò</v>
          </cell>
          <cell r="D76" t="str">
            <v>m3</v>
          </cell>
          <cell r="E76">
            <v>31.08</v>
          </cell>
          <cell r="F76">
            <v>0</v>
          </cell>
          <cell r="G76">
            <v>68671.7</v>
          </cell>
          <cell r="H76">
            <v>0</v>
          </cell>
          <cell r="I76">
            <v>267116.37946255063</v>
          </cell>
          <cell r="J76">
            <v>8301977.0736960731</v>
          </cell>
        </row>
        <row r="77">
          <cell r="C77" t="str">
            <v>§Ëp bá ®¸ héc x©y cò</v>
          </cell>
          <cell r="D77" t="str">
            <v>m3</v>
          </cell>
          <cell r="E77">
            <v>97.8</v>
          </cell>
          <cell r="F77">
            <v>0</v>
          </cell>
          <cell r="G77">
            <v>22208.720000000001</v>
          </cell>
          <cell r="H77">
            <v>0</v>
          </cell>
          <cell r="I77">
            <v>86386.573783633401</v>
          </cell>
          <cell r="J77">
            <v>8448606.9160393458</v>
          </cell>
        </row>
        <row r="78">
          <cell r="C78" t="str">
            <v>Th¸o dì thÐp cÇu cò</v>
          </cell>
          <cell r="D78" t="str">
            <v>TÊn</v>
          </cell>
          <cell r="F78">
            <v>215999.99999999997</v>
          </cell>
          <cell r="G78">
            <v>218652</v>
          </cell>
          <cell r="H78">
            <v>543277.45000000007</v>
          </cell>
          <cell r="I78">
            <v>1924115.5741105948</v>
          </cell>
          <cell r="J78">
            <v>0</v>
          </cell>
        </row>
        <row r="79">
          <cell r="C79" t="str">
            <v>10. H¹ng môc kh¸c</v>
          </cell>
          <cell r="D79" t="str">
            <v>TB</v>
          </cell>
          <cell r="I79">
            <v>0</v>
          </cell>
          <cell r="J79">
            <v>73000000</v>
          </cell>
        </row>
        <row r="80">
          <cell r="C80" t="str">
            <v>§¾p ®Êt ®ª quai</v>
          </cell>
          <cell r="D80" t="str">
            <v>m3</v>
          </cell>
          <cell r="E80">
            <v>132</v>
          </cell>
          <cell r="F80">
            <v>0</v>
          </cell>
          <cell r="G80">
            <v>29528.04</v>
          </cell>
          <cell r="H80">
            <v>0</v>
          </cell>
          <cell r="I80">
            <v>137828.35964320746</v>
          </cell>
          <cell r="J80">
            <v>18193343.472903386</v>
          </cell>
        </row>
        <row r="81">
          <cell r="C81" t="str">
            <v>M¸y b¬m n­íc</v>
          </cell>
          <cell r="D81" t="str">
            <v>Ca</v>
          </cell>
          <cell r="E81">
            <v>62</v>
          </cell>
          <cell r="F81">
            <v>0</v>
          </cell>
          <cell r="G81">
            <v>0</v>
          </cell>
          <cell r="H81">
            <v>466499</v>
          </cell>
          <cell r="I81">
            <v>625657.55711489427</v>
          </cell>
          <cell r="J81">
            <v>38790768.541123442</v>
          </cell>
        </row>
        <row r="82">
          <cell r="C82" t="str">
            <v>Mua vµ l¾p ®Æt biÓn b¸o ®­êng bé</v>
          </cell>
          <cell r="D82" t="str">
            <v>Bé</v>
          </cell>
          <cell r="E82">
            <v>4</v>
          </cell>
          <cell r="F82">
            <v>594310.03418620001</v>
          </cell>
          <cell r="G82">
            <v>9170.9856</v>
          </cell>
          <cell r="H82">
            <v>2246.2963200000004</v>
          </cell>
          <cell r="I82">
            <v>860000</v>
          </cell>
          <cell r="J82">
            <v>3440000</v>
          </cell>
        </row>
        <row r="83">
          <cell r="C83" t="str">
            <v>cÇu khe chÑt km399+767.62</v>
          </cell>
          <cell r="J83">
            <v>1734440155.4768608</v>
          </cell>
        </row>
        <row r="84">
          <cell r="C84" t="str">
            <v>1. DÇm BTCT th­êng L=12m</v>
          </cell>
          <cell r="J84">
            <v>271000000</v>
          </cell>
        </row>
        <row r="85">
          <cell r="C85" t="str">
            <v>DÇm BTCT th­êng L=12m</v>
          </cell>
          <cell r="D85" t="str">
            <v>DÇm</v>
          </cell>
          <cell r="E85">
            <v>5</v>
          </cell>
          <cell r="F85" t="e">
            <v>#N/A</v>
          </cell>
          <cell r="G85" t="e">
            <v>#N/A</v>
          </cell>
          <cell r="H85" t="e">
            <v>#N/A</v>
          </cell>
          <cell r="I85">
            <v>35000000</v>
          </cell>
          <cell r="J85">
            <v>175000000</v>
          </cell>
        </row>
        <row r="86">
          <cell r="C86" t="str">
            <v>Lao l¾p dÇm BTCT L=12m</v>
          </cell>
          <cell r="D86" t="str">
            <v>DÇm</v>
          </cell>
          <cell r="E86">
            <v>5</v>
          </cell>
          <cell r="F86" t="e">
            <v>#N/A</v>
          </cell>
          <cell r="G86" t="e">
            <v>#N/A</v>
          </cell>
          <cell r="H86" t="e">
            <v>#N/A</v>
          </cell>
          <cell r="I86">
            <v>15000000</v>
          </cell>
          <cell r="J86">
            <v>75000000</v>
          </cell>
        </row>
        <row r="87">
          <cell r="C87" t="str">
            <v>Mua vµ l¾p ®Æt gèi cÇu b»ng cao su</v>
          </cell>
          <cell r="D87" t="str">
            <v>Gèi</v>
          </cell>
          <cell r="E87">
            <v>10</v>
          </cell>
          <cell r="F87">
            <v>1581785.4</v>
          </cell>
          <cell r="G87">
            <v>30683.100000000002</v>
          </cell>
          <cell r="H87">
            <v>0</v>
          </cell>
          <cell r="I87">
            <v>2100000</v>
          </cell>
          <cell r="J87">
            <v>21000000</v>
          </cell>
        </row>
        <row r="88">
          <cell r="C88" t="str">
            <v>2. Líp phñ mÆt cÇu</v>
          </cell>
          <cell r="I88">
            <v>0</v>
          </cell>
          <cell r="J88">
            <v>21604765.15342696</v>
          </cell>
        </row>
        <row r="89">
          <cell r="C89" t="str">
            <v>Bª t«ng t¹o dèc M300</v>
          </cell>
          <cell r="D89" t="str">
            <v>m3</v>
          </cell>
          <cell r="E89">
            <v>9.6</v>
          </cell>
          <cell r="F89">
            <v>574369.22931885719</v>
          </cell>
          <cell r="G89">
            <v>40910.799999999996</v>
          </cell>
          <cell r="H89">
            <v>12642.59325</v>
          </cell>
          <cell r="I89">
            <v>983321.19550532626</v>
          </cell>
          <cell r="J89">
            <v>9439883.4768511318</v>
          </cell>
        </row>
        <row r="90">
          <cell r="C90" t="str">
            <v>BTN h¹t mÞn dµy 5cm</v>
          </cell>
          <cell r="D90" t="str">
            <v>m2</v>
          </cell>
          <cell r="E90">
            <v>96</v>
          </cell>
          <cell r="F90">
            <v>42468.434871299731</v>
          </cell>
          <cell r="G90">
            <v>329.74254000000002</v>
          </cell>
          <cell r="H90">
            <v>2021.9958464000001</v>
          </cell>
          <cell r="I90">
            <v>57176.14270663201</v>
          </cell>
          <cell r="J90">
            <v>5488909.6998366732</v>
          </cell>
        </row>
        <row r="91">
          <cell r="C91" t="str">
            <v>Cèt thÐp c¸c lo¹i</v>
          </cell>
          <cell r="D91" t="str">
            <v>TÊn</v>
          </cell>
          <cell r="E91">
            <v>0.96</v>
          </cell>
          <cell r="F91">
            <v>4911215.3371428577</v>
          </cell>
          <cell r="G91">
            <v>159406.01</v>
          </cell>
          <cell r="H91">
            <v>99583.053999999989</v>
          </cell>
          <cell r="I91">
            <v>6954137.4757699519</v>
          </cell>
          <cell r="J91">
            <v>6675971.9767391533</v>
          </cell>
        </row>
        <row r="92">
          <cell r="C92" t="str">
            <v>3. Lan can tay vÞn b»ng BTCT</v>
          </cell>
          <cell r="D92" t="str">
            <v>md</v>
          </cell>
          <cell r="E92">
            <v>43.36</v>
          </cell>
          <cell r="I92">
            <v>450000</v>
          </cell>
          <cell r="J92">
            <v>19512000</v>
          </cell>
        </row>
        <row r="93">
          <cell r="C93" t="str">
            <v>4. B¶n dÉn KT(300x220x20)cm</v>
          </cell>
          <cell r="D93" t="str">
            <v>b¶n</v>
          </cell>
          <cell r="E93">
            <v>8</v>
          </cell>
          <cell r="I93">
            <v>2200000</v>
          </cell>
          <cell r="J93">
            <v>17600000</v>
          </cell>
        </row>
        <row r="94">
          <cell r="C94" t="str">
            <v>5. Khe co d·n cao su</v>
          </cell>
          <cell r="D94" t="str">
            <v>md</v>
          </cell>
          <cell r="E94">
            <v>16</v>
          </cell>
          <cell r="I94">
            <v>2500000</v>
          </cell>
          <cell r="J94">
            <v>40000000</v>
          </cell>
        </row>
        <row r="95">
          <cell r="C95" t="str">
            <v>6. T­êng hé lan mÒm</v>
          </cell>
          <cell r="D95" t="str">
            <v>md</v>
          </cell>
          <cell r="E95">
            <v>40</v>
          </cell>
          <cell r="I95">
            <v>450000</v>
          </cell>
          <cell r="J95">
            <v>18000000</v>
          </cell>
        </row>
        <row r="96">
          <cell r="C96" t="str">
            <v>7. Mè cÇu</v>
          </cell>
          <cell r="I96">
            <v>0</v>
          </cell>
          <cell r="J96">
            <v>1028767758.4093841</v>
          </cell>
        </row>
        <row r="97">
          <cell r="C97" t="str">
            <v>Bª t«ng M300</v>
          </cell>
          <cell r="D97" t="str">
            <v>m3</v>
          </cell>
          <cell r="E97">
            <v>299.88</v>
          </cell>
          <cell r="F97">
            <v>563323.6672165714</v>
          </cell>
          <cell r="G97">
            <v>83931.68</v>
          </cell>
          <cell r="H97">
            <v>50524.219980000002</v>
          </cell>
          <cell r="I97">
            <v>1211661.7359944407</v>
          </cell>
          <cell r="J97">
            <v>363353121.39001286</v>
          </cell>
        </row>
        <row r="98">
          <cell r="C98" t="str">
            <v>Bª t«ng M250</v>
          </cell>
          <cell r="D98" t="str">
            <v>m3</v>
          </cell>
          <cell r="E98">
            <v>60.77</v>
          </cell>
          <cell r="F98">
            <v>467896.36724971433</v>
          </cell>
          <cell r="G98">
            <v>44651.040000000001</v>
          </cell>
          <cell r="H98">
            <v>50524.219980000002</v>
          </cell>
          <cell r="I98">
            <v>913830.47055423819</v>
          </cell>
          <cell r="J98">
            <v>55533477.695581056</v>
          </cell>
        </row>
        <row r="99">
          <cell r="C99" t="str">
            <v>Bª t«ng lãt mãng M100 ®¸ 4x6</v>
          </cell>
          <cell r="D99" t="str">
            <v>m3</v>
          </cell>
          <cell r="E99">
            <v>9</v>
          </cell>
          <cell r="F99">
            <v>261846.0050055357</v>
          </cell>
          <cell r="G99">
            <v>22898.699999999997</v>
          </cell>
          <cell r="H99">
            <v>12040.565000000001</v>
          </cell>
          <cell r="I99">
            <v>476409.41943829454</v>
          </cell>
          <cell r="J99">
            <v>4287684.7749446509</v>
          </cell>
        </row>
        <row r="100">
          <cell r="C100" t="str">
            <v>Cèt thÐp c¸c lo¹i</v>
          </cell>
          <cell r="D100" t="str">
            <v>TÊn</v>
          </cell>
          <cell r="E100">
            <v>25.245000000000001</v>
          </cell>
          <cell r="F100">
            <v>4932735.3371428577</v>
          </cell>
          <cell r="G100">
            <v>179831.68000000002</v>
          </cell>
          <cell r="H100">
            <v>210581.53</v>
          </cell>
          <cell r="I100">
            <v>7224454.8297665929</v>
          </cell>
          <cell r="J100">
            <v>182381362.17745766</v>
          </cell>
        </row>
        <row r="101">
          <cell r="C101" t="str">
            <v>§¸ héc x©y tø nãn M100</v>
          </cell>
          <cell r="D101" t="str">
            <v>m3</v>
          </cell>
          <cell r="E101">
            <v>18.84</v>
          </cell>
          <cell r="F101">
            <v>278810.8254982286</v>
          </cell>
          <cell r="G101">
            <v>35358.619999999995</v>
          </cell>
          <cell r="H101">
            <v>0</v>
          </cell>
          <cell r="I101">
            <v>488783.70716064883</v>
          </cell>
          <cell r="J101">
            <v>9208685.0429066233</v>
          </cell>
        </row>
        <row r="102">
          <cell r="C102" t="str">
            <v>§¸ héc x©y taluy v÷a M100</v>
          </cell>
          <cell r="D102" t="str">
            <v>m3</v>
          </cell>
          <cell r="E102">
            <v>45</v>
          </cell>
          <cell r="F102">
            <v>248531.96105274287</v>
          </cell>
          <cell r="G102">
            <v>31998.09</v>
          </cell>
          <cell r="H102">
            <v>0</v>
          </cell>
          <cell r="I102">
            <v>437566.59880956577</v>
          </cell>
          <cell r="J102">
            <v>19690496.94643046</v>
          </cell>
        </row>
        <row r="103">
          <cell r="C103" t="str">
            <v>§¸ héc x©y mãng, ch©n khay M100</v>
          </cell>
          <cell r="D103" t="str">
            <v>m3</v>
          </cell>
          <cell r="E103">
            <v>51.2</v>
          </cell>
          <cell r="F103">
            <v>248531.96105274287</v>
          </cell>
          <cell r="G103">
            <v>27907.01</v>
          </cell>
          <cell r="H103">
            <v>0</v>
          </cell>
          <cell r="I103">
            <v>421653.28258626495</v>
          </cell>
          <cell r="J103">
            <v>21588648.068416767</v>
          </cell>
        </row>
        <row r="104">
          <cell r="C104" t="str">
            <v xml:space="preserve">D¨m s¹n ®Öm </v>
          </cell>
          <cell r="D104" t="str">
            <v>m3</v>
          </cell>
          <cell r="E104">
            <v>42.2</v>
          </cell>
          <cell r="F104">
            <v>135855.41509523807</v>
          </cell>
          <cell r="G104">
            <v>30115.26</v>
          </cell>
          <cell r="H104">
            <v>0</v>
          </cell>
          <cell r="I104">
            <v>288292.40124649595</v>
          </cell>
          <cell r="J104">
            <v>12165939.33260213</v>
          </cell>
        </row>
        <row r="105">
          <cell r="C105" t="str">
            <v xml:space="preserve">§µo mãng ®Êt cÊp 3 </v>
          </cell>
          <cell r="D105" t="str">
            <v>m3</v>
          </cell>
          <cell r="E105">
            <v>4314.8999999999996</v>
          </cell>
          <cell r="F105">
            <v>0</v>
          </cell>
          <cell r="G105">
            <v>5890.0582800000002</v>
          </cell>
          <cell r="H105">
            <v>2404.6233119999997</v>
          </cell>
          <cell r="I105">
            <v>26458.435658106639</v>
          </cell>
          <cell r="J105">
            <v>114165504.02116433</v>
          </cell>
        </row>
        <row r="106">
          <cell r="C106" t="str">
            <v>§¾p ®Êt cÊp 3</v>
          </cell>
          <cell r="D106" t="str">
            <v>m3</v>
          </cell>
          <cell r="E106">
            <v>4711.1499999999996</v>
          </cell>
          <cell r="F106">
            <v>0</v>
          </cell>
          <cell r="G106">
            <v>9298.26</v>
          </cell>
          <cell r="H106">
            <v>0</v>
          </cell>
          <cell r="I106">
            <v>36167.992732107356</v>
          </cell>
          <cell r="J106">
            <v>170392838.95986757</v>
          </cell>
        </row>
        <row r="107">
          <cell r="C107" t="str">
            <v>Thi c«ng mè</v>
          </cell>
          <cell r="D107" t="str">
            <v>TB</v>
          </cell>
          <cell r="J107">
            <v>76000000</v>
          </cell>
        </row>
        <row r="108">
          <cell r="C108" t="str">
            <v>9. H¹ng môc kh¸c</v>
          </cell>
          <cell r="D108" t="str">
            <v>TB</v>
          </cell>
          <cell r="I108">
            <v>0</v>
          </cell>
          <cell r="J108">
            <v>55000000</v>
          </cell>
        </row>
        <row r="109">
          <cell r="C109" t="str">
            <v>§¾p ®Êt ®ª quai</v>
          </cell>
          <cell r="D109" t="str">
            <v>m3</v>
          </cell>
          <cell r="E109">
            <v>145</v>
          </cell>
          <cell r="F109">
            <v>0</v>
          </cell>
          <cell r="G109">
            <v>29528.04</v>
          </cell>
          <cell r="H109">
            <v>0</v>
          </cell>
          <cell r="I109">
            <v>137828.35964320746</v>
          </cell>
          <cell r="J109">
            <v>19985112.148265082</v>
          </cell>
        </row>
        <row r="110">
          <cell r="C110" t="str">
            <v>M¸y b¬m n­íc</v>
          </cell>
          <cell r="D110" t="str">
            <v>Ca</v>
          </cell>
          <cell r="E110">
            <v>50</v>
          </cell>
          <cell r="F110">
            <v>0</v>
          </cell>
          <cell r="G110">
            <v>0</v>
          </cell>
          <cell r="H110">
            <v>466499</v>
          </cell>
          <cell r="I110">
            <v>625657.55711489427</v>
          </cell>
          <cell r="J110">
            <v>31282877.855744712</v>
          </cell>
        </row>
        <row r="111">
          <cell r="C111" t="str">
            <v>Mua vµ l¾p ®Æt biÓn b¸o ®­êng bé</v>
          </cell>
          <cell r="D111" t="str">
            <v>Bé</v>
          </cell>
          <cell r="E111">
            <v>4</v>
          </cell>
          <cell r="F111">
            <v>594310.03418620001</v>
          </cell>
          <cell r="G111">
            <v>9170.9856</v>
          </cell>
          <cell r="H111">
            <v>2246.2963200000004</v>
          </cell>
          <cell r="I111">
            <v>860000</v>
          </cell>
          <cell r="J111">
            <v>3440000</v>
          </cell>
        </row>
        <row r="112">
          <cell r="C112" t="str">
            <v>10. Ph¸ dì cÇu cò</v>
          </cell>
          <cell r="J112">
            <v>6037330.3086492335</v>
          </cell>
        </row>
        <row r="113">
          <cell r="C113" t="str">
            <v>§Ëp bá bª t«ng cÇu cò</v>
          </cell>
          <cell r="D113" t="str">
            <v>m3</v>
          </cell>
          <cell r="E113">
            <v>17.103999999999999</v>
          </cell>
          <cell r="F113">
            <v>0</v>
          </cell>
          <cell r="G113">
            <v>68671.7</v>
          </cell>
          <cell r="H113">
            <v>0</v>
          </cell>
          <cell r="I113">
            <v>267116.37946255063</v>
          </cell>
          <cell r="J113">
            <v>4568758.5543274656</v>
          </cell>
        </row>
        <row r="114">
          <cell r="C114" t="str">
            <v>§Ëp bá ®¸ héc x©y cò</v>
          </cell>
          <cell r="D114" t="str">
            <v>m3</v>
          </cell>
          <cell r="E114">
            <v>17</v>
          </cell>
          <cell r="F114">
            <v>0</v>
          </cell>
          <cell r="G114">
            <v>22208.720000000001</v>
          </cell>
          <cell r="H114">
            <v>0</v>
          </cell>
          <cell r="I114">
            <v>86386.573783633401</v>
          </cell>
          <cell r="J114">
            <v>1468571.7543217677</v>
          </cell>
        </row>
        <row r="115">
          <cell r="C115" t="str">
            <v>11. TuyÕn tr¸nh</v>
          </cell>
          <cell r="I115">
            <v>0</v>
          </cell>
          <cell r="J115">
            <v>256918301.60540026</v>
          </cell>
        </row>
        <row r="116">
          <cell r="C116" t="str">
            <v>DÇm I500 lµm cÇu t¹m</v>
          </cell>
          <cell r="D116" t="str">
            <v>TÊn</v>
          </cell>
          <cell r="E116">
            <v>7.5359999999999996</v>
          </cell>
          <cell r="F116">
            <v>999886.30761904758</v>
          </cell>
          <cell r="G116">
            <v>346912.49600000004</v>
          </cell>
          <cell r="H116">
            <v>446151.53</v>
          </cell>
          <cell r="I116">
            <v>3623924.8854130441</v>
          </cell>
          <cell r="J116">
            <v>27309897.936472699</v>
          </cell>
        </row>
        <row r="117">
          <cell r="C117" t="str">
            <v>L¾p dùng vµ th¸o dì cÇu t¹m</v>
          </cell>
          <cell r="D117" t="str">
            <v>TÊn</v>
          </cell>
          <cell r="E117">
            <v>7.5359999999999996</v>
          </cell>
          <cell r="F117">
            <v>278999.99999999994</v>
          </cell>
          <cell r="G117">
            <v>218652</v>
          </cell>
          <cell r="H117">
            <v>543277.45000000007</v>
          </cell>
          <cell r="I117">
            <v>2200391.9957527202</v>
          </cell>
          <cell r="J117">
            <v>16582154.079992497</v>
          </cell>
        </row>
        <row r="118">
          <cell r="C118" t="str">
            <v>L¾p ®Æt vµ th¸o dì rä ®¸</v>
          </cell>
          <cell r="D118" t="str">
            <v>Rä</v>
          </cell>
          <cell r="E118">
            <v>64</v>
          </cell>
          <cell r="F118">
            <v>167311.23357142857</v>
          </cell>
          <cell r="G118">
            <v>63119.520000000004</v>
          </cell>
          <cell r="H118">
            <v>0</v>
          </cell>
          <cell r="I118">
            <v>498735.7040999615</v>
          </cell>
          <cell r="J118">
            <v>31919085.062397536</v>
          </cell>
        </row>
        <row r="119">
          <cell r="C119" t="str">
            <v xml:space="preserve">§¾p ®Êt nÒn ®­êng </v>
          </cell>
          <cell r="D119" t="str">
            <v>m3</v>
          </cell>
          <cell r="E119">
            <v>2145</v>
          </cell>
          <cell r="F119">
            <v>5714.2857142857138</v>
          </cell>
          <cell r="G119">
            <v>6287.7246742857133</v>
          </cell>
          <cell r="H119">
            <v>16215.547368</v>
          </cell>
          <cell r="I119">
            <v>60797.097711059716</v>
          </cell>
          <cell r="J119">
            <v>130409774.59022309</v>
          </cell>
        </row>
        <row r="120">
          <cell r="C120" t="str">
            <v>Mãng cÊp phèi ®¸ d¨m lo¹i 1</v>
          </cell>
          <cell r="D120" t="str">
            <v>m3</v>
          </cell>
          <cell r="E120">
            <v>198</v>
          </cell>
          <cell r="F120">
            <v>211603.89028571427</v>
          </cell>
          <cell r="G120">
            <v>675.13600000000008</v>
          </cell>
          <cell r="H120">
            <v>7602.8820839999989</v>
          </cell>
          <cell r="I120">
            <v>256047.42392078004</v>
          </cell>
          <cell r="J120">
            <v>50697389.936314449</v>
          </cell>
        </row>
        <row r="121">
          <cell r="C121" t="str">
            <v>cÇu b¸nh r¸n km400+68.4</v>
          </cell>
          <cell r="J121">
            <v>1806954333.0773902</v>
          </cell>
        </row>
        <row r="122">
          <cell r="C122" t="str">
            <v>1. DÇm BTCT th­êng L=15m</v>
          </cell>
          <cell r="J122">
            <v>321000000</v>
          </cell>
        </row>
        <row r="123">
          <cell r="C123" t="str">
            <v>DÇm BTCT th­êng L=15m</v>
          </cell>
          <cell r="D123" t="str">
            <v>DÇm</v>
          </cell>
          <cell r="E123">
            <v>5</v>
          </cell>
          <cell r="F123" t="e">
            <v>#N/A</v>
          </cell>
          <cell r="G123" t="e">
            <v>#N/A</v>
          </cell>
          <cell r="H123" t="e">
            <v>#N/A</v>
          </cell>
          <cell r="I123">
            <v>42000000</v>
          </cell>
          <cell r="J123">
            <v>210000000</v>
          </cell>
        </row>
        <row r="124">
          <cell r="C124" t="str">
            <v>Lao l¾p dÇm BTCT L=15m</v>
          </cell>
          <cell r="D124" t="str">
            <v>DÇm</v>
          </cell>
          <cell r="E124">
            <v>5</v>
          </cell>
          <cell r="F124" t="e">
            <v>#N/A</v>
          </cell>
          <cell r="G124" t="e">
            <v>#N/A</v>
          </cell>
          <cell r="H124" t="e">
            <v>#N/A</v>
          </cell>
          <cell r="I124">
            <v>18000000</v>
          </cell>
          <cell r="J124">
            <v>90000000</v>
          </cell>
        </row>
        <row r="125">
          <cell r="C125" t="str">
            <v>Mua vµ l¾p ®Æt gèi cÇu b»ng cao su</v>
          </cell>
          <cell r="D125" t="str">
            <v>Gèi</v>
          </cell>
          <cell r="E125">
            <v>10</v>
          </cell>
          <cell r="F125">
            <v>1581785.4</v>
          </cell>
          <cell r="G125">
            <v>30683.100000000002</v>
          </cell>
          <cell r="H125">
            <v>0</v>
          </cell>
          <cell r="I125">
            <v>2100000</v>
          </cell>
          <cell r="J125">
            <v>21000000</v>
          </cell>
        </row>
        <row r="126">
          <cell r="C126" t="str">
            <v>2. Líp phñ mÆt cÇu</v>
          </cell>
          <cell r="I126">
            <v>0</v>
          </cell>
          <cell r="J126">
            <v>27005956.4417837</v>
          </cell>
        </row>
        <row r="127">
          <cell r="C127" t="str">
            <v>Bª t«ng t¹o dèc M300</v>
          </cell>
          <cell r="D127" t="str">
            <v>m3</v>
          </cell>
          <cell r="E127">
            <v>12</v>
          </cell>
          <cell r="F127">
            <v>574369.22931885719</v>
          </cell>
          <cell r="G127">
            <v>40910.799999999996</v>
          </cell>
          <cell r="H127">
            <v>12642.59325</v>
          </cell>
          <cell r="I127">
            <v>983321.19550532626</v>
          </cell>
          <cell r="J127">
            <v>11799854.346063916</v>
          </cell>
        </row>
        <row r="128">
          <cell r="C128" t="str">
            <v>BTN h¹t mÞn dµy 5cm</v>
          </cell>
          <cell r="D128" t="str">
            <v>m2</v>
          </cell>
          <cell r="E128">
            <v>120</v>
          </cell>
          <cell r="F128">
            <v>42468.434871299731</v>
          </cell>
          <cell r="G128">
            <v>329.74254000000002</v>
          </cell>
          <cell r="H128">
            <v>2021.9958464000001</v>
          </cell>
          <cell r="I128">
            <v>57176.14270663201</v>
          </cell>
          <cell r="J128">
            <v>6861137.1247958411</v>
          </cell>
        </row>
        <row r="129">
          <cell r="C129" t="str">
            <v>Cèt thÐp c¸c lo¹i</v>
          </cell>
          <cell r="D129" t="str">
            <v>TÊn</v>
          </cell>
          <cell r="E129">
            <v>1.2</v>
          </cell>
          <cell r="F129">
            <v>4911215.3371428577</v>
          </cell>
          <cell r="G129">
            <v>159406.01</v>
          </cell>
          <cell r="H129">
            <v>99583.053999999989</v>
          </cell>
          <cell r="I129">
            <v>6954137.4757699519</v>
          </cell>
          <cell r="J129">
            <v>8344964.9709239416</v>
          </cell>
        </row>
        <row r="130">
          <cell r="C130" t="str">
            <v>3. Lan can tay vÞn b»ng BTCT</v>
          </cell>
          <cell r="D130" t="str">
            <v>md</v>
          </cell>
          <cell r="E130">
            <v>56.36</v>
          </cell>
          <cell r="I130">
            <v>450000</v>
          </cell>
          <cell r="J130">
            <v>25362000</v>
          </cell>
        </row>
        <row r="131">
          <cell r="C131" t="str">
            <v>4. B¶n dÉn KT(300x220x20)cm</v>
          </cell>
          <cell r="D131" t="str">
            <v>b¶n</v>
          </cell>
          <cell r="E131">
            <v>8</v>
          </cell>
          <cell r="I131">
            <v>2200000</v>
          </cell>
          <cell r="J131">
            <v>17600000</v>
          </cell>
        </row>
        <row r="132">
          <cell r="C132" t="str">
            <v>5. Khe co d·n cao su</v>
          </cell>
          <cell r="D132" t="str">
            <v>md</v>
          </cell>
          <cell r="E132">
            <v>16</v>
          </cell>
          <cell r="I132">
            <v>2500000</v>
          </cell>
          <cell r="J132">
            <v>40000000</v>
          </cell>
        </row>
        <row r="133">
          <cell r="C133" t="str">
            <v>6. T­êng hé lan mÒm</v>
          </cell>
          <cell r="D133" t="str">
            <v>md</v>
          </cell>
          <cell r="E133">
            <v>40</v>
          </cell>
          <cell r="I133">
            <v>450000</v>
          </cell>
          <cell r="J133">
            <v>18000000</v>
          </cell>
        </row>
        <row r="134">
          <cell r="C134" t="str">
            <v>7. Mè cÇu</v>
          </cell>
          <cell r="I134">
            <v>0</v>
          </cell>
          <cell r="J134">
            <v>876493450.70468807</v>
          </cell>
        </row>
        <row r="135">
          <cell r="C135" t="str">
            <v>Bª t«ng M300</v>
          </cell>
          <cell r="D135" t="str">
            <v>m3</v>
          </cell>
          <cell r="E135">
            <v>248.58</v>
          </cell>
          <cell r="F135">
            <v>563323.6672165714</v>
          </cell>
          <cell r="G135">
            <v>83931.68</v>
          </cell>
          <cell r="H135">
            <v>50524.219980000002</v>
          </cell>
          <cell r="I135">
            <v>1211661.7359944407</v>
          </cell>
          <cell r="J135">
            <v>301194874.33349812</v>
          </cell>
        </row>
        <row r="136">
          <cell r="C136" t="str">
            <v>Bª t«ng M250</v>
          </cell>
          <cell r="D136" t="str">
            <v>m3</v>
          </cell>
          <cell r="E136">
            <v>56.58</v>
          </cell>
          <cell r="F136">
            <v>467896.36724971433</v>
          </cell>
          <cell r="G136">
            <v>44651.040000000001</v>
          </cell>
          <cell r="H136">
            <v>50524.219980000002</v>
          </cell>
          <cell r="I136">
            <v>913830.47055423819</v>
          </cell>
          <cell r="J136">
            <v>51704528.023958795</v>
          </cell>
        </row>
        <row r="137">
          <cell r="C137" t="str">
            <v>Bª t«ng lãt mãng M100 ®¸ 4x6</v>
          </cell>
          <cell r="D137" t="str">
            <v>m3</v>
          </cell>
          <cell r="E137">
            <v>7.2</v>
          </cell>
          <cell r="F137">
            <v>261846.0050055357</v>
          </cell>
          <cell r="G137">
            <v>22898.699999999997</v>
          </cell>
          <cell r="H137">
            <v>12040.565000000001</v>
          </cell>
          <cell r="I137">
            <v>476409.41943829454</v>
          </cell>
          <cell r="J137">
            <v>3430147.8199557206</v>
          </cell>
        </row>
        <row r="138">
          <cell r="C138" t="str">
            <v>Cèt thÐp c¸c lo¹i</v>
          </cell>
          <cell r="D138" t="str">
            <v>TÊn</v>
          </cell>
          <cell r="E138">
            <v>21.361000000000001</v>
          </cell>
          <cell r="F138">
            <v>4932735.3371428577</v>
          </cell>
          <cell r="G138">
            <v>179831.68000000002</v>
          </cell>
          <cell r="H138">
            <v>210581.53</v>
          </cell>
          <cell r="I138">
            <v>7224454.8297665929</v>
          </cell>
          <cell r="J138">
            <v>154321579.61864421</v>
          </cell>
        </row>
        <row r="139">
          <cell r="C139" t="str">
            <v>§¸ héc x©y tø nãn M100</v>
          </cell>
          <cell r="D139" t="str">
            <v>m3</v>
          </cell>
          <cell r="E139">
            <v>52.75</v>
          </cell>
          <cell r="F139">
            <v>278810.8254982286</v>
          </cell>
          <cell r="G139">
            <v>35358.619999999995</v>
          </cell>
          <cell r="H139">
            <v>0</v>
          </cell>
          <cell r="I139">
            <v>488783.70716064883</v>
          </cell>
          <cell r="J139">
            <v>25783340.552724227</v>
          </cell>
        </row>
        <row r="140">
          <cell r="C140" t="str">
            <v>§¸ héc x©y taluy v÷a M100</v>
          </cell>
          <cell r="D140" t="str">
            <v>m3</v>
          </cell>
          <cell r="E140">
            <v>75</v>
          </cell>
          <cell r="F140">
            <v>248531.96105274287</v>
          </cell>
          <cell r="G140">
            <v>31998.09</v>
          </cell>
          <cell r="H140">
            <v>0</v>
          </cell>
          <cell r="I140">
            <v>437566.59880956577</v>
          </cell>
          <cell r="J140">
            <v>32817494.910717431</v>
          </cell>
        </row>
        <row r="141">
          <cell r="C141" t="str">
            <v>§¸ héc x©y mãng, ch©n khay M100</v>
          </cell>
          <cell r="D141" t="str">
            <v>m3</v>
          </cell>
          <cell r="E141">
            <v>62.97</v>
          </cell>
          <cell r="F141">
            <v>248531.96105274287</v>
          </cell>
          <cell r="G141">
            <v>27907.01</v>
          </cell>
          <cell r="H141">
            <v>0</v>
          </cell>
          <cell r="I141">
            <v>421653.28258626495</v>
          </cell>
          <cell r="J141">
            <v>26551507.204457104</v>
          </cell>
        </row>
        <row r="142">
          <cell r="C142" t="str">
            <v xml:space="preserve">D¨m s¹n ®Öm </v>
          </cell>
          <cell r="D142" t="str">
            <v>m3</v>
          </cell>
          <cell r="E142">
            <v>68.55</v>
          </cell>
          <cell r="F142">
            <v>135855.41509523807</v>
          </cell>
          <cell r="G142">
            <v>30115.26</v>
          </cell>
          <cell r="H142">
            <v>0</v>
          </cell>
          <cell r="I142">
            <v>288292.40124649595</v>
          </cell>
          <cell r="J142">
            <v>19762444.105447296</v>
          </cell>
        </row>
        <row r="143">
          <cell r="C143" t="str">
            <v xml:space="preserve">§µo mãng ®Êt cÊp 3 </v>
          </cell>
          <cell r="D143" t="str">
            <v>m3</v>
          </cell>
          <cell r="E143">
            <v>3074.75</v>
          </cell>
          <cell r="F143">
            <v>0</v>
          </cell>
          <cell r="G143">
            <v>5890.0582800000002</v>
          </cell>
          <cell r="H143">
            <v>2404.6233119999997</v>
          </cell>
          <cell r="I143">
            <v>26458.435658106639</v>
          </cell>
          <cell r="J143">
            <v>81353075.039763391</v>
          </cell>
        </row>
        <row r="144">
          <cell r="C144" t="str">
            <v>§¾p ®Êt cÊp 3</v>
          </cell>
          <cell r="D144" t="str">
            <v>m3</v>
          </cell>
          <cell r="E144">
            <v>3195.49</v>
          </cell>
          <cell r="F144">
            <v>0</v>
          </cell>
          <cell r="G144">
            <v>9298.26</v>
          </cell>
          <cell r="H144">
            <v>0</v>
          </cell>
          <cell r="I144">
            <v>36167.992732107356</v>
          </cell>
          <cell r="J144">
            <v>115574459.09552172</v>
          </cell>
        </row>
        <row r="145">
          <cell r="C145" t="str">
            <v>Thi c«ng mè</v>
          </cell>
          <cell r="D145" t="str">
            <v>TB</v>
          </cell>
          <cell r="J145">
            <v>64000000</v>
          </cell>
        </row>
        <row r="146">
          <cell r="C146" t="str">
            <v xml:space="preserve">8. Cäc BTCT (35x35)cm </v>
          </cell>
          <cell r="D146" t="str">
            <v>md</v>
          </cell>
          <cell r="E146">
            <v>480</v>
          </cell>
          <cell r="I146">
            <v>400000</v>
          </cell>
          <cell r="J146">
            <v>192000000</v>
          </cell>
        </row>
        <row r="147">
          <cell r="C147" t="str">
            <v>9. Ph¸ dì cÇu cò</v>
          </cell>
          <cell r="J147">
            <v>27858183.286820337</v>
          </cell>
        </row>
        <row r="148">
          <cell r="C148" t="str">
            <v>§Ëp bá bª t«ng cÇu cò</v>
          </cell>
          <cell r="D148" t="str">
            <v>m3</v>
          </cell>
          <cell r="E148">
            <v>43.22</v>
          </cell>
          <cell r="F148">
            <v>0</v>
          </cell>
          <cell r="G148">
            <v>68671.7</v>
          </cell>
          <cell r="H148">
            <v>0</v>
          </cell>
          <cell r="I148">
            <v>267116.37946255063</v>
          </cell>
          <cell r="J148">
            <v>11544769.920371437</v>
          </cell>
        </row>
        <row r="149">
          <cell r="C149" t="str">
            <v>§Ëp bá ®¸ héc x©y cò</v>
          </cell>
          <cell r="D149" t="str">
            <v>m3</v>
          </cell>
          <cell r="E149">
            <v>188.84200000000001</v>
          </cell>
          <cell r="F149">
            <v>0</v>
          </cell>
          <cell r="G149">
            <v>22208.720000000001</v>
          </cell>
          <cell r="H149">
            <v>0</v>
          </cell>
          <cell r="I149">
            <v>86386.573783633401</v>
          </cell>
          <cell r="J149">
            <v>16313413.3664489</v>
          </cell>
        </row>
        <row r="150">
          <cell r="C150" t="str">
            <v>10. H¹ng môc kh¸c</v>
          </cell>
          <cell r="D150" t="str">
            <v>TB</v>
          </cell>
          <cell r="I150">
            <v>0</v>
          </cell>
          <cell r="J150">
            <v>52000000</v>
          </cell>
        </row>
        <row r="151">
          <cell r="C151" t="str">
            <v>§¾p ®Êt ®ª quai</v>
          </cell>
          <cell r="D151" t="str">
            <v>m3</v>
          </cell>
          <cell r="E151">
            <v>115</v>
          </cell>
          <cell r="F151">
            <v>0</v>
          </cell>
          <cell r="G151">
            <v>29528.04</v>
          </cell>
          <cell r="H151">
            <v>0</v>
          </cell>
          <cell r="I151">
            <v>137828.35964320746</v>
          </cell>
          <cell r="J151">
            <v>15850261.358968858</v>
          </cell>
        </row>
        <row r="152">
          <cell r="C152" t="str">
            <v>M¸y b¬m n­íc</v>
          </cell>
          <cell r="D152" t="str">
            <v>Ca</v>
          </cell>
          <cell r="E152">
            <v>52</v>
          </cell>
          <cell r="F152">
            <v>0</v>
          </cell>
          <cell r="G152">
            <v>0</v>
          </cell>
          <cell r="H152">
            <v>466499</v>
          </cell>
          <cell r="I152">
            <v>625657.55711489427</v>
          </cell>
          <cell r="J152">
            <v>32534192.969974503</v>
          </cell>
        </row>
        <row r="153">
          <cell r="C153" t="str">
            <v>Mua vµ l¾p ®Æt biÓn b¸o ®­êng bé</v>
          </cell>
          <cell r="D153" t="str">
            <v>Bé</v>
          </cell>
          <cell r="E153">
            <v>4</v>
          </cell>
          <cell r="F153">
            <v>594310.03418620001</v>
          </cell>
          <cell r="G153">
            <v>9170.9856</v>
          </cell>
          <cell r="H153">
            <v>2246.2963200000004</v>
          </cell>
          <cell r="I153">
            <v>860000</v>
          </cell>
          <cell r="J153">
            <v>3440000</v>
          </cell>
        </row>
        <row r="154">
          <cell r="C154" t="str">
            <v>11. TuyÕn tr¸nh</v>
          </cell>
          <cell r="I154">
            <v>0</v>
          </cell>
          <cell r="J154">
            <v>209634742.64409792</v>
          </cell>
        </row>
        <row r="155">
          <cell r="C155" t="str">
            <v>DÇm I500 lµm cÇu t¹m</v>
          </cell>
          <cell r="D155" t="str">
            <v>TÊn</v>
          </cell>
          <cell r="E155">
            <v>7.5359999999999996</v>
          </cell>
          <cell r="F155">
            <v>999886.30761904758</v>
          </cell>
          <cell r="G155">
            <v>346912.49600000004</v>
          </cell>
          <cell r="H155">
            <v>446151.53</v>
          </cell>
          <cell r="I155">
            <v>3623924.8854130441</v>
          </cell>
          <cell r="J155">
            <v>27309897.936472699</v>
          </cell>
        </row>
        <row r="156">
          <cell r="C156" t="str">
            <v>L¾p dùng vµ th¸o dì cÇu t¹m</v>
          </cell>
          <cell r="D156" t="str">
            <v>TÊn</v>
          </cell>
          <cell r="E156">
            <v>7.5359999999999996</v>
          </cell>
          <cell r="F156">
            <v>278999.99999999994</v>
          </cell>
          <cell r="G156">
            <v>218652</v>
          </cell>
          <cell r="H156">
            <v>543277.45000000007</v>
          </cell>
          <cell r="I156">
            <v>2200391.9957527202</v>
          </cell>
          <cell r="J156">
            <v>16582154.079992497</v>
          </cell>
        </row>
        <row r="157">
          <cell r="C157" t="str">
            <v>L¾p ®Æt vµ th¸o dì rä ®¸</v>
          </cell>
          <cell r="D157" t="str">
            <v>Rä</v>
          </cell>
          <cell r="E157">
            <v>80</v>
          </cell>
          <cell r="F157">
            <v>167311.23357142857</v>
          </cell>
          <cell r="G157">
            <v>63119.520000000004</v>
          </cell>
          <cell r="H157">
            <v>0</v>
          </cell>
          <cell r="I157">
            <v>498735.7040999615</v>
          </cell>
          <cell r="J157">
            <v>39898856.327996917</v>
          </cell>
        </row>
        <row r="158">
          <cell r="C158" t="str">
            <v xml:space="preserve">§¾p ®Êt nÒn ®­êng </v>
          </cell>
          <cell r="D158" t="str">
            <v>m3</v>
          </cell>
          <cell r="E158">
            <v>1375</v>
          </cell>
          <cell r="F158">
            <v>5714.2857142857138</v>
          </cell>
          <cell r="G158">
            <v>6287.7246742857133</v>
          </cell>
          <cell r="H158">
            <v>16215.547368</v>
          </cell>
          <cell r="I158">
            <v>60797.097711059716</v>
          </cell>
          <cell r="J158">
            <v>83596009.352707103</v>
          </cell>
        </row>
        <row r="159">
          <cell r="C159" t="str">
            <v>Mãng cÊp phèi ®¸ d¨m lo¹i 1</v>
          </cell>
          <cell r="D159" t="str">
            <v>m3</v>
          </cell>
          <cell r="E159">
            <v>165</v>
          </cell>
          <cell r="F159">
            <v>211603.89028571427</v>
          </cell>
          <cell r="G159">
            <v>675.13600000000008</v>
          </cell>
          <cell r="H159">
            <v>7602.8820839999989</v>
          </cell>
          <cell r="I159">
            <v>256047.42392078004</v>
          </cell>
          <cell r="J159">
            <v>42247824.94692871</v>
          </cell>
        </row>
        <row r="160">
          <cell r="C160" t="str">
            <v>cÇu c©y ng·i km401+18.63</v>
          </cell>
          <cell r="J160">
            <v>1511488655.496485</v>
          </cell>
        </row>
        <row r="161">
          <cell r="C161" t="str">
            <v>1. DÇm BTCT th­êng L=15m</v>
          </cell>
          <cell r="J161">
            <v>321000000</v>
          </cell>
        </row>
        <row r="162">
          <cell r="C162" t="str">
            <v>DÇm BTCT th­êng L=15m</v>
          </cell>
          <cell r="D162" t="str">
            <v>DÇm</v>
          </cell>
          <cell r="E162">
            <v>5</v>
          </cell>
          <cell r="F162" t="e">
            <v>#N/A</v>
          </cell>
          <cell r="G162" t="e">
            <v>#N/A</v>
          </cell>
          <cell r="H162" t="e">
            <v>#N/A</v>
          </cell>
          <cell r="I162">
            <v>42000000</v>
          </cell>
          <cell r="J162">
            <v>210000000</v>
          </cell>
        </row>
        <row r="163">
          <cell r="C163" t="str">
            <v>Lao l¾p dÇm BTCT L=15m</v>
          </cell>
          <cell r="D163" t="str">
            <v>DÇm</v>
          </cell>
          <cell r="E163">
            <v>5</v>
          </cell>
          <cell r="F163" t="e">
            <v>#N/A</v>
          </cell>
          <cell r="G163" t="e">
            <v>#N/A</v>
          </cell>
          <cell r="H163" t="e">
            <v>#N/A</v>
          </cell>
          <cell r="I163">
            <v>18000000</v>
          </cell>
          <cell r="J163">
            <v>90000000</v>
          </cell>
        </row>
        <row r="164">
          <cell r="C164" t="str">
            <v>Mua vµ l¾p ®Æt gèi cÇu b»ng cao su</v>
          </cell>
          <cell r="D164" t="str">
            <v>Gèi</v>
          </cell>
          <cell r="E164">
            <v>10</v>
          </cell>
          <cell r="F164">
            <v>1581785.4</v>
          </cell>
          <cell r="G164">
            <v>30683.100000000002</v>
          </cell>
          <cell r="H164">
            <v>0</v>
          </cell>
          <cell r="I164">
            <v>2100000</v>
          </cell>
          <cell r="J164">
            <v>21000000</v>
          </cell>
        </row>
        <row r="165">
          <cell r="C165" t="str">
            <v>2. Líp phñ mÆt cÇu</v>
          </cell>
          <cell r="I165">
            <v>0</v>
          </cell>
          <cell r="J165">
            <v>27005956.4417837</v>
          </cell>
        </row>
        <row r="166">
          <cell r="C166" t="str">
            <v>Bª t«ng t¹o dèc M300</v>
          </cell>
          <cell r="D166" t="str">
            <v>m3</v>
          </cell>
          <cell r="E166">
            <v>12</v>
          </cell>
          <cell r="F166">
            <v>574369.22931885719</v>
          </cell>
          <cell r="G166">
            <v>40910.799999999996</v>
          </cell>
          <cell r="H166">
            <v>12642.59325</v>
          </cell>
          <cell r="I166">
            <v>983321.19550532626</v>
          </cell>
          <cell r="J166">
            <v>11799854.346063916</v>
          </cell>
        </row>
        <row r="167">
          <cell r="C167" t="str">
            <v>BTN h¹t mÞn dµy 5cm</v>
          </cell>
          <cell r="D167" t="str">
            <v>m2</v>
          </cell>
          <cell r="E167">
            <v>120</v>
          </cell>
          <cell r="F167">
            <v>42468.434871299731</v>
          </cell>
          <cell r="G167">
            <v>329.74254000000002</v>
          </cell>
          <cell r="H167">
            <v>2021.9958464000001</v>
          </cell>
          <cell r="I167">
            <v>57176.14270663201</v>
          </cell>
          <cell r="J167">
            <v>6861137.1247958411</v>
          </cell>
        </row>
        <row r="168">
          <cell r="C168" t="str">
            <v>Cèt thÐp c¸c lo¹i</v>
          </cell>
          <cell r="D168" t="str">
            <v>TÊn</v>
          </cell>
          <cell r="E168">
            <v>1.2</v>
          </cell>
          <cell r="F168">
            <v>4911215.3371428577</v>
          </cell>
          <cell r="G168">
            <v>159406.01</v>
          </cell>
          <cell r="H168">
            <v>99583.053999999989</v>
          </cell>
          <cell r="I168">
            <v>6954137.4757699519</v>
          </cell>
          <cell r="J168">
            <v>8344964.9709239416</v>
          </cell>
        </row>
        <row r="169">
          <cell r="C169" t="str">
            <v>3. Lan can tay vÞn b»ng BTCT</v>
          </cell>
          <cell r="D169" t="str">
            <v>md</v>
          </cell>
          <cell r="E169">
            <v>44.04</v>
          </cell>
          <cell r="I169">
            <v>450000</v>
          </cell>
          <cell r="J169">
            <v>19818000</v>
          </cell>
        </row>
        <row r="170">
          <cell r="C170" t="str">
            <v>4. B¶n dÉn KT(300x220x20)cm</v>
          </cell>
          <cell r="D170" t="str">
            <v>b¶n</v>
          </cell>
          <cell r="E170">
            <v>8</v>
          </cell>
          <cell r="I170">
            <v>2200000</v>
          </cell>
          <cell r="J170">
            <v>17600000</v>
          </cell>
        </row>
        <row r="171">
          <cell r="C171" t="str">
            <v>5. Khe co d·n cao su</v>
          </cell>
          <cell r="D171" t="str">
            <v>md</v>
          </cell>
          <cell r="E171">
            <v>16</v>
          </cell>
          <cell r="I171">
            <v>2500000</v>
          </cell>
          <cell r="J171">
            <v>40000000</v>
          </cell>
        </row>
        <row r="172">
          <cell r="C172" t="str">
            <v>6. T­êng hé lan mÒm</v>
          </cell>
          <cell r="D172" t="str">
            <v>md</v>
          </cell>
          <cell r="E172">
            <v>40</v>
          </cell>
          <cell r="I172">
            <v>450000</v>
          </cell>
          <cell r="J172">
            <v>18000000</v>
          </cell>
        </row>
        <row r="173">
          <cell r="C173" t="str">
            <v>7. Mè cÇu</v>
          </cell>
          <cell r="I173">
            <v>0</v>
          </cell>
          <cell r="J173">
            <v>517250349.20303231</v>
          </cell>
        </row>
        <row r="174">
          <cell r="C174" t="str">
            <v>Bª t«ng M300</v>
          </cell>
          <cell r="D174" t="str">
            <v>m3</v>
          </cell>
          <cell r="E174">
            <v>146.88</v>
          </cell>
          <cell r="F174">
            <v>563323.6672165714</v>
          </cell>
          <cell r="G174">
            <v>83931.68</v>
          </cell>
          <cell r="H174">
            <v>50524.219980000002</v>
          </cell>
          <cell r="I174">
            <v>1211661.7359944407</v>
          </cell>
          <cell r="J174">
            <v>177968875.78286344</v>
          </cell>
        </row>
        <row r="175">
          <cell r="C175" t="str">
            <v>Bª t«ng M250</v>
          </cell>
          <cell r="D175" t="str">
            <v>m3</v>
          </cell>
          <cell r="E175">
            <v>18.32</v>
          </cell>
          <cell r="F175">
            <v>467896.36724971433</v>
          </cell>
          <cell r="G175">
            <v>44651.040000000001</v>
          </cell>
          <cell r="H175">
            <v>50524.219980000002</v>
          </cell>
          <cell r="I175">
            <v>913830.47055423819</v>
          </cell>
          <cell r="J175">
            <v>16741374.220553644</v>
          </cell>
        </row>
        <row r="176">
          <cell r="C176" t="str">
            <v>Bª t«ng lãt mãng M100 ®¸ 4x6</v>
          </cell>
          <cell r="D176" t="str">
            <v>m3</v>
          </cell>
          <cell r="E176">
            <v>6.3</v>
          </cell>
          <cell r="F176">
            <v>261846.0050055357</v>
          </cell>
          <cell r="G176">
            <v>22898.699999999997</v>
          </cell>
          <cell r="H176">
            <v>12040.565000000001</v>
          </cell>
          <cell r="I176">
            <v>476409.41943829454</v>
          </cell>
          <cell r="J176">
            <v>3001379.3424612554</v>
          </cell>
        </row>
        <row r="177">
          <cell r="C177" t="str">
            <v>Cèt thÐp c¸c lo¹i</v>
          </cell>
          <cell r="D177" t="str">
            <v>TÊn</v>
          </cell>
          <cell r="E177">
            <v>11.564</v>
          </cell>
          <cell r="F177">
            <v>4932735.3371428577</v>
          </cell>
          <cell r="G177">
            <v>179831.68000000002</v>
          </cell>
          <cell r="H177">
            <v>210581.53</v>
          </cell>
          <cell r="I177">
            <v>7224454.8297665929</v>
          </cell>
          <cell r="J177">
            <v>83543595.651420876</v>
          </cell>
        </row>
        <row r="178">
          <cell r="C178" t="str">
            <v>§¸ héc x©y tø nãn M100</v>
          </cell>
          <cell r="D178" t="str">
            <v>m3</v>
          </cell>
          <cell r="E178">
            <v>85.49</v>
          </cell>
          <cell r="F178">
            <v>278810.8254982286</v>
          </cell>
          <cell r="G178">
            <v>35358.619999999995</v>
          </cell>
          <cell r="H178">
            <v>0</v>
          </cell>
          <cell r="I178">
            <v>488783.70716064883</v>
          </cell>
          <cell r="J178">
            <v>41786119.125163868</v>
          </cell>
        </row>
        <row r="179">
          <cell r="C179" t="str">
            <v>§¸ héc x©y taluy v÷a M100</v>
          </cell>
          <cell r="D179" t="str">
            <v>m3</v>
          </cell>
          <cell r="E179">
            <v>81</v>
          </cell>
          <cell r="F179">
            <v>248531.96105274287</v>
          </cell>
          <cell r="G179">
            <v>31998.09</v>
          </cell>
          <cell r="H179">
            <v>0</v>
          </cell>
          <cell r="I179">
            <v>437566.59880956577</v>
          </cell>
          <cell r="J179">
            <v>35442894.503574826</v>
          </cell>
        </row>
        <row r="180">
          <cell r="C180" t="str">
            <v>§¸ héc x©y mãng, ch©n khay M100</v>
          </cell>
          <cell r="D180" t="str">
            <v>m3</v>
          </cell>
          <cell r="E180">
            <v>67.5</v>
          </cell>
          <cell r="F180">
            <v>248531.96105274287</v>
          </cell>
          <cell r="G180">
            <v>27907.01</v>
          </cell>
          <cell r="H180">
            <v>0</v>
          </cell>
          <cell r="I180">
            <v>421653.28258626495</v>
          </cell>
          <cell r="J180">
            <v>28461596.574572884</v>
          </cell>
        </row>
        <row r="181">
          <cell r="C181" t="str">
            <v xml:space="preserve">D¨m s¹n ®Öm </v>
          </cell>
          <cell r="D181" t="str">
            <v>m3</v>
          </cell>
          <cell r="E181">
            <v>71.09</v>
          </cell>
          <cell r="F181">
            <v>135855.41509523807</v>
          </cell>
          <cell r="G181">
            <v>30115.26</v>
          </cell>
          <cell r="H181">
            <v>0</v>
          </cell>
          <cell r="I181">
            <v>288292.40124649595</v>
          </cell>
          <cell r="J181">
            <v>20494706.804613397</v>
          </cell>
        </row>
        <row r="182">
          <cell r="C182" t="str">
            <v xml:space="preserve">§µo mãng ®Êt cÊp 3 </v>
          </cell>
          <cell r="D182" t="str">
            <v>m3</v>
          </cell>
          <cell r="E182">
            <v>708.5</v>
          </cell>
          <cell r="F182">
            <v>0</v>
          </cell>
          <cell r="G182">
            <v>5890.0582800000002</v>
          </cell>
          <cell r="H182">
            <v>2404.6233119999997</v>
          </cell>
          <cell r="I182">
            <v>26458.435658106639</v>
          </cell>
          <cell r="J182">
            <v>18745801.663768552</v>
          </cell>
        </row>
        <row r="183">
          <cell r="C183" t="str">
            <v>§¾p ®Êt cÊp 3</v>
          </cell>
          <cell r="D183" t="str">
            <v>m3</v>
          </cell>
          <cell r="E183">
            <v>1550.1</v>
          </cell>
          <cell r="F183">
            <v>0</v>
          </cell>
          <cell r="G183">
            <v>9298.26</v>
          </cell>
          <cell r="H183">
            <v>0</v>
          </cell>
          <cell r="I183">
            <v>36167.992732107356</v>
          </cell>
          <cell r="J183">
            <v>56064005.534039609</v>
          </cell>
        </row>
        <row r="184">
          <cell r="C184" t="str">
            <v>Thi c«ng mè</v>
          </cell>
          <cell r="D184" t="str">
            <v>TB</v>
          </cell>
          <cell r="J184">
            <v>35000000</v>
          </cell>
        </row>
        <row r="185">
          <cell r="C185" t="str">
            <v xml:space="preserve">8. Cäc BTCT (35x35)cm </v>
          </cell>
          <cell r="D185" t="str">
            <v>md</v>
          </cell>
          <cell r="E185">
            <v>360</v>
          </cell>
          <cell r="I185">
            <v>400000</v>
          </cell>
          <cell r="J185">
            <v>144000000</v>
          </cell>
        </row>
        <row r="186">
          <cell r="C186" t="str">
            <v>9. H¹ng môc kh¸c</v>
          </cell>
          <cell r="D186" t="str">
            <v>TB</v>
          </cell>
          <cell r="I186">
            <v>0</v>
          </cell>
          <cell r="J186">
            <v>30000000</v>
          </cell>
        </row>
        <row r="187">
          <cell r="C187" t="str">
            <v>§¾p ®Êt ®ª quai</v>
          </cell>
          <cell r="D187" t="str">
            <v>m3</v>
          </cell>
          <cell r="E187">
            <v>54.32</v>
          </cell>
          <cell r="F187">
            <v>0</v>
          </cell>
          <cell r="G187">
            <v>29528.04</v>
          </cell>
          <cell r="H187">
            <v>0</v>
          </cell>
          <cell r="I187">
            <v>137828.35964320746</v>
          </cell>
          <cell r="J187">
            <v>7486836.4958190294</v>
          </cell>
        </row>
        <row r="188">
          <cell r="C188" t="str">
            <v>M¸y b¬m n­íc</v>
          </cell>
          <cell r="D188" t="str">
            <v>Ca</v>
          </cell>
          <cell r="E188">
            <v>30</v>
          </cell>
          <cell r="F188">
            <v>0</v>
          </cell>
          <cell r="G188">
            <v>0</v>
          </cell>
          <cell r="H188">
            <v>466499</v>
          </cell>
          <cell r="I188">
            <v>625657.55711489427</v>
          </cell>
          <cell r="J188">
            <v>18769726.713446829</v>
          </cell>
        </row>
        <row r="189">
          <cell r="C189" t="str">
            <v>Mua vµ l¾p ®Æt biÓn b¸o ®­êng bé</v>
          </cell>
          <cell r="D189" t="str">
            <v>Bé</v>
          </cell>
          <cell r="E189">
            <v>4</v>
          </cell>
          <cell r="F189">
            <v>594310.03418620001</v>
          </cell>
          <cell r="G189">
            <v>9170.9856</v>
          </cell>
          <cell r="H189">
            <v>2246.2963200000004</v>
          </cell>
          <cell r="I189">
            <v>860000</v>
          </cell>
          <cell r="J189">
            <v>3440000</v>
          </cell>
        </row>
        <row r="190">
          <cell r="C190" t="str">
            <v>10. Ph¸ dì cÇu cò</v>
          </cell>
          <cell r="J190">
            <v>28093660.225139789</v>
          </cell>
        </row>
        <row r="191">
          <cell r="C191" t="str">
            <v>§Ëp bá bª t«ng cÇu cò</v>
          </cell>
          <cell r="D191" t="str">
            <v>m3</v>
          </cell>
          <cell r="E191">
            <v>28.46</v>
          </cell>
          <cell r="F191">
            <v>0</v>
          </cell>
          <cell r="G191">
            <v>68671.7</v>
          </cell>
          <cell r="H191">
            <v>0</v>
          </cell>
          <cell r="I191">
            <v>267116.37946255063</v>
          </cell>
          <cell r="J191">
            <v>7602132.159504191</v>
          </cell>
        </row>
        <row r="192">
          <cell r="C192" t="str">
            <v>§Ëp bá ®¸ héc x©y cò</v>
          </cell>
          <cell r="D192" t="str">
            <v>m3</v>
          </cell>
          <cell r="E192">
            <v>132.30000000000001</v>
          </cell>
          <cell r="F192">
            <v>0</v>
          </cell>
          <cell r="G192">
            <v>22208.720000000001</v>
          </cell>
          <cell r="H192">
            <v>0</v>
          </cell>
          <cell r="I192">
            <v>86386.573783633401</v>
          </cell>
          <cell r="J192">
            <v>11428943.7115747</v>
          </cell>
        </row>
        <row r="193">
          <cell r="C193" t="str">
            <v>Th¸o dì thÐp cÇu cò</v>
          </cell>
          <cell r="D193" t="str">
            <v>TÊn</v>
          </cell>
          <cell r="E193">
            <v>4.71</v>
          </cell>
          <cell r="F193">
            <v>215999.99999999997</v>
          </cell>
          <cell r="G193">
            <v>218652</v>
          </cell>
          <cell r="H193">
            <v>543277.45000000007</v>
          </cell>
          <cell r="I193">
            <v>1924115.5741105948</v>
          </cell>
          <cell r="J193">
            <v>9062584.3540609013</v>
          </cell>
        </row>
        <row r="194">
          <cell r="C194" t="str">
            <v>11. TuyÕn tr¸nh</v>
          </cell>
          <cell r="I194">
            <v>0</v>
          </cell>
          <cell r="J194">
            <v>348720689.6265291</v>
          </cell>
        </row>
        <row r="195">
          <cell r="C195" t="str">
            <v>DÇm I500 lµm cÇu t¹m</v>
          </cell>
          <cell r="D195" t="str">
            <v>TÊn</v>
          </cell>
          <cell r="E195">
            <v>7.5359999999999996</v>
          </cell>
          <cell r="F195">
            <v>999886.30761904758</v>
          </cell>
          <cell r="G195">
            <v>346912.49600000004</v>
          </cell>
          <cell r="H195">
            <v>446151.53</v>
          </cell>
          <cell r="I195">
            <v>3623924.8854130441</v>
          </cell>
          <cell r="J195">
            <v>27309897.936472699</v>
          </cell>
        </row>
        <row r="196">
          <cell r="C196" t="str">
            <v>L¾p dùng vµ th¸o dì cÇu t¹m</v>
          </cell>
          <cell r="D196" t="str">
            <v>TÊn</v>
          </cell>
          <cell r="E196">
            <v>7.5359999999999996</v>
          </cell>
          <cell r="F196">
            <v>278999.99999999994</v>
          </cell>
          <cell r="G196">
            <v>218652</v>
          </cell>
          <cell r="H196">
            <v>543277.45000000007</v>
          </cell>
          <cell r="I196">
            <v>2200391.9957527202</v>
          </cell>
          <cell r="J196">
            <v>16582154.079992497</v>
          </cell>
        </row>
        <row r="197">
          <cell r="C197" t="str">
            <v>L¾p ®Æt vµ th¸o dì rä ®¸</v>
          </cell>
          <cell r="D197" t="str">
            <v>Rä</v>
          </cell>
          <cell r="E197">
            <v>140</v>
          </cell>
          <cell r="F197">
            <v>167311.23357142857</v>
          </cell>
          <cell r="G197">
            <v>63119.520000000004</v>
          </cell>
          <cell r="H197">
            <v>0</v>
          </cell>
          <cell r="I197">
            <v>498735.7040999615</v>
          </cell>
          <cell r="J197">
            <v>69822998.573994607</v>
          </cell>
        </row>
        <row r="198">
          <cell r="C198" t="str">
            <v xml:space="preserve">§¾p ®Êt nÒn ®­êng </v>
          </cell>
          <cell r="D198" t="str">
            <v>m3</v>
          </cell>
          <cell r="E198">
            <v>3240</v>
          </cell>
          <cell r="F198">
            <v>5714.2857142857138</v>
          </cell>
          <cell r="G198">
            <v>6287.7246742857133</v>
          </cell>
          <cell r="H198">
            <v>16215.547368</v>
          </cell>
          <cell r="I198">
            <v>60797.097711059716</v>
          </cell>
          <cell r="J198">
            <v>196982596.58383349</v>
          </cell>
        </row>
        <row r="199">
          <cell r="C199" t="str">
            <v>Mãng cÊp phèi ®¸ d¨m lo¹i 1</v>
          </cell>
          <cell r="D199" t="str">
            <v>m3</v>
          </cell>
          <cell r="E199">
            <v>148.5</v>
          </cell>
          <cell r="F199">
            <v>211603.89028571427</v>
          </cell>
          <cell r="G199">
            <v>675.13600000000008</v>
          </cell>
          <cell r="H199">
            <v>7602.8820839999989</v>
          </cell>
          <cell r="I199">
            <v>256047.42392078004</v>
          </cell>
          <cell r="J199">
            <v>38023042.452235833</v>
          </cell>
        </row>
        <row r="200">
          <cell r="C200" t="str">
            <v>cÇu khe thê km401+362.66</v>
          </cell>
          <cell r="J200">
            <v>1659700711.0894449</v>
          </cell>
        </row>
        <row r="201">
          <cell r="C201" t="str">
            <v>1. DÇm b¶n BTCT D¦L L=9m</v>
          </cell>
          <cell r="J201">
            <v>333000000</v>
          </cell>
        </row>
        <row r="202">
          <cell r="C202" t="str">
            <v>DÇm b¶n BTCT D¦L L=9m</v>
          </cell>
          <cell r="D202" t="str">
            <v>DÇm</v>
          </cell>
          <cell r="E202">
            <v>9</v>
          </cell>
          <cell r="F202" t="e">
            <v>#N/A</v>
          </cell>
          <cell r="G202" t="e">
            <v>#N/A</v>
          </cell>
          <cell r="H202" t="e">
            <v>#N/A</v>
          </cell>
          <cell r="I202">
            <v>25000000</v>
          </cell>
          <cell r="J202">
            <v>225000000</v>
          </cell>
        </row>
        <row r="203">
          <cell r="C203" t="str">
            <v>Lao l¾p dÇm b¶n BTCT D¦L L=9m</v>
          </cell>
          <cell r="D203" t="str">
            <v>DÇm</v>
          </cell>
          <cell r="E203">
            <v>9</v>
          </cell>
          <cell r="F203" t="e">
            <v>#N/A</v>
          </cell>
          <cell r="G203" t="e">
            <v>#N/A</v>
          </cell>
          <cell r="H203" t="e">
            <v>#N/A</v>
          </cell>
          <cell r="I203">
            <v>12000000</v>
          </cell>
          <cell r="J203">
            <v>108000000</v>
          </cell>
        </row>
        <row r="204">
          <cell r="C204" t="str">
            <v>2. Líp phñ mÆt cÇu</v>
          </cell>
          <cell r="I204">
            <v>0</v>
          </cell>
          <cell r="J204">
            <v>18106924.370404184</v>
          </cell>
        </row>
        <row r="205">
          <cell r="C205" t="str">
            <v>Bª t«ng t¹o dèc M300</v>
          </cell>
          <cell r="D205" t="str">
            <v>m3</v>
          </cell>
          <cell r="E205">
            <v>7.7</v>
          </cell>
          <cell r="F205">
            <v>574369.22931885719</v>
          </cell>
          <cell r="G205">
            <v>40910.799999999996</v>
          </cell>
          <cell r="H205">
            <v>12642.59325</v>
          </cell>
          <cell r="I205">
            <v>983321.19550532626</v>
          </cell>
          <cell r="J205">
            <v>7571573.2053910121</v>
          </cell>
        </row>
        <row r="206">
          <cell r="C206" t="str">
            <v>BTN h¹t mÞn dµy 5cm</v>
          </cell>
          <cell r="D206" t="str">
            <v>m2</v>
          </cell>
          <cell r="E206">
            <v>72</v>
          </cell>
          <cell r="F206">
            <v>42468.434871299731</v>
          </cell>
          <cell r="G206">
            <v>329.74254000000002</v>
          </cell>
          <cell r="H206">
            <v>2021.9958464000001</v>
          </cell>
          <cell r="I206">
            <v>57176.14270663201</v>
          </cell>
          <cell r="J206">
            <v>4116682.2748775049</v>
          </cell>
        </row>
        <row r="207">
          <cell r="C207" t="str">
            <v>Cèt thÐp c¸c lo¹i</v>
          </cell>
          <cell r="D207" t="str">
            <v>TÊn</v>
          </cell>
          <cell r="E207">
            <v>0.92300000000000004</v>
          </cell>
          <cell r="F207">
            <v>4911215.3371428577</v>
          </cell>
          <cell r="G207">
            <v>159406.01</v>
          </cell>
          <cell r="H207">
            <v>99583.053999999989</v>
          </cell>
          <cell r="I207">
            <v>6954137.4757699519</v>
          </cell>
          <cell r="J207">
            <v>6418668.8901356664</v>
          </cell>
        </row>
        <row r="208">
          <cell r="C208" t="str">
            <v>3. Lan can tay vÞn b»ng BTCT</v>
          </cell>
          <cell r="D208" t="str">
            <v>md</v>
          </cell>
          <cell r="E208">
            <v>41.88</v>
          </cell>
          <cell r="I208">
            <v>450000</v>
          </cell>
          <cell r="J208">
            <v>18846000</v>
          </cell>
        </row>
        <row r="209">
          <cell r="C209" t="str">
            <v>4. B¶n dÉn KT(300x220x20)cm</v>
          </cell>
          <cell r="D209" t="str">
            <v>b¶n</v>
          </cell>
          <cell r="E209">
            <v>8</v>
          </cell>
          <cell r="I209">
            <v>2200000</v>
          </cell>
          <cell r="J209">
            <v>17600000</v>
          </cell>
        </row>
        <row r="210">
          <cell r="C210" t="str">
            <v>5. MatÝt tÈm nhùa ®­êng</v>
          </cell>
          <cell r="D210" t="str">
            <v>m3</v>
          </cell>
          <cell r="E210">
            <v>0.18</v>
          </cell>
          <cell r="I210">
            <v>150000</v>
          </cell>
          <cell r="J210">
            <v>27000</v>
          </cell>
        </row>
        <row r="211">
          <cell r="C211" t="str">
            <v>6. T­êng hé lan mÒm</v>
          </cell>
          <cell r="D211" t="str">
            <v>md</v>
          </cell>
          <cell r="E211">
            <v>40</v>
          </cell>
          <cell r="I211">
            <v>450000</v>
          </cell>
          <cell r="J211">
            <v>18000000</v>
          </cell>
        </row>
        <row r="212">
          <cell r="C212" t="str">
            <v>7. Mè cÇu</v>
          </cell>
          <cell r="I212">
            <v>0</v>
          </cell>
          <cell r="J212">
            <v>898913500.1734997</v>
          </cell>
        </row>
        <row r="213">
          <cell r="C213" t="str">
            <v>Bª t«ng M300</v>
          </cell>
          <cell r="D213" t="str">
            <v>m3</v>
          </cell>
          <cell r="E213">
            <v>254.56</v>
          </cell>
          <cell r="F213">
            <v>563323.6672165714</v>
          </cell>
          <cell r="G213">
            <v>83931.68</v>
          </cell>
          <cell r="H213">
            <v>50524.219980000002</v>
          </cell>
          <cell r="I213">
            <v>1211661.7359944407</v>
          </cell>
          <cell r="J213">
            <v>308440611.51474482</v>
          </cell>
        </row>
        <row r="214">
          <cell r="C214" t="str">
            <v>Bª t«ng M250</v>
          </cell>
          <cell r="D214" t="str">
            <v>m3</v>
          </cell>
          <cell r="E214">
            <v>48.58</v>
          </cell>
          <cell r="F214">
            <v>467896.36724971433</v>
          </cell>
          <cell r="G214">
            <v>44651.040000000001</v>
          </cell>
          <cell r="H214">
            <v>50524.219980000002</v>
          </cell>
          <cell r="I214">
            <v>913830.47055423819</v>
          </cell>
          <cell r="J214">
            <v>44393884.259524889</v>
          </cell>
        </row>
        <row r="215">
          <cell r="C215" t="str">
            <v>Bª t«ng lãt mãng M100 ®¸ 4x6</v>
          </cell>
          <cell r="D215" t="str">
            <v>m3</v>
          </cell>
          <cell r="E215">
            <v>7.2</v>
          </cell>
          <cell r="F215">
            <v>261846.0050055357</v>
          </cell>
          <cell r="G215">
            <v>22898.699999999997</v>
          </cell>
          <cell r="H215">
            <v>12040.565000000001</v>
          </cell>
          <cell r="I215">
            <v>476409.41943829454</v>
          </cell>
          <cell r="J215">
            <v>3430147.8199557206</v>
          </cell>
        </row>
        <row r="216">
          <cell r="C216" t="str">
            <v>Cèt thÐp c¸c lo¹i</v>
          </cell>
          <cell r="D216" t="str">
            <v>TÊn</v>
          </cell>
          <cell r="E216">
            <v>21.219000000000001</v>
          </cell>
          <cell r="F216">
            <v>4932735.3371428577</v>
          </cell>
          <cell r="G216">
            <v>179831.68000000002</v>
          </cell>
          <cell r="H216">
            <v>210581.53</v>
          </cell>
          <cell r="I216">
            <v>7224454.8297665929</v>
          </cell>
          <cell r="J216">
            <v>153295707.03281733</v>
          </cell>
        </row>
        <row r="217">
          <cell r="C217" t="str">
            <v>§¸ héc x©y tø nãn M100</v>
          </cell>
          <cell r="D217" t="str">
            <v>m3</v>
          </cell>
          <cell r="E217">
            <v>81</v>
          </cell>
          <cell r="F217">
            <v>278810.8254982286</v>
          </cell>
          <cell r="G217">
            <v>35358.619999999995</v>
          </cell>
          <cell r="H217">
            <v>0</v>
          </cell>
          <cell r="I217">
            <v>488783.70716064883</v>
          </cell>
          <cell r="J217">
            <v>39591480.280012555</v>
          </cell>
        </row>
        <row r="218">
          <cell r="C218" t="str">
            <v>§¸ héc x©y taluy v÷a M100</v>
          </cell>
          <cell r="D218" t="str">
            <v>m3</v>
          </cell>
          <cell r="E218">
            <v>37.5</v>
          </cell>
          <cell r="F218">
            <v>248531.96105274287</v>
          </cell>
          <cell r="G218">
            <v>31998.09</v>
          </cell>
          <cell r="H218">
            <v>0</v>
          </cell>
          <cell r="I218">
            <v>437566.59880956577</v>
          </cell>
          <cell r="J218">
            <v>16408747.455358716</v>
          </cell>
        </row>
        <row r="219">
          <cell r="C219" t="str">
            <v>§¸ héc x©y v÷a M100 gia cè lßng cÇu</v>
          </cell>
          <cell r="D219" t="str">
            <v>m3</v>
          </cell>
          <cell r="E219">
            <v>67.03</v>
          </cell>
          <cell r="F219">
            <v>248531.96105274287</v>
          </cell>
          <cell r="G219">
            <v>30390.880000000001</v>
          </cell>
          <cell r="H219">
            <v>0</v>
          </cell>
          <cell r="I219">
            <v>437566.59880956577</v>
          </cell>
          <cell r="J219">
            <v>29330089.118205193</v>
          </cell>
        </row>
        <row r="220">
          <cell r="C220" t="str">
            <v>§¸ héc x©y mãng, ch©n khay M100</v>
          </cell>
          <cell r="D220" t="str">
            <v>m3</v>
          </cell>
          <cell r="E220">
            <v>84.54</v>
          </cell>
          <cell r="F220">
            <v>248531.96105274287</v>
          </cell>
          <cell r="G220">
            <v>27907.01</v>
          </cell>
          <cell r="H220">
            <v>0</v>
          </cell>
          <cell r="I220">
            <v>421653.28258626495</v>
          </cell>
          <cell r="J220">
            <v>35646568.509842843</v>
          </cell>
        </row>
        <row r="221">
          <cell r="C221" t="str">
            <v xml:space="preserve">D¨m s¹n ®Öm </v>
          </cell>
          <cell r="D221" t="str">
            <v>m3</v>
          </cell>
          <cell r="E221">
            <v>79.849999999999994</v>
          </cell>
          <cell r="F221">
            <v>135855.41509523807</v>
          </cell>
          <cell r="G221">
            <v>30115.26</v>
          </cell>
          <cell r="H221">
            <v>0</v>
          </cell>
          <cell r="I221">
            <v>288292.40124649595</v>
          </cell>
          <cell r="J221">
            <v>23020148.239532702</v>
          </cell>
        </row>
        <row r="222">
          <cell r="C222" t="str">
            <v xml:space="preserve">§µo mãng ®Êt cÊp 3 </v>
          </cell>
          <cell r="D222" t="str">
            <v>m3</v>
          </cell>
          <cell r="E222">
            <v>2658.67</v>
          </cell>
          <cell r="F222">
            <v>0</v>
          </cell>
          <cell r="G222">
            <v>5890.0582800000002</v>
          </cell>
          <cell r="H222">
            <v>2404.6233119999997</v>
          </cell>
          <cell r="I222">
            <v>26458.435658106639</v>
          </cell>
          <cell r="J222">
            <v>70344249.131138384</v>
          </cell>
        </row>
        <row r="223">
          <cell r="C223" t="str">
            <v>§¾p ®Êt cÊp 3</v>
          </cell>
          <cell r="D223" t="str">
            <v>m3</v>
          </cell>
          <cell r="E223">
            <v>3069.34</v>
          </cell>
          <cell r="F223">
            <v>0</v>
          </cell>
          <cell r="G223">
            <v>9298.26</v>
          </cell>
          <cell r="H223">
            <v>0</v>
          </cell>
          <cell r="I223">
            <v>36167.992732107356</v>
          </cell>
          <cell r="J223">
            <v>111011866.8123664</v>
          </cell>
        </row>
        <row r="224">
          <cell r="C224" t="str">
            <v>Thi c«ng mè</v>
          </cell>
          <cell r="D224" t="str">
            <v>TB</v>
          </cell>
          <cell r="J224">
            <v>64000000</v>
          </cell>
        </row>
        <row r="225">
          <cell r="C225" t="str">
            <v xml:space="preserve">8. Cäc BTCT (35x35)cm </v>
          </cell>
          <cell r="D225" t="str">
            <v>md</v>
          </cell>
          <cell r="E225">
            <v>288</v>
          </cell>
          <cell r="I225">
            <v>400000</v>
          </cell>
          <cell r="J225">
            <v>115200000</v>
          </cell>
        </row>
        <row r="226">
          <cell r="C226" t="str">
            <v>9. H¹ng môc kh¸c</v>
          </cell>
          <cell r="D226" t="str">
            <v>TB</v>
          </cell>
          <cell r="I226">
            <v>0</v>
          </cell>
          <cell r="J226">
            <v>44000000</v>
          </cell>
        </row>
        <row r="227">
          <cell r="C227" t="str">
            <v>§¾p ®Êt ®ª quai</v>
          </cell>
          <cell r="D227" t="str">
            <v>m3</v>
          </cell>
          <cell r="E227">
            <v>85.6</v>
          </cell>
          <cell r="F227">
            <v>0</v>
          </cell>
          <cell r="G227">
            <v>29528.04</v>
          </cell>
          <cell r="H227">
            <v>0</v>
          </cell>
          <cell r="I227">
            <v>137828.35964320746</v>
          </cell>
          <cell r="J227">
            <v>11798107.585458558</v>
          </cell>
        </row>
        <row r="228">
          <cell r="C228" t="str">
            <v>M¸y b¬m n­íc</v>
          </cell>
          <cell r="D228" t="str">
            <v>Ca</v>
          </cell>
          <cell r="E228">
            <v>45</v>
          </cell>
          <cell r="F228">
            <v>0</v>
          </cell>
          <cell r="G228">
            <v>0</v>
          </cell>
          <cell r="H228">
            <v>466499</v>
          </cell>
          <cell r="I228">
            <v>625657.55711489427</v>
          </cell>
          <cell r="J228">
            <v>28154590.070170242</v>
          </cell>
        </row>
        <row r="229">
          <cell r="C229" t="str">
            <v>Mua vµ l¾p ®Æt biÓn b¸o ®­êng bé</v>
          </cell>
          <cell r="D229" t="str">
            <v>Bé</v>
          </cell>
          <cell r="E229">
            <v>4</v>
          </cell>
          <cell r="F229">
            <v>594310.03418620001</v>
          </cell>
          <cell r="G229">
            <v>9170.9856</v>
          </cell>
          <cell r="H229">
            <v>2246.2963200000004</v>
          </cell>
          <cell r="I229">
            <v>860000</v>
          </cell>
          <cell r="J229">
            <v>3440000</v>
          </cell>
        </row>
        <row r="230">
          <cell r="C230" t="str">
            <v>10. Ph¸ dì cÇu cò</v>
          </cell>
          <cell r="J230">
            <v>24667345.144283161</v>
          </cell>
        </row>
        <row r="231">
          <cell r="C231" t="str">
            <v>§Ëp bá bª t«ng cÇu cò</v>
          </cell>
          <cell r="D231" t="str">
            <v>m3</v>
          </cell>
          <cell r="E231">
            <v>43.06</v>
          </cell>
          <cell r="F231">
            <v>0</v>
          </cell>
          <cell r="G231">
            <v>68671.7</v>
          </cell>
          <cell r="H231">
            <v>0</v>
          </cell>
          <cell r="I231">
            <v>267116.37946255063</v>
          </cell>
          <cell r="J231">
            <v>11502031.29965743</v>
          </cell>
        </row>
        <row r="232">
          <cell r="C232" t="str">
            <v>§Ëp bá ®¸ héc x©y cò</v>
          </cell>
          <cell r="D232" t="str">
            <v>m3</v>
          </cell>
          <cell r="E232">
            <v>152.4</v>
          </cell>
          <cell r="F232">
            <v>0</v>
          </cell>
          <cell r="G232">
            <v>22208.720000000001</v>
          </cell>
          <cell r="H232">
            <v>0</v>
          </cell>
          <cell r="I232">
            <v>86386.573783633401</v>
          </cell>
          <cell r="J232">
            <v>13165313.84462573</v>
          </cell>
        </row>
        <row r="233">
          <cell r="C233" t="str">
            <v>11. TuyÕn tr¸nh</v>
          </cell>
          <cell r="I233">
            <v>0</v>
          </cell>
          <cell r="J233">
            <v>171339941.4012579</v>
          </cell>
        </row>
        <row r="234">
          <cell r="C234" t="str">
            <v>DÇm I500 lµm cÇu t¹m</v>
          </cell>
          <cell r="D234" t="str">
            <v>TÊn</v>
          </cell>
          <cell r="E234">
            <v>7.5359999999999996</v>
          </cell>
          <cell r="F234">
            <v>999886.30761904758</v>
          </cell>
          <cell r="G234">
            <v>346912.49600000004</v>
          </cell>
          <cell r="H234">
            <v>446151.53</v>
          </cell>
          <cell r="I234">
            <v>3623924.8854130441</v>
          </cell>
          <cell r="J234">
            <v>27309897.936472699</v>
          </cell>
        </row>
        <row r="235">
          <cell r="C235" t="str">
            <v>L¾p dùng vµ th¸o dì cÇu t¹m</v>
          </cell>
          <cell r="D235" t="str">
            <v>TÊn</v>
          </cell>
          <cell r="E235">
            <v>7.5359999999999996</v>
          </cell>
          <cell r="F235">
            <v>278999.99999999994</v>
          </cell>
          <cell r="G235">
            <v>218652</v>
          </cell>
          <cell r="H235">
            <v>543277.45000000007</v>
          </cell>
          <cell r="I235">
            <v>2200391.9957527202</v>
          </cell>
          <cell r="J235">
            <v>16582154.079992497</v>
          </cell>
        </row>
        <row r="236">
          <cell r="C236" t="str">
            <v>L¾p ®Æt vµ th¸o dì rä ®¸</v>
          </cell>
          <cell r="D236" t="str">
            <v>Rä</v>
          </cell>
          <cell r="E236">
            <v>80</v>
          </cell>
          <cell r="F236">
            <v>167311.23357142857</v>
          </cell>
          <cell r="G236">
            <v>63119.520000000004</v>
          </cell>
          <cell r="H236">
            <v>0</v>
          </cell>
          <cell r="I236">
            <v>498735.7040999615</v>
          </cell>
          <cell r="J236">
            <v>39898856.327996917</v>
          </cell>
        </row>
        <row r="237">
          <cell r="C237" t="str">
            <v xml:space="preserve">§¾p ®Êt nÒn ®­êng </v>
          </cell>
          <cell r="D237" t="str">
            <v>m3</v>
          </cell>
          <cell r="E237">
            <v>1015.5</v>
          </cell>
          <cell r="F237">
            <v>5714.2857142857138</v>
          </cell>
          <cell r="G237">
            <v>6287.7246742857133</v>
          </cell>
          <cell r="H237">
            <v>16215.547368</v>
          </cell>
          <cell r="I237">
            <v>60797.097711059716</v>
          </cell>
          <cell r="J237">
            <v>61739452.725581139</v>
          </cell>
        </row>
        <row r="238">
          <cell r="C238" t="str">
            <v>Mãng cÊp phèi ®¸ d¨m lo¹i 1</v>
          </cell>
          <cell r="D238" t="str">
            <v>m3</v>
          </cell>
          <cell r="E238">
            <v>100.8</v>
          </cell>
          <cell r="F238">
            <v>211603.89028571427</v>
          </cell>
          <cell r="G238">
            <v>675.13600000000008</v>
          </cell>
          <cell r="H238">
            <v>7602.8820839999989</v>
          </cell>
          <cell r="I238">
            <v>256047.42392078004</v>
          </cell>
          <cell r="J238">
            <v>25809580.331214629</v>
          </cell>
        </row>
        <row r="239">
          <cell r="C239" t="str">
            <v>cÇu ®µ g©n km401+714.2</v>
          </cell>
          <cell r="J239">
            <v>1732650642.6747282</v>
          </cell>
        </row>
        <row r="240">
          <cell r="C240" t="str">
            <v>1. DÇm BTCT th­êng L=18m</v>
          </cell>
          <cell r="J240">
            <v>371000000</v>
          </cell>
        </row>
        <row r="241">
          <cell r="C241" t="str">
            <v>DÇm BTCT th­êng L=18m</v>
          </cell>
          <cell r="D241" t="str">
            <v>DÇm</v>
          </cell>
          <cell r="E241">
            <v>5</v>
          </cell>
          <cell r="F241" t="e">
            <v>#N/A</v>
          </cell>
          <cell r="G241" t="e">
            <v>#N/A</v>
          </cell>
          <cell r="H241" t="e">
            <v>#N/A</v>
          </cell>
          <cell r="I241">
            <v>50000000</v>
          </cell>
          <cell r="J241">
            <v>250000000</v>
          </cell>
        </row>
        <row r="242">
          <cell r="C242" t="str">
            <v>Lao l¾p dÇm BTCT th­êng  L=18m</v>
          </cell>
          <cell r="D242" t="str">
            <v>DÇm</v>
          </cell>
          <cell r="E242">
            <v>5</v>
          </cell>
          <cell r="F242" t="e">
            <v>#N/A</v>
          </cell>
          <cell r="G242" t="e">
            <v>#N/A</v>
          </cell>
          <cell r="H242" t="e">
            <v>#N/A</v>
          </cell>
          <cell r="I242">
            <v>20000000</v>
          </cell>
          <cell r="J242">
            <v>100000000</v>
          </cell>
        </row>
        <row r="243">
          <cell r="C243" t="str">
            <v>Mua vµ l¾p ®Æt gèi cÇu b»ng cao su</v>
          </cell>
          <cell r="D243" t="str">
            <v>Gèi</v>
          </cell>
          <cell r="E243">
            <v>10</v>
          </cell>
          <cell r="F243">
            <v>1581785.4</v>
          </cell>
          <cell r="G243">
            <v>30683.100000000002</v>
          </cell>
          <cell r="H243">
            <v>0</v>
          </cell>
          <cell r="I243">
            <v>2100000</v>
          </cell>
          <cell r="J243">
            <v>21000000</v>
          </cell>
        </row>
        <row r="244">
          <cell r="C244" t="str">
            <v>2. Líp phñ mÆt cÇu</v>
          </cell>
          <cell r="I244">
            <v>0</v>
          </cell>
          <cell r="J244">
            <v>32407147.730140436</v>
          </cell>
        </row>
        <row r="245">
          <cell r="C245" t="str">
            <v>Bª t«ng t¹o dèc M300</v>
          </cell>
          <cell r="D245" t="str">
            <v>m3</v>
          </cell>
          <cell r="E245">
            <v>14.4</v>
          </cell>
          <cell r="F245">
            <v>574369.22931885719</v>
          </cell>
          <cell r="G245">
            <v>40910.799999999996</v>
          </cell>
          <cell r="H245">
            <v>12642.59325</v>
          </cell>
          <cell r="I245">
            <v>983321.19550532626</v>
          </cell>
          <cell r="J245">
            <v>14159825.215276698</v>
          </cell>
        </row>
        <row r="246">
          <cell r="C246" t="str">
            <v>BTN h¹t mÞn dµy 5cm</v>
          </cell>
          <cell r="D246" t="str">
            <v>m2</v>
          </cell>
          <cell r="E246">
            <v>144</v>
          </cell>
          <cell r="F246">
            <v>42468.434871299731</v>
          </cell>
          <cell r="G246">
            <v>329.74254000000002</v>
          </cell>
          <cell r="H246">
            <v>2021.9958464000001</v>
          </cell>
          <cell r="I246">
            <v>57176.14270663201</v>
          </cell>
          <cell r="J246">
            <v>8233364.5497550098</v>
          </cell>
        </row>
        <row r="247">
          <cell r="C247" t="str">
            <v>Cèt thÐp c¸c lo¹i</v>
          </cell>
          <cell r="D247" t="str">
            <v>TÊn</v>
          </cell>
          <cell r="E247">
            <v>1.44</v>
          </cell>
          <cell r="F247">
            <v>4911215.3371428577</v>
          </cell>
          <cell r="G247">
            <v>159406.01</v>
          </cell>
          <cell r="H247">
            <v>99583.053999999989</v>
          </cell>
          <cell r="I247">
            <v>6954137.4757699519</v>
          </cell>
          <cell r="J247">
            <v>10013957.96510873</v>
          </cell>
        </row>
        <row r="248">
          <cell r="C248" t="str">
            <v>3. Lan can tay vÞn b»ng BTCT</v>
          </cell>
          <cell r="D248" t="str">
            <v>md</v>
          </cell>
          <cell r="E248">
            <v>60.36</v>
          </cell>
          <cell r="I248">
            <v>450000</v>
          </cell>
          <cell r="J248">
            <v>27162000</v>
          </cell>
        </row>
        <row r="249">
          <cell r="C249" t="str">
            <v>4. B¶n dÉn KT(300x220x20)cm</v>
          </cell>
          <cell r="D249" t="str">
            <v>b¶n</v>
          </cell>
          <cell r="E249">
            <v>8</v>
          </cell>
          <cell r="I249">
            <v>2200000</v>
          </cell>
          <cell r="J249">
            <v>17600000</v>
          </cell>
        </row>
        <row r="250">
          <cell r="C250" t="str">
            <v>5. Khe co d·n cao su</v>
          </cell>
          <cell r="D250" t="str">
            <v>md</v>
          </cell>
          <cell r="E250">
            <v>16</v>
          </cell>
          <cell r="I250">
            <v>2500000</v>
          </cell>
          <cell r="J250">
            <v>40000000</v>
          </cell>
        </row>
        <row r="251">
          <cell r="C251" t="str">
            <v>6. T­êng hé lan mÒm</v>
          </cell>
          <cell r="D251" t="str">
            <v>md</v>
          </cell>
          <cell r="E251">
            <v>40</v>
          </cell>
          <cell r="I251">
            <v>450000</v>
          </cell>
          <cell r="J251">
            <v>18000000</v>
          </cell>
        </row>
        <row r="252">
          <cell r="C252" t="str">
            <v>7. Mè cÇu</v>
          </cell>
          <cell r="I252">
            <v>0</v>
          </cell>
          <cell r="J252">
            <v>908724718.61787379</v>
          </cell>
        </row>
        <row r="253">
          <cell r="C253" t="str">
            <v>Bª t«ng M300</v>
          </cell>
          <cell r="D253" t="str">
            <v>m3</v>
          </cell>
          <cell r="E253">
            <v>308.48</v>
          </cell>
          <cell r="F253">
            <v>563323.6672165714</v>
          </cell>
          <cell r="G253">
            <v>83931.68</v>
          </cell>
          <cell r="H253">
            <v>50524.219980000002</v>
          </cell>
          <cell r="I253">
            <v>1211661.7359944407</v>
          </cell>
          <cell r="J253">
            <v>373773412.31956512</v>
          </cell>
        </row>
        <row r="254">
          <cell r="C254" t="str">
            <v>Bª t«ng M250</v>
          </cell>
          <cell r="D254" t="str">
            <v>m3</v>
          </cell>
          <cell r="E254">
            <v>59.04</v>
          </cell>
          <cell r="F254">
            <v>467896.36724971433</v>
          </cell>
          <cell r="G254">
            <v>44651.040000000001</v>
          </cell>
          <cell r="H254">
            <v>50524.219980000002</v>
          </cell>
          <cell r="I254">
            <v>913830.47055423819</v>
          </cell>
          <cell r="J254">
            <v>53952550.981522225</v>
          </cell>
        </row>
        <row r="255">
          <cell r="C255" t="str">
            <v>Bª t«ng lãt mãng M100 ®¸ 4x6</v>
          </cell>
          <cell r="D255" t="str">
            <v>m3</v>
          </cell>
          <cell r="E255">
            <v>7.36</v>
          </cell>
          <cell r="F255">
            <v>261846.0050055357</v>
          </cell>
          <cell r="G255">
            <v>22898.699999999997</v>
          </cell>
          <cell r="H255">
            <v>12040.565000000001</v>
          </cell>
          <cell r="I255">
            <v>476409.41943829454</v>
          </cell>
          <cell r="J255">
            <v>3506373.3270658478</v>
          </cell>
        </row>
        <row r="256">
          <cell r="C256" t="str">
            <v>Cèt thÐp c¸c lo¹i</v>
          </cell>
          <cell r="D256" t="str">
            <v>TÊn</v>
          </cell>
          <cell r="E256">
            <v>25.73</v>
          </cell>
          <cell r="F256">
            <v>4932735.3371428577</v>
          </cell>
          <cell r="G256">
            <v>179831.68000000002</v>
          </cell>
          <cell r="H256">
            <v>210581.53</v>
          </cell>
          <cell r="I256">
            <v>7224454.8297665929</v>
          </cell>
          <cell r="J256">
            <v>185885222.76989445</v>
          </cell>
        </row>
        <row r="257">
          <cell r="C257" t="str">
            <v>§¸ héc x©y tø nãn M100</v>
          </cell>
          <cell r="D257" t="str">
            <v>m3</v>
          </cell>
          <cell r="E257">
            <v>59.35</v>
          </cell>
          <cell r="F257">
            <v>278810.8254982286</v>
          </cell>
          <cell r="G257">
            <v>35358.619999999995</v>
          </cell>
          <cell r="H257">
            <v>0</v>
          </cell>
          <cell r="I257">
            <v>488783.70716064883</v>
          </cell>
          <cell r="J257">
            <v>29009313.01998451</v>
          </cell>
        </row>
        <row r="258">
          <cell r="C258" t="str">
            <v>§¸ héc x©y taluy v÷a M100</v>
          </cell>
          <cell r="D258" t="str">
            <v>m3</v>
          </cell>
          <cell r="E258">
            <v>103.13</v>
          </cell>
          <cell r="F258">
            <v>248531.96105274287</v>
          </cell>
          <cell r="G258">
            <v>31998.09</v>
          </cell>
          <cell r="H258">
            <v>0</v>
          </cell>
          <cell r="I258">
            <v>437566.59880956577</v>
          </cell>
          <cell r="J258">
            <v>45126243.335230514</v>
          </cell>
        </row>
        <row r="259">
          <cell r="C259" t="str">
            <v>§¸ héc x©y mãng, ch©n khay M100</v>
          </cell>
          <cell r="D259" t="str">
            <v>m3</v>
          </cell>
          <cell r="E259">
            <v>74.22</v>
          </cell>
          <cell r="F259">
            <v>248531.96105274287</v>
          </cell>
          <cell r="G259">
            <v>27907.01</v>
          </cell>
          <cell r="H259">
            <v>0</v>
          </cell>
          <cell r="I259">
            <v>421653.28258626495</v>
          </cell>
          <cell r="J259">
            <v>31295106.633552585</v>
          </cell>
        </row>
        <row r="260">
          <cell r="C260" t="str">
            <v xml:space="preserve">D¨m s¹n ®Öm </v>
          </cell>
          <cell r="D260" t="str">
            <v>m3</v>
          </cell>
          <cell r="E260">
            <v>83.19</v>
          </cell>
          <cell r="F260">
            <v>135855.41509523807</v>
          </cell>
          <cell r="G260">
            <v>30115.26</v>
          </cell>
          <cell r="H260">
            <v>0</v>
          </cell>
          <cell r="I260">
            <v>288292.40124649595</v>
          </cell>
          <cell r="J260">
            <v>23983044.859695997</v>
          </cell>
        </row>
        <row r="261">
          <cell r="C261" t="str">
            <v xml:space="preserve">§µo mãng ®Êt cÊp 3 </v>
          </cell>
          <cell r="D261" t="str">
            <v>m3</v>
          </cell>
          <cell r="E261">
            <v>1201</v>
          </cell>
          <cell r="F261">
            <v>0</v>
          </cell>
          <cell r="G261">
            <v>5890.0582800000002</v>
          </cell>
          <cell r="H261">
            <v>2404.6233119999997</v>
          </cell>
          <cell r="I261">
            <v>26458.435658106639</v>
          </cell>
          <cell r="J261">
            <v>31776581.225386072</v>
          </cell>
        </row>
        <row r="262">
          <cell r="C262" t="str">
            <v>§¾p ®Êt cÊp 3</v>
          </cell>
          <cell r="D262" t="str">
            <v>m3</v>
          </cell>
          <cell r="E262">
            <v>1476.91</v>
          </cell>
          <cell r="F262">
            <v>0</v>
          </cell>
          <cell r="G262">
            <v>9298.26</v>
          </cell>
          <cell r="H262">
            <v>0</v>
          </cell>
          <cell r="I262">
            <v>36167.992732107356</v>
          </cell>
          <cell r="J262">
            <v>53416870.145976678</v>
          </cell>
        </row>
        <row r="263">
          <cell r="C263" t="str">
            <v>Thi c«ng mè</v>
          </cell>
          <cell r="D263" t="str">
            <v>TB</v>
          </cell>
          <cell r="J263">
            <v>77000000</v>
          </cell>
        </row>
        <row r="264">
          <cell r="C264" t="str">
            <v xml:space="preserve">8. Cäc BTCT (35x35)cm </v>
          </cell>
          <cell r="D264" t="str">
            <v>md</v>
          </cell>
          <cell r="E264">
            <v>0</v>
          </cell>
          <cell r="I264">
            <v>400000</v>
          </cell>
          <cell r="J264">
            <v>0</v>
          </cell>
        </row>
        <row r="265">
          <cell r="C265" t="str">
            <v>9. Ph¸ dì cÇu cò</v>
          </cell>
          <cell r="J265">
            <v>39762432.747345254</v>
          </cell>
        </row>
        <row r="266">
          <cell r="C266" t="str">
            <v>§Ëp bá bª t«ng cÇu cò</v>
          </cell>
          <cell r="D266" t="str">
            <v>m3</v>
          </cell>
          <cell r="E266">
            <v>96.03</v>
          </cell>
          <cell r="F266">
            <v>0</v>
          </cell>
          <cell r="G266">
            <v>68671.7</v>
          </cell>
          <cell r="H266">
            <v>0</v>
          </cell>
          <cell r="I266">
            <v>267116.37946255063</v>
          </cell>
          <cell r="J266">
            <v>25651185.919788737</v>
          </cell>
        </row>
        <row r="267">
          <cell r="C267" t="str">
            <v>§Ëp bá ®¸ héc x©y cò</v>
          </cell>
          <cell r="D267" t="str">
            <v>m3</v>
          </cell>
          <cell r="E267">
            <v>163.35</v>
          </cell>
          <cell r="F267">
            <v>0</v>
          </cell>
          <cell r="G267">
            <v>22208.720000000001</v>
          </cell>
          <cell r="H267">
            <v>0</v>
          </cell>
          <cell r="I267">
            <v>86386.573783633401</v>
          </cell>
          <cell r="J267">
            <v>14111246.827556515</v>
          </cell>
        </row>
        <row r="268">
          <cell r="C268" t="str">
            <v>10. H¹ng môc kh¸c</v>
          </cell>
          <cell r="D268" t="str">
            <v>TB</v>
          </cell>
          <cell r="I268">
            <v>0</v>
          </cell>
          <cell r="J268">
            <v>60000000</v>
          </cell>
        </row>
        <row r="269">
          <cell r="C269" t="str">
            <v>§¾p ®Êt ®ª quai</v>
          </cell>
          <cell r="D269" t="str">
            <v>m3</v>
          </cell>
          <cell r="E269">
            <v>120</v>
          </cell>
          <cell r="F269">
            <v>0</v>
          </cell>
          <cell r="G269">
            <v>29528.04</v>
          </cell>
          <cell r="H269">
            <v>0</v>
          </cell>
          <cell r="I269">
            <v>137828.35964320746</v>
          </cell>
          <cell r="J269">
            <v>16539403.157184895</v>
          </cell>
        </row>
        <row r="270">
          <cell r="C270" t="str">
            <v>M¸y b¬m n­íc</v>
          </cell>
          <cell r="D270" t="str">
            <v>Ca</v>
          </cell>
          <cell r="E270">
            <v>54</v>
          </cell>
          <cell r="F270">
            <v>0</v>
          </cell>
          <cell r="G270">
            <v>0</v>
          </cell>
          <cell r="H270">
            <v>466499</v>
          </cell>
          <cell r="I270">
            <v>625657.55711489427</v>
          </cell>
          <cell r="J270">
            <v>33785508.084204294</v>
          </cell>
        </row>
        <row r="271">
          <cell r="C271" t="str">
            <v>Mua vµ l¾p ®Æt biÓn b¸o ®­êng bé</v>
          </cell>
          <cell r="D271" t="str">
            <v>Bé</v>
          </cell>
          <cell r="E271">
            <v>4</v>
          </cell>
          <cell r="F271">
            <v>594310.03418620001</v>
          </cell>
          <cell r="G271">
            <v>9170.9856</v>
          </cell>
          <cell r="H271">
            <v>2246.2963200000004</v>
          </cell>
          <cell r="I271">
            <v>860000</v>
          </cell>
          <cell r="J271">
            <v>3440000</v>
          </cell>
        </row>
        <row r="272">
          <cell r="C272" t="str">
            <v>11. TuyÕn tr¸nh</v>
          </cell>
          <cell r="I272">
            <v>0</v>
          </cell>
          <cell r="J272">
            <v>217994343.57936862</v>
          </cell>
        </row>
        <row r="273">
          <cell r="C273" t="str">
            <v>DÇm I500 lµm cÇu t¹m</v>
          </cell>
          <cell r="D273" t="str">
            <v>TÊn</v>
          </cell>
          <cell r="E273">
            <v>7.5359999999999996</v>
          </cell>
          <cell r="F273">
            <v>999886.30761904758</v>
          </cell>
          <cell r="G273">
            <v>346912.49600000004</v>
          </cell>
          <cell r="H273">
            <v>446151.53</v>
          </cell>
          <cell r="I273">
            <v>3623924.8854130441</v>
          </cell>
          <cell r="J273">
            <v>27309897.936472699</v>
          </cell>
        </row>
        <row r="274">
          <cell r="C274" t="str">
            <v>L¾p dùng vµ th¸o dì cÇu t¹m</v>
          </cell>
          <cell r="D274" t="str">
            <v>TÊn</v>
          </cell>
          <cell r="E274">
            <v>7.5359999999999996</v>
          </cell>
          <cell r="F274">
            <v>278999.99999999994</v>
          </cell>
          <cell r="G274">
            <v>218652</v>
          </cell>
          <cell r="H274">
            <v>543277.45000000007</v>
          </cell>
          <cell r="I274">
            <v>2200391.9957527202</v>
          </cell>
          <cell r="J274">
            <v>16582154.079992497</v>
          </cell>
        </row>
        <row r="275">
          <cell r="C275" t="str">
            <v>L¾p ®Æt vµ th¸o dì rä ®¸</v>
          </cell>
          <cell r="D275" t="str">
            <v>Rä</v>
          </cell>
          <cell r="E275">
            <v>80</v>
          </cell>
          <cell r="F275">
            <v>167311.23357142857</v>
          </cell>
          <cell r="G275">
            <v>63119.520000000004</v>
          </cell>
          <cell r="H275">
            <v>0</v>
          </cell>
          <cell r="I275">
            <v>498735.7040999615</v>
          </cell>
          <cell r="J275">
            <v>39898856.327996917</v>
          </cell>
        </row>
        <row r="276">
          <cell r="C276" t="str">
            <v xml:space="preserve">§¾p ®Êt nÒn ®­êng </v>
          </cell>
          <cell r="D276" t="str">
            <v>m3</v>
          </cell>
          <cell r="E276">
            <v>1512.5</v>
          </cell>
          <cell r="F276">
            <v>5714.2857142857138</v>
          </cell>
          <cell r="G276">
            <v>6287.7246742857133</v>
          </cell>
          <cell r="H276">
            <v>16215.547368</v>
          </cell>
          <cell r="I276">
            <v>60797.097711059716</v>
          </cell>
          <cell r="J276">
            <v>91955610.287977815</v>
          </cell>
        </row>
        <row r="277">
          <cell r="C277" t="str">
            <v>Mãng cÊp phèi ®¸ d¨m lo¹i 1</v>
          </cell>
          <cell r="D277" t="str">
            <v>m3</v>
          </cell>
          <cell r="E277">
            <v>165</v>
          </cell>
          <cell r="F277">
            <v>211603.89028571427</v>
          </cell>
          <cell r="G277">
            <v>675.13600000000008</v>
          </cell>
          <cell r="H277">
            <v>7602.8820839999989</v>
          </cell>
          <cell r="I277">
            <v>256047.42392078004</v>
          </cell>
          <cell r="J277">
            <v>42247824.94692871</v>
          </cell>
        </row>
        <row r="278">
          <cell r="C278" t="str">
            <v>cÇu c©y b­ëi km402+955.62</v>
          </cell>
          <cell r="J278">
            <v>1687268738.1014953</v>
          </cell>
        </row>
        <row r="279">
          <cell r="C279" t="str">
            <v>1. DÇm BTCT th­êng L=12m</v>
          </cell>
          <cell r="J279">
            <v>271000000</v>
          </cell>
        </row>
        <row r="280">
          <cell r="C280" t="str">
            <v>DÇm BTCT th­êng L=12m</v>
          </cell>
          <cell r="D280" t="str">
            <v>DÇm</v>
          </cell>
          <cell r="E280">
            <v>5</v>
          </cell>
          <cell r="F280" t="e">
            <v>#N/A</v>
          </cell>
          <cell r="G280" t="e">
            <v>#N/A</v>
          </cell>
          <cell r="H280" t="e">
            <v>#N/A</v>
          </cell>
          <cell r="I280">
            <v>35000000</v>
          </cell>
          <cell r="J280">
            <v>175000000</v>
          </cell>
        </row>
        <row r="281">
          <cell r="C281" t="str">
            <v>Lao l¾p dÇm BTCT L=12m</v>
          </cell>
          <cell r="D281" t="str">
            <v>DÇm</v>
          </cell>
          <cell r="E281">
            <v>5</v>
          </cell>
          <cell r="F281" t="e">
            <v>#N/A</v>
          </cell>
          <cell r="G281" t="e">
            <v>#N/A</v>
          </cell>
          <cell r="H281" t="e">
            <v>#N/A</v>
          </cell>
          <cell r="I281">
            <v>15000000</v>
          </cell>
          <cell r="J281">
            <v>75000000</v>
          </cell>
        </row>
        <row r="282">
          <cell r="C282" t="str">
            <v>Mua vµ l¾p ®Æt gèi cÇu b»ng cao su</v>
          </cell>
          <cell r="D282" t="str">
            <v>Gèi</v>
          </cell>
          <cell r="E282">
            <v>10</v>
          </cell>
          <cell r="F282">
            <v>1581785.4</v>
          </cell>
          <cell r="G282">
            <v>30683.100000000002</v>
          </cell>
          <cell r="H282">
            <v>0</v>
          </cell>
          <cell r="I282">
            <v>2100000</v>
          </cell>
          <cell r="J282">
            <v>21000000</v>
          </cell>
        </row>
        <row r="283">
          <cell r="C283" t="str">
            <v>2. Líp phñ mÆt cÇu</v>
          </cell>
          <cell r="I283">
            <v>0</v>
          </cell>
          <cell r="J283">
            <v>21604765.15342696</v>
          </cell>
        </row>
        <row r="284">
          <cell r="C284" t="str">
            <v>Bª t«ng t¹o dèc M300</v>
          </cell>
          <cell r="D284" t="str">
            <v>m3</v>
          </cell>
          <cell r="E284">
            <v>9.6</v>
          </cell>
          <cell r="F284">
            <v>574369.22931885719</v>
          </cell>
          <cell r="G284">
            <v>40910.799999999996</v>
          </cell>
          <cell r="H284">
            <v>12642.59325</v>
          </cell>
          <cell r="I284">
            <v>983321.19550532626</v>
          </cell>
          <cell r="J284">
            <v>9439883.4768511318</v>
          </cell>
        </row>
        <row r="285">
          <cell r="C285" t="str">
            <v>BTN h¹t mÞn dµy 5cm</v>
          </cell>
          <cell r="D285" t="str">
            <v>m2</v>
          </cell>
          <cell r="E285">
            <v>96</v>
          </cell>
          <cell r="F285">
            <v>42468.434871299731</v>
          </cell>
          <cell r="G285">
            <v>329.74254000000002</v>
          </cell>
          <cell r="H285">
            <v>2021.9958464000001</v>
          </cell>
          <cell r="I285">
            <v>57176.14270663201</v>
          </cell>
          <cell r="J285">
            <v>5488909.6998366732</v>
          </cell>
        </row>
        <row r="286">
          <cell r="C286" t="str">
            <v>Cèt thÐp c¸c lo¹i</v>
          </cell>
          <cell r="D286" t="str">
            <v>TÊn</v>
          </cell>
          <cell r="E286">
            <v>0.96</v>
          </cell>
          <cell r="F286">
            <v>4911215.3371428577</v>
          </cell>
          <cell r="G286">
            <v>159406.01</v>
          </cell>
          <cell r="H286">
            <v>99583.053999999989</v>
          </cell>
          <cell r="I286">
            <v>6954137.4757699519</v>
          </cell>
          <cell r="J286">
            <v>6675971.9767391533</v>
          </cell>
        </row>
        <row r="287">
          <cell r="C287" t="str">
            <v>3. Lan can tay vÞn b»ng BTCT</v>
          </cell>
          <cell r="D287" t="str">
            <v>md</v>
          </cell>
          <cell r="E287">
            <v>39.6</v>
          </cell>
          <cell r="I287">
            <v>450000</v>
          </cell>
          <cell r="J287">
            <v>17820000</v>
          </cell>
        </row>
        <row r="288">
          <cell r="C288" t="str">
            <v>4. B¶n dÉn KT(300x220x20)cm</v>
          </cell>
          <cell r="D288" t="str">
            <v>b¶n</v>
          </cell>
          <cell r="E288">
            <v>8</v>
          </cell>
          <cell r="I288">
            <v>2200000</v>
          </cell>
          <cell r="J288">
            <v>17600000</v>
          </cell>
        </row>
        <row r="289">
          <cell r="C289" t="str">
            <v>5. Khe co d·n cao su</v>
          </cell>
          <cell r="D289" t="str">
            <v>md</v>
          </cell>
          <cell r="E289">
            <v>16</v>
          </cell>
          <cell r="I289">
            <v>2500000</v>
          </cell>
          <cell r="J289">
            <v>40000000</v>
          </cell>
        </row>
        <row r="290">
          <cell r="C290" t="str">
            <v>6. T­êng hé lan mÒm</v>
          </cell>
          <cell r="D290" t="str">
            <v>md</v>
          </cell>
          <cell r="E290">
            <v>40</v>
          </cell>
          <cell r="I290">
            <v>450000</v>
          </cell>
          <cell r="J290">
            <v>18000000</v>
          </cell>
        </row>
        <row r="291">
          <cell r="C291" t="str">
            <v>7. Mè cÇu</v>
          </cell>
          <cell r="I291">
            <v>0</v>
          </cell>
          <cell r="J291">
            <v>987945824.96535063</v>
          </cell>
        </row>
        <row r="292">
          <cell r="C292" t="str">
            <v>Bª t«ng M300</v>
          </cell>
          <cell r="D292" t="str">
            <v>m3</v>
          </cell>
          <cell r="E292">
            <v>336.57</v>
          </cell>
          <cell r="F292">
            <v>563323.6672165714</v>
          </cell>
          <cell r="G292">
            <v>83931.68</v>
          </cell>
          <cell r="H292">
            <v>50524.219980000002</v>
          </cell>
          <cell r="I292">
            <v>1211661.7359944407</v>
          </cell>
          <cell r="J292">
            <v>407808990.4836489</v>
          </cell>
        </row>
        <row r="293">
          <cell r="C293" t="str">
            <v>Bª t«ng M250</v>
          </cell>
          <cell r="D293" t="str">
            <v>m3</v>
          </cell>
          <cell r="E293">
            <v>64.44</v>
          </cell>
          <cell r="F293">
            <v>467896.36724971433</v>
          </cell>
          <cell r="G293">
            <v>44651.040000000001</v>
          </cell>
          <cell r="H293">
            <v>50524.219980000002</v>
          </cell>
          <cell r="I293">
            <v>913830.47055423819</v>
          </cell>
          <cell r="J293">
            <v>58887235.522515103</v>
          </cell>
        </row>
        <row r="294">
          <cell r="C294" t="str">
            <v>Bª t«ng lãt mãng M100 ®¸ 4x6</v>
          </cell>
          <cell r="D294" t="str">
            <v>m3</v>
          </cell>
          <cell r="E294">
            <v>9.9</v>
          </cell>
          <cell r="F294">
            <v>261846.0050055357</v>
          </cell>
          <cell r="G294">
            <v>22898.699999999997</v>
          </cell>
          <cell r="H294">
            <v>12040.565000000001</v>
          </cell>
          <cell r="I294">
            <v>476409.41943829454</v>
          </cell>
          <cell r="J294">
            <v>4716453.2524391161</v>
          </cell>
        </row>
        <row r="295">
          <cell r="C295" t="str">
            <v>Cèt thÐp c¸c lo¹i</v>
          </cell>
          <cell r="D295" t="str">
            <v>TÊn</v>
          </cell>
          <cell r="E295">
            <v>28.07</v>
          </cell>
          <cell r="F295">
            <v>4932735.3371428577</v>
          </cell>
          <cell r="G295">
            <v>179831.68000000002</v>
          </cell>
          <cell r="H295">
            <v>210581.53</v>
          </cell>
          <cell r="I295">
            <v>7224454.8297665929</v>
          </cell>
          <cell r="J295">
            <v>202790447.07154825</v>
          </cell>
        </row>
        <row r="296">
          <cell r="C296" t="str">
            <v>§¸ héc x©y tø nãn M100</v>
          </cell>
          <cell r="D296" t="str">
            <v>m3</v>
          </cell>
          <cell r="E296">
            <v>34.1</v>
          </cell>
          <cell r="F296">
            <v>278810.8254982286</v>
          </cell>
          <cell r="G296">
            <v>35358.619999999995</v>
          </cell>
          <cell r="H296">
            <v>0</v>
          </cell>
          <cell r="I296">
            <v>488783.70716064883</v>
          </cell>
          <cell r="J296">
            <v>16667524.414178126</v>
          </cell>
        </row>
        <row r="297">
          <cell r="C297" t="str">
            <v>§¸ héc x©y taluy v÷a M100</v>
          </cell>
          <cell r="D297" t="str">
            <v>m3</v>
          </cell>
          <cell r="E297">
            <v>64.5</v>
          </cell>
          <cell r="F297">
            <v>248531.96105274287</v>
          </cell>
          <cell r="G297">
            <v>31998.09</v>
          </cell>
          <cell r="H297">
            <v>0</v>
          </cell>
          <cell r="I297">
            <v>437566.59880956577</v>
          </cell>
          <cell r="J297">
            <v>28223045.62321699</v>
          </cell>
        </row>
        <row r="298">
          <cell r="C298" t="str">
            <v>§¸ héc x©y mãng, ch©n khay M100</v>
          </cell>
          <cell r="D298" t="str">
            <v>m3</v>
          </cell>
          <cell r="E298">
            <v>70.709999999999994</v>
          </cell>
          <cell r="F298">
            <v>248531.96105274287</v>
          </cell>
          <cell r="G298">
            <v>27907.01</v>
          </cell>
          <cell r="H298">
            <v>0</v>
          </cell>
          <cell r="I298">
            <v>421653.28258626495</v>
          </cell>
          <cell r="J298">
            <v>29815103.611674793</v>
          </cell>
        </row>
        <row r="299">
          <cell r="C299" t="str">
            <v xml:space="preserve">D¨m s¹n ®Öm </v>
          </cell>
          <cell r="D299" t="str">
            <v>m3</v>
          </cell>
          <cell r="E299">
            <v>44.15</v>
          </cell>
          <cell r="F299">
            <v>135855.41509523807</v>
          </cell>
          <cell r="G299">
            <v>30115.26</v>
          </cell>
          <cell r="H299">
            <v>0</v>
          </cell>
          <cell r="I299">
            <v>288292.40124649595</v>
          </cell>
          <cell r="J299">
            <v>12728109.515032796</v>
          </cell>
        </row>
        <row r="300">
          <cell r="C300" t="str">
            <v xml:space="preserve">§µo mãng ®Êt cÊp 3 </v>
          </cell>
          <cell r="D300" t="str">
            <v>m3</v>
          </cell>
          <cell r="E300">
            <v>2155.56</v>
          </cell>
          <cell r="F300">
            <v>0</v>
          </cell>
          <cell r="G300">
            <v>5890.0582800000002</v>
          </cell>
          <cell r="H300">
            <v>2404.6233119999997</v>
          </cell>
          <cell r="I300">
            <v>26458.435658106639</v>
          </cell>
          <cell r="J300">
            <v>57032745.567188345</v>
          </cell>
        </row>
        <row r="301">
          <cell r="C301" t="str">
            <v>§¾p ®Êt cÊp 3</v>
          </cell>
          <cell r="D301" t="str">
            <v>m3</v>
          </cell>
          <cell r="E301">
            <v>2357.7800000000002</v>
          </cell>
          <cell r="F301">
            <v>0</v>
          </cell>
          <cell r="G301">
            <v>9298.26</v>
          </cell>
          <cell r="H301">
            <v>0</v>
          </cell>
          <cell r="I301">
            <v>36167.992732107356</v>
          </cell>
          <cell r="J301">
            <v>85276169.903908089</v>
          </cell>
        </row>
        <row r="302">
          <cell r="C302" t="str">
            <v>Thi c«ng mè</v>
          </cell>
          <cell r="D302" t="str">
            <v>TB</v>
          </cell>
          <cell r="J302">
            <v>84000000</v>
          </cell>
        </row>
        <row r="303">
          <cell r="C303" t="str">
            <v xml:space="preserve">8. Cäc BTCT (35x35)cm </v>
          </cell>
          <cell r="D303" t="str">
            <v>md</v>
          </cell>
          <cell r="I303">
            <v>400000</v>
          </cell>
          <cell r="J303">
            <v>0</v>
          </cell>
        </row>
        <row r="304">
          <cell r="C304" t="str">
            <v>9. H¹ng môc kh¸c</v>
          </cell>
          <cell r="D304" t="str">
            <v>TB</v>
          </cell>
          <cell r="I304">
            <v>0</v>
          </cell>
          <cell r="J304">
            <v>21000000</v>
          </cell>
        </row>
        <row r="305">
          <cell r="C305" t="str">
            <v>§¾p ®Êt ®ª quai</v>
          </cell>
          <cell r="D305" t="str">
            <v>m3</v>
          </cell>
          <cell r="E305">
            <v>31.57</v>
          </cell>
          <cell r="F305">
            <v>0</v>
          </cell>
          <cell r="G305">
            <v>29528.04</v>
          </cell>
          <cell r="H305">
            <v>0</v>
          </cell>
          <cell r="I305">
            <v>137828.35964320746</v>
          </cell>
          <cell r="J305">
            <v>4351241.3139360594</v>
          </cell>
        </row>
        <row r="306">
          <cell r="C306" t="str">
            <v>M¸y b¬m n­íc</v>
          </cell>
          <cell r="D306" t="str">
            <v>Ca</v>
          </cell>
          <cell r="E306">
            <v>21</v>
          </cell>
          <cell r="F306">
            <v>0</v>
          </cell>
          <cell r="G306">
            <v>0</v>
          </cell>
          <cell r="H306">
            <v>466499</v>
          </cell>
          <cell r="I306">
            <v>625657.55711489427</v>
          </cell>
          <cell r="J306">
            <v>13138808.69941278</v>
          </cell>
        </row>
        <row r="307">
          <cell r="C307" t="str">
            <v>Mua vµ l¾p ®Æt biÓn b¸o ®­êng bé</v>
          </cell>
          <cell r="D307" t="str">
            <v>Bé</v>
          </cell>
          <cell r="E307">
            <v>4</v>
          </cell>
          <cell r="F307">
            <v>594310.03418620001</v>
          </cell>
          <cell r="G307">
            <v>9170.9856</v>
          </cell>
          <cell r="H307">
            <v>2246.2963200000004</v>
          </cell>
          <cell r="I307">
            <v>860000</v>
          </cell>
          <cell r="J307">
            <v>3440000</v>
          </cell>
        </row>
        <row r="308">
          <cell r="C308" t="str">
            <v>10. Ph¸ dì cÇu cò</v>
          </cell>
          <cell r="J308">
            <v>35379846.377317443</v>
          </cell>
        </row>
        <row r="309">
          <cell r="C309" t="str">
            <v>§Ëp bá bª t«ng cÇu cò</v>
          </cell>
          <cell r="D309" t="str">
            <v>m3</v>
          </cell>
          <cell r="E309">
            <v>38.909999999999997</v>
          </cell>
          <cell r="F309">
            <v>0</v>
          </cell>
          <cell r="G309">
            <v>68671.7</v>
          </cell>
          <cell r="H309">
            <v>0</v>
          </cell>
          <cell r="I309">
            <v>267116.37946255063</v>
          </cell>
          <cell r="J309">
            <v>10393498.324887844</v>
          </cell>
        </row>
        <row r="310">
          <cell r="C310" t="str">
            <v>§Ëp bá ®¸ héc x©y cò</v>
          </cell>
          <cell r="D310" t="str">
            <v>m3</v>
          </cell>
          <cell r="E310">
            <v>163.35</v>
          </cell>
          <cell r="F310">
            <v>0</v>
          </cell>
          <cell r="G310">
            <v>22208.720000000001</v>
          </cell>
          <cell r="H310">
            <v>0</v>
          </cell>
          <cell r="I310">
            <v>86386.573783633401</v>
          </cell>
          <cell r="J310">
            <v>14111246.827556515</v>
          </cell>
        </row>
        <row r="311">
          <cell r="C311" t="str">
            <v>Th¸o dì thÐp cÇu cò</v>
          </cell>
          <cell r="D311" t="str">
            <v>TÊn</v>
          </cell>
          <cell r="E311">
            <v>5.6519999999999992</v>
          </cell>
          <cell r="F311">
            <v>215999.99999999997</v>
          </cell>
          <cell r="G311">
            <v>218652</v>
          </cell>
          <cell r="H311">
            <v>543277.45000000007</v>
          </cell>
          <cell r="I311">
            <v>1924115.5741105948</v>
          </cell>
          <cell r="J311">
            <v>10875101.224873081</v>
          </cell>
        </row>
        <row r="312">
          <cell r="C312" t="str">
            <v>11. TuyÕn tr¸nh</v>
          </cell>
          <cell r="I312">
            <v>0</v>
          </cell>
          <cell r="J312">
            <v>256918301.60540026</v>
          </cell>
        </row>
        <row r="313">
          <cell r="C313" t="str">
            <v>DÇm I500 lµm cÇu t¹m</v>
          </cell>
          <cell r="D313" t="str">
            <v>TÊn</v>
          </cell>
          <cell r="E313">
            <v>7.5359999999999996</v>
          </cell>
          <cell r="F313">
            <v>999886.30761904758</v>
          </cell>
          <cell r="G313">
            <v>346912.49600000004</v>
          </cell>
          <cell r="H313">
            <v>446151.53</v>
          </cell>
          <cell r="I313">
            <v>3623924.8854130441</v>
          </cell>
          <cell r="J313">
            <v>27309897.936472699</v>
          </cell>
        </row>
        <row r="314">
          <cell r="C314" t="str">
            <v>L¾p dùng vµ th¸o dì cÇu t¹m</v>
          </cell>
          <cell r="D314" t="str">
            <v>TÊn</v>
          </cell>
          <cell r="E314">
            <v>7.5359999999999996</v>
          </cell>
          <cell r="F314">
            <v>278999.99999999994</v>
          </cell>
          <cell r="G314">
            <v>218652</v>
          </cell>
          <cell r="H314">
            <v>543277.45000000007</v>
          </cell>
          <cell r="I314">
            <v>2200391.9957527202</v>
          </cell>
          <cell r="J314">
            <v>16582154.079992497</v>
          </cell>
        </row>
        <row r="315">
          <cell r="C315" t="str">
            <v>L¾p ®Æt vµ th¸o dì rä ®¸</v>
          </cell>
          <cell r="D315" t="str">
            <v>Rä</v>
          </cell>
          <cell r="E315">
            <v>64</v>
          </cell>
          <cell r="F315">
            <v>167311.23357142857</v>
          </cell>
          <cell r="G315">
            <v>63119.520000000004</v>
          </cell>
          <cell r="H315">
            <v>0</v>
          </cell>
          <cell r="I315">
            <v>498735.7040999615</v>
          </cell>
          <cell r="J315">
            <v>31919085.062397536</v>
          </cell>
        </row>
        <row r="316">
          <cell r="C316" t="str">
            <v xml:space="preserve">§¾p ®Êt nÒn ®­êng </v>
          </cell>
          <cell r="D316" t="str">
            <v>m3</v>
          </cell>
          <cell r="E316">
            <v>2145</v>
          </cell>
          <cell r="F316">
            <v>5714.2857142857138</v>
          </cell>
          <cell r="G316">
            <v>6287.7246742857133</v>
          </cell>
          <cell r="H316">
            <v>16215.547368</v>
          </cell>
          <cell r="I316">
            <v>60797.097711059716</v>
          </cell>
          <cell r="J316">
            <v>130409774.59022309</v>
          </cell>
        </row>
        <row r="317">
          <cell r="C317" t="str">
            <v>Mãng cÊp phèi ®¸ d¨m lo¹i 1</v>
          </cell>
          <cell r="D317" t="str">
            <v>m3</v>
          </cell>
          <cell r="E317">
            <v>198</v>
          </cell>
          <cell r="F317">
            <v>211603.89028571427</v>
          </cell>
          <cell r="G317">
            <v>675.13600000000008</v>
          </cell>
          <cell r="H317">
            <v>7602.8820839999989</v>
          </cell>
          <cell r="I317">
            <v>256047.42392078004</v>
          </cell>
          <cell r="J317">
            <v>50697389.936314449</v>
          </cell>
        </row>
        <row r="318">
          <cell r="C318" t="str">
            <v>cÇu nghiªng km407+682.2</v>
          </cell>
          <cell r="J318">
            <v>2531392571.695261</v>
          </cell>
        </row>
        <row r="319">
          <cell r="C319" t="str">
            <v>1. DÇm BTCT D¦L L=24m</v>
          </cell>
          <cell r="J319">
            <v>528800000</v>
          </cell>
        </row>
        <row r="320">
          <cell r="C320" t="str">
            <v>DÇm BTCT D¦L L=24m</v>
          </cell>
          <cell r="D320" t="str">
            <v>DÇm</v>
          </cell>
          <cell r="E320">
            <v>4</v>
          </cell>
          <cell r="F320" t="e">
            <v>#N/A</v>
          </cell>
          <cell r="G320" t="e">
            <v>#N/A</v>
          </cell>
          <cell r="H320" t="e">
            <v>#N/A</v>
          </cell>
          <cell r="I320">
            <v>100000000</v>
          </cell>
          <cell r="J320">
            <v>400000000</v>
          </cell>
        </row>
        <row r="321">
          <cell r="C321" t="str">
            <v>Lao l¾p dÇm BTCT D¦L L=24m</v>
          </cell>
          <cell r="D321" t="str">
            <v>DÇm</v>
          </cell>
          <cell r="E321">
            <v>4</v>
          </cell>
          <cell r="F321" t="e">
            <v>#N/A</v>
          </cell>
          <cell r="G321" t="e">
            <v>#N/A</v>
          </cell>
          <cell r="H321" t="e">
            <v>#N/A</v>
          </cell>
          <cell r="I321">
            <v>28000000</v>
          </cell>
          <cell r="J321">
            <v>112000000</v>
          </cell>
        </row>
        <row r="322">
          <cell r="C322" t="str">
            <v>Mua vµ l¾p ®Æt gèi cÇu b»ng cao su</v>
          </cell>
          <cell r="D322" t="str">
            <v>Gèi</v>
          </cell>
          <cell r="E322">
            <v>8</v>
          </cell>
          <cell r="F322">
            <v>1581785.4</v>
          </cell>
          <cell r="G322">
            <v>30683.100000000002</v>
          </cell>
          <cell r="H322">
            <v>0</v>
          </cell>
          <cell r="I322">
            <v>2100000</v>
          </cell>
          <cell r="J322">
            <v>16800000</v>
          </cell>
        </row>
        <row r="323">
          <cell r="C323" t="str">
            <v>2. Líp phñ mÆt cÇu</v>
          </cell>
          <cell r="I323">
            <v>0</v>
          </cell>
          <cell r="J323">
            <v>43209530.30685392</v>
          </cell>
        </row>
        <row r="324">
          <cell r="C324" t="str">
            <v>Bª t«ng t¹o dèc M300</v>
          </cell>
          <cell r="D324" t="str">
            <v>m3</v>
          </cell>
          <cell r="E324">
            <v>19.2</v>
          </cell>
          <cell r="F324">
            <v>574369.22931885719</v>
          </cell>
          <cell r="G324">
            <v>40910.799999999996</v>
          </cell>
          <cell r="H324">
            <v>12642.59325</v>
          </cell>
          <cell r="I324">
            <v>983321.19550532626</v>
          </cell>
          <cell r="J324">
            <v>18879766.953702264</v>
          </cell>
        </row>
        <row r="325">
          <cell r="C325" t="str">
            <v>BTN h¹t mÞn dµy 5cm</v>
          </cell>
          <cell r="D325" t="str">
            <v>m2</v>
          </cell>
          <cell r="E325">
            <v>192</v>
          </cell>
          <cell r="F325">
            <v>42468.434871299731</v>
          </cell>
          <cell r="G325">
            <v>329.74254000000002</v>
          </cell>
          <cell r="H325">
            <v>2021.9958464000001</v>
          </cell>
          <cell r="I325">
            <v>57176.14270663201</v>
          </cell>
          <cell r="J325">
            <v>10977819.399673346</v>
          </cell>
        </row>
        <row r="326">
          <cell r="C326" t="str">
            <v>Cèt thÐp c¸c lo¹i</v>
          </cell>
          <cell r="D326" t="str">
            <v>TÊn</v>
          </cell>
          <cell r="E326">
            <v>1.92</v>
          </cell>
          <cell r="F326">
            <v>4911215.3371428577</v>
          </cell>
          <cell r="G326">
            <v>159406.01</v>
          </cell>
          <cell r="H326">
            <v>99583.053999999989</v>
          </cell>
          <cell r="I326">
            <v>6954137.4757699519</v>
          </cell>
          <cell r="J326">
            <v>13351943.953478307</v>
          </cell>
        </row>
        <row r="327">
          <cell r="C327" t="str">
            <v>3. Lan can tay vÞn b»ng BTCT</v>
          </cell>
          <cell r="D327" t="str">
            <v>md</v>
          </cell>
          <cell r="E327">
            <v>70.28</v>
          </cell>
          <cell r="I327">
            <v>450000</v>
          </cell>
          <cell r="J327">
            <v>31626000</v>
          </cell>
        </row>
        <row r="328">
          <cell r="C328" t="str">
            <v>4. B¶n dÉn KT(300x220x20)cm</v>
          </cell>
          <cell r="D328" t="str">
            <v>b¶n</v>
          </cell>
          <cell r="E328">
            <v>8</v>
          </cell>
          <cell r="I328">
            <v>2200000</v>
          </cell>
          <cell r="J328">
            <v>17600000</v>
          </cell>
        </row>
        <row r="329">
          <cell r="C329" t="str">
            <v>5. Khe co d·n cao su</v>
          </cell>
          <cell r="D329" t="str">
            <v>md</v>
          </cell>
          <cell r="E329">
            <v>16</v>
          </cell>
          <cell r="I329">
            <v>2500000</v>
          </cell>
          <cell r="J329">
            <v>40000000</v>
          </cell>
        </row>
        <row r="330">
          <cell r="C330" t="str">
            <v>6. T­êng hé lan mÒm</v>
          </cell>
          <cell r="D330" t="str">
            <v>md</v>
          </cell>
          <cell r="E330">
            <v>40</v>
          </cell>
          <cell r="I330">
            <v>450000</v>
          </cell>
          <cell r="J330">
            <v>18000000</v>
          </cell>
        </row>
        <row r="331">
          <cell r="C331" t="str">
            <v>7. Mè cÇu</v>
          </cell>
          <cell r="I331">
            <v>0</v>
          </cell>
          <cell r="J331">
            <v>998590960.21869349</v>
          </cell>
        </row>
        <row r="332">
          <cell r="C332" t="str">
            <v>Bª t«ng M300</v>
          </cell>
          <cell r="D332" t="str">
            <v>m3</v>
          </cell>
          <cell r="E332">
            <v>315.36</v>
          </cell>
          <cell r="F332">
            <v>563323.6672165714</v>
          </cell>
          <cell r="G332">
            <v>83931.68</v>
          </cell>
          <cell r="H332">
            <v>50524.219980000002</v>
          </cell>
          <cell r="I332">
            <v>1211661.7359944407</v>
          </cell>
          <cell r="J332">
            <v>382109645.06320685</v>
          </cell>
        </row>
        <row r="333">
          <cell r="C333" t="str">
            <v>Bª t«ng M250</v>
          </cell>
          <cell r="D333" t="str">
            <v>m3</v>
          </cell>
          <cell r="E333">
            <v>58.78</v>
          </cell>
          <cell r="F333">
            <v>467896.36724971433</v>
          </cell>
          <cell r="G333">
            <v>44651.040000000001</v>
          </cell>
          <cell r="H333">
            <v>50524.219980000002</v>
          </cell>
          <cell r="I333">
            <v>913830.47055423819</v>
          </cell>
          <cell r="J333">
            <v>53714955.059178121</v>
          </cell>
        </row>
        <row r="334">
          <cell r="C334" t="str">
            <v>Bª t«ng lãt mãng M100 ®¸ 4x6</v>
          </cell>
          <cell r="D334" t="str">
            <v>m3</v>
          </cell>
          <cell r="E334">
            <v>7.2</v>
          </cell>
          <cell r="F334">
            <v>261846.0050055357</v>
          </cell>
          <cell r="G334">
            <v>22898.699999999997</v>
          </cell>
          <cell r="H334">
            <v>12040.565000000001</v>
          </cell>
          <cell r="I334">
            <v>476409.41943829454</v>
          </cell>
          <cell r="J334">
            <v>3430147.8199557206</v>
          </cell>
        </row>
        <row r="335">
          <cell r="C335" t="str">
            <v>Cèt thÐp c¸c lo¹i</v>
          </cell>
          <cell r="D335" t="str">
            <v>TÊn</v>
          </cell>
          <cell r="E335">
            <v>26.189</v>
          </cell>
          <cell r="F335">
            <v>4932735.3371428577</v>
          </cell>
          <cell r="G335">
            <v>179831.68000000002</v>
          </cell>
          <cell r="H335">
            <v>210581.53</v>
          </cell>
          <cell r="I335">
            <v>7224454.8297665929</v>
          </cell>
          <cell r="J335">
            <v>189201247.53675729</v>
          </cell>
        </row>
        <row r="336">
          <cell r="C336" t="str">
            <v>§¸ héc x©y tø nãn M100</v>
          </cell>
          <cell r="D336" t="str">
            <v>m3</v>
          </cell>
          <cell r="E336">
            <v>71.44</v>
          </cell>
          <cell r="F336">
            <v>278810.8254982286</v>
          </cell>
          <cell r="G336">
            <v>35358.619999999995</v>
          </cell>
          <cell r="H336">
            <v>0</v>
          </cell>
          <cell r="I336">
            <v>488783.70716064883</v>
          </cell>
          <cell r="J336">
            <v>34918708.039556749</v>
          </cell>
        </row>
        <row r="337">
          <cell r="C337" t="str">
            <v>§¸ héc x©y taluy v÷a M100</v>
          </cell>
          <cell r="D337" t="str">
            <v>m3</v>
          </cell>
          <cell r="E337">
            <v>80</v>
          </cell>
          <cell r="F337">
            <v>248531.96105274287</v>
          </cell>
          <cell r="G337">
            <v>31998.09</v>
          </cell>
          <cell r="H337">
            <v>0</v>
          </cell>
          <cell r="I337">
            <v>437566.59880956577</v>
          </cell>
          <cell r="J337">
            <v>35005327.904765263</v>
          </cell>
        </row>
        <row r="338">
          <cell r="C338" t="str">
            <v>§¸ héc x©y mãng, ch©n khay M100</v>
          </cell>
          <cell r="D338" t="str">
            <v>m3</v>
          </cell>
          <cell r="E338">
            <v>61.79</v>
          </cell>
          <cell r="F338">
            <v>248531.96105274287</v>
          </cell>
          <cell r="G338">
            <v>27907.01</v>
          </cell>
          <cell r="H338">
            <v>0</v>
          </cell>
          <cell r="I338">
            <v>421653.28258626495</v>
          </cell>
          <cell r="J338">
            <v>26053956.331005313</v>
          </cell>
        </row>
        <row r="339">
          <cell r="C339" t="str">
            <v xml:space="preserve">D¨m s¹n ®Öm </v>
          </cell>
          <cell r="D339" t="str">
            <v>m3</v>
          </cell>
          <cell r="E339">
            <v>64.69</v>
          </cell>
          <cell r="F339">
            <v>135855.41509523807</v>
          </cell>
          <cell r="G339">
            <v>30115.26</v>
          </cell>
          <cell r="H339">
            <v>0</v>
          </cell>
          <cell r="I339">
            <v>288292.40124649595</v>
          </cell>
          <cell r="J339">
            <v>18649635.436635822</v>
          </cell>
        </row>
        <row r="340">
          <cell r="C340" t="str">
            <v xml:space="preserve">§µo mãng ®Êt cÊp 3 </v>
          </cell>
          <cell r="D340" t="str">
            <v>m3</v>
          </cell>
          <cell r="E340">
            <v>3357.19</v>
          </cell>
          <cell r="F340">
            <v>0</v>
          </cell>
          <cell r="G340">
            <v>5890.0582800000002</v>
          </cell>
          <cell r="H340">
            <v>2404.6233119999997</v>
          </cell>
          <cell r="I340">
            <v>26458.435658106639</v>
          </cell>
          <cell r="J340">
            <v>88825995.607039034</v>
          </cell>
        </row>
        <row r="341">
          <cell r="C341" t="str">
            <v>§¾p ®Êt cÊp 3</v>
          </cell>
          <cell r="D341" t="str">
            <v>m3</v>
          </cell>
          <cell r="E341">
            <v>2424.2800000000002</v>
          </cell>
          <cell r="F341">
            <v>0</v>
          </cell>
          <cell r="G341">
            <v>9298.26</v>
          </cell>
          <cell r="H341">
            <v>0</v>
          </cell>
          <cell r="I341">
            <v>36167.992732107356</v>
          </cell>
          <cell r="J341">
            <v>87681341.420593232</v>
          </cell>
        </row>
        <row r="342">
          <cell r="C342" t="str">
            <v>Thi c«ng mè</v>
          </cell>
          <cell r="D342" t="str">
            <v>TB</v>
          </cell>
          <cell r="J342">
            <v>79000000</v>
          </cell>
        </row>
        <row r="343">
          <cell r="C343" t="str">
            <v xml:space="preserve">8. Cäc BTCT (35x35)cm </v>
          </cell>
          <cell r="D343" t="str">
            <v>md</v>
          </cell>
          <cell r="E343">
            <v>704</v>
          </cell>
          <cell r="I343">
            <v>400000</v>
          </cell>
          <cell r="J343">
            <v>281600000</v>
          </cell>
        </row>
        <row r="344">
          <cell r="C344" t="str">
            <v>9. H¹ng môc kh¸c</v>
          </cell>
          <cell r="D344" t="str">
            <v>TB</v>
          </cell>
          <cell r="I344">
            <v>0</v>
          </cell>
          <cell r="J344">
            <v>56000000</v>
          </cell>
        </row>
        <row r="345">
          <cell r="C345" t="str">
            <v>§¾p ®Êt ®ª quai</v>
          </cell>
          <cell r="D345" t="str">
            <v>m3</v>
          </cell>
          <cell r="E345">
            <v>145</v>
          </cell>
          <cell r="F345">
            <v>0</v>
          </cell>
          <cell r="G345">
            <v>29528.04</v>
          </cell>
          <cell r="H345">
            <v>0</v>
          </cell>
          <cell r="I345">
            <v>137828.35964320746</v>
          </cell>
          <cell r="J345">
            <v>19985112.148265082</v>
          </cell>
        </row>
        <row r="346">
          <cell r="C346" t="str">
            <v>M¸y b¬m n­íc</v>
          </cell>
          <cell r="D346" t="str">
            <v>Ca</v>
          </cell>
          <cell r="E346">
            <v>52</v>
          </cell>
          <cell r="F346">
            <v>0</v>
          </cell>
          <cell r="G346">
            <v>0</v>
          </cell>
          <cell r="H346">
            <v>466499</v>
          </cell>
          <cell r="I346">
            <v>625657.55711489427</v>
          </cell>
          <cell r="J346">
            <v>32534192.969974503</v>
          </cell>
        </row>
        <row r="347">
          <cell r="C347" t="str">
            <v>Mua vµ l¾p ®Æt biÓn b¸o ®­êng bé</v>
          </cell>
          <cell r="D347" t="str">
            <v>Bé</v>
          </cell>
          <cell r="E347">
            <v>4</v>
          </cell>
          <cell r="F347">
            <v>594310.03418620001</v>
          </cell>
          <cell r="G347">
            <v>9170.9856</v>
          </cell>
          <cell r="H347">
            <v>2246.2963200000004</v>
          </cell>
          <cell r="I347">
            <v>860000</v>
          </cell>
          <cell r="J347">
            <v>3440000</v>
          </cell>
        </row>
        <row r="348">
          <cell r="C348" t="str">
            <v>10. Ph¸ dì cÇu cò</v>
          </cell>
          <cell r="J348">
            <v>42648581.675656386</v>
          </cell>
        </row>
        <row r="349">
          <cell r="C349" t="str">
            <v>§Ëp bá bª t«ng cÇu cò</v>
          </cell>
          <cell r="D349" t="str">
            <v>m3</v>
          </cell>
          <cell r="E349">
            <v>47.85</v>
          </cell>
          <cell r="F349">
            <v>0</v>
          </cell>
          <cell r="G349">
            <v>68671.7</v>
          </cell>
          <cell r="H349">
            <v>0</v>
          </cell>
          <cell r="I349">
            <v>267116.37946255063</v>
          </cell>
          <cell r="J349">
            <v>12781518.757283049</v>
          </cell>
        </row>
        <row r="350">
          <cell r="C350" t="str">
            <v>§Ëp bá ®¸ héc x©y cò</v>
          </cell>
          <cell r="D350" t="str">
            <v>m3</v>
          </cell>
          <cell r="E350">
            <v>240.83</v>
          </cell>
          <cell r="F350">
            <v>0</v>
          </cell>
          <cell r="G350">
            <v>22208.720000000001</v>
          </cell>
          <cell r="H350">
            <v>0</v>
          </cell>
          <cell r="I350">
            <v>86386.573783633401</v>
          </cell>
          <cell r="J350">
            <v>20804478.564312432</v>
          </cell>
        </row>
        <row r="351">
          <cell r="C351" t="str">
            <v>Th¸o dì thÐp cÇu cò</v>
          </cell>
          <cell r="D351" t="str">
            <v>TÊn</v>
          </cell>
          <cell r="E351">
            <v>4.71</v>
          </cell>
          <cell r="F351">
            <v>215999.99999999997</v>
          </cell>
          <cell r="G351">
            <v>218652</v>
          </cell>
          <cell r="H351">
            <v>543277.45000000007</v>
          </cell>
          <cell r="I351">
            <v>1924115.5741105948</v>
          </cell>
          <cell r="J351">
            <v>9062584.3540609013</v>
          </cell>
        </row>
        <row r="352">
          <cell r="C352" t="str">
            <v>11. TuyÕn tr¸nh</v>
          </cell>
          <cell r="I352">
            <v>0</v>
          </cell>
          <cell r="J352">
            <v>473317499.49405706</v>
          </cell>
        </row>
        <row r="353">
          <cell r="C353" t="str">
            <v>DÇm I500 lµm cÇu t¹m</v>
          </cell>
          <cell r="D353" t="str">
            <v>TÊn</v>
          </cell>
          <cell r="E353">
            <v>15.071999999999999</v>
          </cell>
          <cell r="F353">
            <v>999886.30761904758</v>
          </cell>
          <cell r="G353">
            <v>346912.49600000004</v>
          </cell>
          <cell r="H353">
            <v>446151.53</v>
          </cell>
          <cell r="I353">
            <v>3623924.8854130441</v>
          </cell>
          <cell r="J353">
            <v>54619795.872945398</v>
          </cell>
        </row>
        <row r="354">
          <cell r="C354" t="str">
            <v>L¾p dùng vµ th¸o dì cÇu t¹m</v>
          </cell>
          <cell r="D354" t="str">
            <v>TÊn</v>
          </cell>
          <cell r="E354">
            <v>15.071999999999999</v>
          </cell>
          <cell r="F354">
            <v>278999.99999999994</v>
          </cell>
          <cell r="G354">
            <v>218652</v>
          </cell>
          <cell r="H354">
            <v>543277.45000000007</v>
          </cell>
          <cell r="I354">
            <v>2200391.9957527202</v>
          </cell>
          <cell r="J354">
            <v>33164308.159984995</v>
          </cell>
        </row>
        <row r="355">
          <cell r="C355" t="str">
            <v>L¾p ®Æt vµ th¸o dì rä ®¸</v>
          </cell>
          <cell r="D355" t="str">
            <v>Rä</v>
          </cell>
          <cell r="E355">
            <v>210</v>
          </cell>
          <cell r="F355">
            <v>167311.23357142857</v>
          </cell>
          <cell r="G355">
            <v>63119.520000000004</v>
          </cell>
          <cell r="H355">
            <v>0</v>
          </cell>
          <cell r="I355">
            <v>498735.7040999615</v>
          </cell>
          <cell r="J355">
            <v>104734497.86099191</v>
          </cell>
        </row>
        <row r="356">
          <cell r="C356" t="str">
            <v xml:space="preserve">§¾p ®Êt nÒn ®­êng </v>
          </cell>
          <cell r="D356" t="str">
            <v>m3</v>
          </cell>
          <cell r="E356">
            <v>3750</v>
          </cell>
          <cell r="F356">
            <v>5714.2857142857138</v>
          </cell>
          <cell r="G356">
            <v>6287.7246742857133</v>
          </cell>
          <cell r="H356">
            <v>16215.547368</v>
          </cell>
          <cell r="I356">
            <v>60797.097711059716</v>
          </cell>
          <cell r="J356">
            <v>227989116.41647393</v>
          </cell>
        </row>
        <row r="357">
          <cell r="C357" t="str">
            <v>Mãng cÊp phèi ®¸ d¨m lo¹i 1</v>
          </cell>
          <cell r="D357" t="str">
            <v>m3</v>
          </cell>
          <cell r="E357">
            <v>206.25</v>
          </cell>
          <cell r="F357">
            <v>211603.89028571427</v>
          </cell>
          <cell r="G357">
            <v>675.13600000000008</v>
          </cell>
          <cell r="H357">
            <v>7602.8820839999989</v>
          </cell>
          <cell r="I357">
            <v>256047.42392078004</v>
          </cell>
          <cell r="J357">
            <v>52809781.183660887</v>
          </cell>
        </row>
        <row r="358">
          <cell r="C358" t="str">
            <v>cÇu s¾t km408+395.13</v>
          </cell>
          <cell r="J358">
            <v>2211272101.7826304</v>
          </cell>
        </row>
        <row r="359">
          <cell r="C359" t="str">
            <v>1. DÇm BTCT D¦L L=24m</v>
          </cell>
          <cell r="J359">
            <v>528800000</v>
          </cell>
        </row>
        <row r="360">
          <cell r="C360" t="str">
            <v>DÇm BTCT D¦L L=24m</v>
          </cell>
          <cell r="D360" t="str">
            <v>DÇm</v>
          </cell>
          <cell r="E360">
            <v>4</v>
          </cell>
          <cell r="F360" t="e">
            <v>#N/A</v>
          </cell>
          <cell r="G360" t="e">
            <v>#N/A</v>
          </cell>
          <cell r="H360" t="e">
            <v>#N/A</v>
          </cell>
          <cell r="I360">
            <v>100000000</v>
          </cell>
          <cell r="J360">
            <v>400000000</v>
          </cell>
        </row>
        <row r="361">
          <cell r="C361" t="str">
            <v>Lao l¾p dÇm BTCT D¦L L=24m</v>
          </cell>
          <cell r="D361" t="str">
            <v>DÇm</v>
          </cell>
          <cell r="E361">
            <v>4</v>
          </cell>
          <cell r="F361" t="e">
            <v>#N/A</v>
          </cell>
          <cell r="G361" t="e">
            <v>#N/A</v>
          </cell>
          <cell r="H361" t="e">
            <v>#N/A</v>
          </cell>
          <cell r="I361">
            <v>28000000</v>
          </cell>
          <cell r="J361">
            <v>112000000</v>
          </cell>
        </row>
        <row r="362">
          <cell r="C362" t="str">
            <v>Mua vµ l¾p ®Æt gèi cÇu b»ng cao su</v>
          </cell>
          <cell r="D362" t="str">
            <v>Gèi</v>
          </cell>
          <cell r="E362">
            <v>8</v>
          </cell>
          <cell r="F362">
            <v>1581785.4</v>
          </cell>
          <cell r="G362">
            <v>30683.100000000002</v>
          </cell>
          <cell r="H362">
            <v>0</v>
          </cell>
          <cell r="I362">
            <v>2100000</v>
          </cell>
          <cell r="J362">
            <v>16800000</v>
          </cell>
        </row>
        <row r="363">
          <cell r="C363" t="str">
            <v>2. Líp phñ mÆt cÇu</v>
          </cell>
          <cell r="I363">
            <v>0</v>
          </cell>
          <cell r="J363">
            <v>43209530.30685392</v>
          </cell>
        </row>
        <row r="364">
          <cell r="C364" t="str">
            <v>Bª t«ng t¹o dèc M300</v>
          </cell>
          <cell r="D364" t="str">
            <v>m3</v>
          </cell>
          <cell r="E364">
            <v>19.2</v>
          </cell>
          <cell r="F364">
            <v>574369.22931885719</v>
          </cell>
          <cell r="G364">
            <v>40910.799999999996</v>
          </cell>
          <cell r="H364">
            <v>12642.59325</v>
          </cell>
          <cell r="I364">
            <v>983321.19550532626</v>
          </cell>
          <cell r="J364">
            <v>18879766.953702264</v>
          </cell>
        </row>
        <row r="365">
          <cell r="C365" t="str">
            <v>BTN h¹t mÞn dµy 5cm</v>
          </cell>
          <cell r="D365" t="str">
            <v>m2</v>
          </cell>
          <cell r="E365">
            <v>192</v>
          </cell>
          <cell r="F365">
            <v>42468.434871299731</v>
          </cell>
          <cell r="G365">
            <v>329.74254000000002</v>
          </cell>
          <cell r="H365">
            <v>2021.9958464000001</v>
          </cell>
          <cell r="I365">
            <v>57176.14270663201</v>
          </cell>
          <cell r="J365">
            <v>10977819.399673346</v>
          </cell>
        </row>
        <row r="366">
          <cell r="C366" t="str">
            <v>Cèt thÐp c¸c lo¹i</v>
          </cell>
          <cell r="D366" t="str">
            <v>TÊn</v>
          </cell>
          <cell r="E366">
            <v>1.92</v>
          </cell>
          <cell r="F366">
            <v>4911215.3371428577</v>
          </cell>
          <cell r="G366">
            <v>159406.01</v>
          </cell>
          <cell r="H366">
            <v>99583.053999999989</v>
          </cell>
          <cell r="I366">
            <v>6954137.4757699519</v>
          </cell>
          <cell r="J366">
            <v>13351943.953478307</v>
          </cell>
        </row>
        <row r="367">
          <cell r="C367" t="str">
            <v>3. Lan can tay vÞn b»ng BTCT</v>
          </cell>
          <cell r="D367" t="str">
            <v>md</v>
          </cell>
          <cell r="E367">
            <v>67.08</v>
          </cell>
          <cell r="I367">
            <v>450000</v>
          </cell>
          <cell r="J367">
            <v>30186000</v>
          </cell>
        </row>
        <row r="368">
          <cell r="C368" t="str">
            <v>4. B¶n dÉn KT(300x220x20)cm</v>
          </cell>
          <cell r="D368" t="str">
            <v>b¶n</v>
          </cell>
          <cell r="E368">
            <v>8</v>
          </cell>
          <cell r="I368">
            <v>2200000</v>
          </cell>
          <cell r="J368">
            <v>17600000</v>
          </cell>
        </row>
        <row r="369">
          <cell r="C369" t="str">
            <v>5. Khe co d·n cao su</v>
          </cell>
          <cell r="D369" t="str">
            <v>md</v>
          </cell>
          <cell r="E369">
            <v>16</v>
          </cell>
          <cell r="I369">
            <v>2500000</v>
          </cell>
          <cell r="J369">
            <v>40000000</v>
          </cell>
        </row>
        <row r="370">
          <cell r="C370" t="str">
            <v>6. T­êng hé lan mÒm</v>
          </cell>
          <cell r="D370" t="str">
            <v>md</v>
          </cell>
          <cell r="E370">
            <v>40</v>
          </cell>
          <cell r="I370">
            <v>450000</v>
          </cell>
          <cell r="J370">
            <v>18000000</v>
          </cell>
        </row>
        <row r="371">
          <cell r="C371" t="str">
            <v>7. Mè cÇu</v>
          </cell>
          <cell r="I371">
            <v>0</v>
          </cell>
          <cell r="J371">
            <v>755522391.79937518</v>
          </cell>
        </row>
        <row r="372">
          <cell r="C372" t="str">
            <v>Bª t«ng M300</v>
          </cell>
          <cell r="D372" t="str">
            <v>m3</v>
          </cell>
          <cell r="E372">
            <v>228.56</v>
          </cell>
          <cell r="F372">
            <v>563323.6672165714</v>
          </cell>
          <cell r="G372">
            <v>83931.68</v>
          </cell>
          <cell r="H372">
            <v>50524.219980000002</v>
          </cell>
          <cell r="I372">
            <v>1211661.7359944407</v>
          </cell>
          <cell r="J372">
            <v>276937406.37888938</v>
          </cell>
        </row>
        <row r="373">
          <cell r="C373" t="str">
            <v>Bª t«ng M250</v>
          </cell>
          <cell r="D373" t="str">
            <v>m3</v>
          </cell>
          <cell r="E373">
            <v>52.61</v>
          </cell>
          <cell r="F373">
            <v>467896.36724971433</v>
          </cell>
          <cell r="G373">
            <v>44651.040000000001</v>
          </cell>
          <cell r="H373">
            <v>50524.219980000002</v>
          </cell>
          <cell r="I373">
            <v>913830.47055423819</v>
          </cell>
          <cell r="J373">
            <v>48076621.05585847</v>
          </cell>
        </row>
        <row r="374">
          <cell r="C374" t="str">
            <v>Bª t«ng lãt mãng M100 ®¸ 4x6</v>
          </cell>
          <cell r="D374" t="str">
            <v>m3</v>
          </cell>
          <cell r="E374">
            <v>7.2</v>
          </cell>
          <cell r="F374">
            <v>261846.0050055357</v>
          </cell>
          <cell r="G374">
            <v>22898.699999999997</v>
          </cell>
          <cell r="H374">
            <v>12040.565000000001</v>
          </cell>
          <cell r="I374">
            <v>476409.41943829454</v>
          </cell>
          <cell r="J374">
            <v>3430147.8199557206</v>
          </cell>
        </row>
        <row r="375">
          <cell r="C375" t="str">
            <v>Cèt thÐp c¸c lo¹i</v>
          </cell>
          <cell r="D375" t="str">
            <v>TÊn</v>
          </cell>
          <cell r="E375">
            <v>19.681999999999999</v>
          </cell>
          <cell r="F375">
            <v>4932735.3371428577</v>
          </cell>
          <cell r="G375">
            <v>179831.68000000002</v>
          </cell>
          <cell r="H375">
            <v>210581.53</v>
          </cell>
          <cell r="I375">
            <v>7224454.8297665929</v>
          </cell>
          <cell r="J375">
            <v>142191719.95946607</v>
          </cell>
        </row>
        <row r="376">
          <cell r="C376" t="str">
            <v>§¸ héc x©y tø nãn M100</v>
          </cell>
          <cell r="D376" t="str">
            <v>m3</v>
          </cell>
          <cell r="E376">
            <v>61.23</v>
          </cell>
          <cell r="F376">
            <v>278810.8254982286</v>
          </cell>
          <cell r="G376">
            <v>35358.619999999995</v>
          </cell>
          <cell r="H376">
            <v>0</v>
          </cell>
          <cell r="I376">
            <v>488783.70716064883</v>
          </cell>
          <cell r="J376">
            <v>29928226.389446527</v>
          </cell>
        </row>
        <row r="377">
          <cell r="C377" t="str">
            <v>§¸ héc x©y taluy v÷a M100</v>
          </cell>
          <cell r="D377" t="str">
            <v>m3</v>
          </cell>
          <cell r="E377">
            <v>80</v>
          </cell>
          <cell r="F377">
            <v>248531.96105274287</v>
          </cell>
          <cell r="G377">
            <v>31998.09</v>
          </cell>
          <cell r="H377">
            <v>0</v>
          </cell>
          <cell r="I377">
            <v>437566.59880956577</v>
          </cell>
          <cell r="J377">
            <v>35005327.904765263</v>
          </cell>
        </row>
        <row r="378">
          <cell r="C378" t="str">
            <v>§¸ héc x©y mãng, ch©n khay M100</v>
          </cell>
          <cell r="D378" t="str">
            <v>m3</v>
          </cell>
          <cell r="E378">
            <v>56.14</v>
          </cell>
          <cell r="F378">
            <v>248531.96105274287</v>
          </cell>
          <cell r="G378">
            <v>27907.01</v>
          </cell>
          <cell r="H378">
            <v>0</v>
          </cell>
          <cell r="I378">
            <v>421653.28258626495</v>
          </cell>
          <cell r="J378">
            <v>23671615.284392916</v>
          </cell>
        </row>
        <row r="379">
          <cell r="C379" t="str">
            <v xml:space="preserve">D¨m s¹n ®Öm </v>
          </cell>
          <cell r="D379" t="str">
            <v>m3</v>
          </cell>
          <cell r="E379">
            <v>60.23</v>
          </cell>
          <cell r="F379">
            <v>135855.41509523807</v>
          </cell>
          <cell r="G379">
            <v>30115.26</v>
          </cell>
          <cell r="H379">
            <v>0</v>
          </cell>
          <cell r="I379">
            <v>288292.40124649595</v>
          </cell>
          <cell r="J379">
            <v>17363851.32707645</v>
          </cell>
        </row>
        <row r="380">
          <cell r="C380" t="str">
            <v xml:space="preserve">§µo mãng ®Êt cÊp 3 </v>
          </cell>
          <cell r="D380" t="str">
            <v>m3</v>
          </cell>
          <cell r="E380">
            <v>2006.32</v>
          </cell>
          <cell r="F380">
            <v>0</v>
          </cell>
          <cell r="G380">
            <v>5890.0582800000002</v>
          </cell>
          <cell r="H380">
            <v>2404.6233119999997</v>
          </cell>
          <cell r="I380">
            <v>26458.435658106639</v>
          </cell>
          <cell r="J380">
            <v>53084088.629572511</v>
          </cell>
        </row>
        <row r="381">
          <cell r="C381" t="str">
            <v>§¾p ®Êt cÊp 3</v>
          </cell>
          <cell r="D381" t="str">
            <v>m3</v>
          </cell>
          <cell r="E381">
            <v>1847.86</v>
          </cell>
          <cell r="F381">
            <v>0</v>
          </cell>
          <cell r="G381">
            <v>9298.26</v>
          </cell>
          <cell r="H381">
            <v>0</v>
          </cell>
          <cell r="I381">
            <v>36167.992732107356</v>
          </cell>
          <cell r="J381">
            <v>66833387.049951896</v>
          </cell>
        </row>
        <row r="382">
          <cell r="C382" t="str">
            <v>Thi c«ng mè</v>
          </cell>
          <cell r="D382" t="str">
            <v>TB</v>
          </cell>
          <cell r="J382">
            <v>59000000</v>
          </cell>
        </row>
        <row r="383">
          <cell r="C383" t="str">
            <v xml:space="preserve">8. Cäc BTCT (35x35)cm </v>
          </cell>
          <cell r="D383" t="str">
            <v>md</v>
          </cell>
          <cell r="E383">
            <v>704</v>
          </cell>
          <cell r="I383">
            <v>400000</v>
          </cell>
          <cell r="J383">
            <v>281600000</v>
          </cell>
        </row>
        <row r="384">
          <cell r="C384" t="str">
            <v>9. H¹ng môc kh¸c</v>
          </cell>
          <cell r="D384" t="str">
            <v>TB</v>
          </cell>
          <cell r="I384">
            <v>0</v>
          </cell>
          <cell r="J384">
            <v>43000000</v>
          </cell>
        </row>
        <row r="385">
          <cell r="C385" t="str">
            <v>§¾p ®Êt ®ª quai</v>
          </cell>
          <cell r="D385" t="str">
            <v>m3</v>
          </cell>
          <cell r="E385">
            <v>150</v>
          </cell>
          <cell r="F385">
            <v>0</v>
          </cell>
          <cell r="G385">
            <v>29528.04</v>
          </cell>
          <cell r="H385">
            <v>0</v>
          </cell>
          <cell r="I385">
            <v>137828.35964320746</v>
          </cell>
          <cell r="J385">
            <v>20674253.94648112</v>
          </cell>
        </row>
        <row r="386">
          <cell r="C386" t="str">
            <v>M¸y b¬m n­íc</v>
          </cell>
          <cell r="D386" t="str">
            <v>Ca</v>
          </cell>
          <cell r="E386">
            <v>30</v>
          </cell>
          <cell r="F386">
            <v>0</v>
          </cell>
          <cell r="G386">
            <v>0</v>
          </cell>
          <cell r="H386">
            <v>466499</v>
          </cell>
          <cell r="I386">
            <v>625657.55711489427</v>
          </cell>
          <cell r="J386">
            <v>18769726.713446829</v>
          </cell>
        </row>
        <row r="387">
          <cell r="C387" t="str">
            <v>Mua vµ l¾p ®Æt biÓn b¸o ®­êng bé</v>
          </cell>
          <cell r="D387" t="str">
            <v>Bé</v>
          </cell>
          <cell r="E387">
            <v>4</v>
          </cell>
          <cell r="F387">
            <v>594310.03418620001</v>
          </cell>
          <cell r="G387">
            <v>9170.9856</v>
          </cell>
          <cell r="H387">
            <v>2246.2963200000004</v>
          </cell>
          <cell r="I387">
            <v>860000</v>
          </cell>
          <cell r="J387">
            <v>3440000</v>
          </cell>
        </row>
        <row r="388">
          <cell r="C388" t="str">
            <v>10. Ph¸ dì cÇu cò</v>
          </cell>
          <cell r="J388">
            <v>18627330.056326333</v>
          </cell>
        </row>
        <row r="389">
          <cell r="C389" t="str">
            <v>§Ëp bá bª t«ng cÇu cò</v>
          </cell>
          <cell r="D389" t="str">
            <v>m3</v>
          </cell>
          <cell r="E389">
            <v>20.29</v>
          </cell>
          <cell r="F389">
            <v>0</v>
          </cell>
          <cell r="G389">
            <v>68671.7</v>
          </cell>
          <cell r="H389">
            <v>0</v>
          </cell>
          <cell r="I389">
            <v>267116.37946255063</v>
          </cell>
          <cell r="J389">
            <v>5419791.3392951516</v>
          </cell>
        </row>
        <row r="390">
          <cell r="C390" t="str">
            <v>§Ëp bá ®¸ héc x©y cò</v>
          </cell>
          <cell r="D390" t="str">
            <v>m3</v>
          </cell>
          <cell r="E390">
            <v>27</v>
          </cell>
          <cell r="F390">
            <v>0</v>
          </cell>
          <cell r="G390">
            <v>22208.720000000001</v>
          </cell>
          <cell r="H390">
            <v>0</v>
          </cell>
          <cell r="I390">
            <v>86386.573783633401</v>
          </cell>
          <cell r="J390">
            <v>2332437.4921581019</v>
          </cell>
        </row>
        <row r="391">
          <cell r="C391" t="str">
            <v>Th¸o dì thÐp cÇu cò</v>
          </cell>
          <cell r="D391" t="str">
            <v>TÊn</v>
          </cell>
          <cell r="E391">
            <v>5.6519999999999992</v>
          </cell>
          <cell r="F391">
            <v>215999.99999999997</v>
          </cell>
          <cell r="G391">
            <v>218652</v>
          </cell>
          <cell r="H391">
            <v>543277.45000000007</v>
          </cell>
          <cell r="I391">
            <v>1924115.5741105948</v>
          </cell>
          <cell r="J391">
            <v>10875101.224873081</v>
          </cell>
        </row>
        <row r="392">
          <cell r="C392" t="str">
            <v>11. TuyÕn tr¸nh</v>
          </cell>
          <cell r="I392">
            <v>0</v>
          </cell>
          <cell r="J392">
            <v>434726849.62007487</v>
          </cell>
        </row>
        <row r="393">
          <cell r="C393" t="str">
            <v>DÇm I500 lµm cÇu t¹m</v>
          </cell>
          <cell r="D393" t="str">
            <v>TÊn</v>
          </cell>
          <cell r="E393">
            <v>15.071999999999999</v>
          </cell>
          <cell r="F393">
            <v>999886.30761904758</v>
          </cell>
          <cell r="G393">
            <v>346912.49600000004</v>
          </cell>
          <cell r="H393">
            <v>446151.53</v>
          </cell>
          <cell r="I393">
            <v>3623924.8854130441</v>
          </cell>
          <cell r="J393">
            <v>54619795.872945398</v>
          </cell>
        </row>
        <row r="394">
          <cell r="C394" t="str">
            <v>L¾p dùng vµ th¸o dì cÇu t¹m</v>
          </cell>
          <cell r="D394" t="str">
            <v>TÊn</v>
          </cell>
          <cell r="E394">
            <v>15.071999999999999</v>
          </cell>
          <cell r="F394">
            <v>278999.99999999994</v>
          </cell>
          <cell r="G394">
            <v>218652</v>
          </cell>
          <cell r="H394">
            <v>543277.45000000007</v>
          </cell>
          <cell r="I394">
            <v>2200391.9957527202</v>
          </cell>
          <cell r="J394">
            <v>33164308.159984995</v>
          </cell>
        </row>
        <row r="395">
          <cell r="C395" t="str">
            <v>L¾p ®Æt vµ th¸o dì rä ®¸</v>
          </cell>
          <cell r="D395" t="str">
            <v>Rä</v>
          </cell>
          <cell r="E395">
            <v>210</v>
          </cell>
          <cell r="F395">
            <v>167311.23357142857</v>
          </cell>
          <cell r="G395">
            <v>63119.520000000004</v>
          </cell>
          <cell r="H395">
            <v>0</v>
          </cell>
          <cell r="I395">
            <v>498735.7040999615</v>
          </cell>
          <cell r="J395">
            <v>104734497.86099191</v>
          </cell>
        </row>
        <row r="396">
          <cell r="C396" t="str">
            <v xml:space="preserve">§¾p ®Êt nÒn ®­êng </v>
          </cell>
          <cell r="D396" t="str">
            <v>m3</v>
          </cell>
          <cell r="E396">
            <v>3150</v>
          </cell>
          <cell r="F396">
            <v>5714.2857142857138</v>
          </cell>
          <cell r="G396">
            <v>6287.7246742857133</v>
          </cell>
          <cell r="H396">
            <v>16215.547368</v>
          </cell>
          <cell r="I396">
            <v>60797.097711059716</v>
          </cell>
          <cell r="J396">
            <v>191510857.78983811</v>
          </cell>
        </row>
        <row r="397">
          <cell r="C397" t="str">
            <v>Mãng cÊp phèi ®¸ d¨m lo¹i 1</v>
          </cell>
          <cell r="D397" t="str">
            <v>m3</v>
          </cell>
          <cell r="E397">
            <v>198</v>
          </cell>
          <cell r="F397">
            <v>211603.89028571427</v>
          </cell>
          <cell r="G397">
            <v>675.13600000000008</v>
          </cell>
          <cell r="H397">
            <v>7602.8820839999989</v>
          </cell>
          <cell r="I397">
            <v>256047.42392078004</v>
          </cell>
          <cell r="J397">
            <v>50697389.936314449</v>
          </cell>
        </row>
        <row r="398">
          <cell r="C398" t="str">
            <v>cÇu trµn km411+677.98</v>
          </cell>
          <cell r="J398">
            <v>3161853982.2899737</v>
          </cell>
        </row>
        <row r="399">
          <cell r="C399" t="str">
            <v>1. DÇm BTCT D¦L L=33m</v>
          </cell>
          <cell r="J399">
            <v>664800000</v>
          </cell>
        </row>
        <row r="400">
          <cell r="C400" t="str">
            <v>DÇm BTCT D¦L L=33m</v>
          </cell>
          <cell r="D400" t="str">
            <v>DÇm</v>
          </cell>
          <cell r="E400">
            <v>4</v>
          </cell>
          <cell r="F400" t="e">
            <v>#N/A</v>
          </cell>
          <cell r="G400" t="e">
            <v>#N/A</v>
          </cell>
          <cell r="H400" t="e">
            <v>#N/A</v>
          </cell>
          <cell r="I400">
            <v>130000000</v>
          </cell>
          <cell r="J400">
            <v>520000000</v>
          </cell>
        </row>
        <row r="401">
          <cell r="C401" t="str">
            <v>Lao l¾p dÇm BTCT L=33m</v>
          </cell>
          <cell r="D401" t="str">
            <v>DÇm</v>
          </cell>
          <cell r="E401">
            <v>4</v>
          </cell>
          <cell r="F401" t="e">
            <v>#N/A</v>
          </cell>
          <cell r="G401" t="e">
            <v>#N/A</v>
          </cell>
          <cell r="H401" t="e">
            <v>#N/A</v>
          </cell>
          <cell r="I401">
            <v>32000000</v>
          </cell>
          <cell r="J401">
            <v>128000000</v>
          </cell>
        </row>
        <row r="402">
          <cell r="C402" t="str">
            <v>Mua vµ l¾p ®Æt gèi cÇu b»ng cao su</v>
          </cell>
          <cell r="D402" t="str">
            <v>Gèi</v>
          </cell>
          <cell r="E402">
            <v>8</v>
          </cell>
          <cell r="F402">
            <v>1581785.4</v>
          </cell>
          <cell r="G402">
            <v>30683.100000000002</v>
          </cell>
          <cell r="H402">
            <v>0</v>
          </cell>
          <cell r="I402">
            <v>2100000</v>
          </cell>
          <cell r="J402">
            <v>16800000</v>
          </cell>
        </row>
        <row r="403">
          <cell r="C403" t="str">
            <v>2. Líp phñ mÆt cÇu</v>
          </cell>
          <cell r="I403">
            <v>0</v>
          </cell>
          <cell r="J403">
            <v>59413104.171924137</v>
          </cell>
        </row>
        <row r="404">
          <cell r="C404" t="str">
            <v>Bª t«ng t¹o dèc M300</v>
          </cell>
          <cell r="D404" t="str">
            <v>m3</v>
          </cell>
          <cell r="E404">
            <v>26.4</v>
          </cell>
          <cell r="F404">
            <v>574369.22931885719</v>
          </cell>
          <cell r="G404">
            <v>40910.799999999996</v>
          </cell>
          <cell r="H404">
            <v>12642.59325</v>
          </cell>
          <cell r="I404">
            <v>983321.19550532626</v>
          </cell>
          <cell r="J404">
            <v>25959679.561340611</v>
          </cell>
        </row>
        <row r="405">
          <cell r="C405" t="str">
            <v>BTN h¹t mÞn dµy 5cm</v>
          </cell>
          <cell r="D405" t="str">
            <v>m2</v>
          </cell>
          <cell r="E405">
            <v>264</v>
          </cell>
          <cell r="F405">
            <v>42468.434871299731</v>
          </cell>
          <cell r="G405">
            <v>329.74254000000002</v>
          </cell>
          <cell r="H405">
            <v>2021.9958464000001</v>
          </cell>
          <cell r="I405">
            <v>57176.14270663201</v>
          </cell>
          <cell r="J405">
            <v>15094501.67455085</v>
          </cell>
        </row>
        <row r="406">
          <cell r="C406" t="str">
            <v>Cèt thÐp c¸c lo¹i</v>
          </cell>
          <cell r="D406" t="str">
            <v>TÊn</v>
          </cell>
          <cell r="E406">
            <v>2.64</v>
          </cell>
          <cell r="F406">
            <v>4911215.3371428577</v>
          </cell>
          <cell r="G406">
            <v>159406.01</v>
          </cell>
          <cell r="H406">
            <v>99583.053999999989</v>
          </cell>
          <cell r="I406">
            <v>6954137.4757699519</v>
          </cell>
          <cell r="J406">
            <v>18358922.936032675</v>
          </cell>
        </row>
        <row r="407">
          <cell r="C407" t="str">
            <v>3. Lan can tay vÞn b»ng BTCT</v>
          </cell>
          <cell r="D407" t="str">
            <v>md</v>
          </cell>
          <cell r="E407">
            <v>91.88</v>
          </cell>
          <cell r="I407">
            <v>450000</v>
          </cell>
          <cell r="J407">
            <v>41346000</v>
          </cell>
        </row>
        <row r="408">
          <cell r="C408" t="str">
            <v>4. B¶n dÉn KT(300x220x20)cm</v>
          </cell>
          <cell r="D408" t="str">
            <v>b¶n</v>
          </cell>
          <cell r="E408">
            <v>8</v>
          </cell>
          <cell r="I408">
            <v>2200000</v>
          </cell>
          <cell r="J408">
            <v>17600000</v>
          </cell>
        </row>
        <row r="409">
          <cell r="C409" t="str">
            <v>5. Khe co d·n cao su</v>
          </cell>
          <cell r="D409" t="str">
            <v>md</v>
          </cell>
          <cell r="E409">
            <v>16</v>
          </cell>
          <cell r="I409">
            <v>2500000</v>
          </cell>
          <cell r="J409">
            <v>40000000</v>
          </cell>
        </row>
        <row r="410">
          <cell r="C410" t="str">
            <v>6. T­êng hé lan mÒm</v>
          </cell>
          <cell r="D410" t="str">
            <v>md</v>
          </cell>
          <cell r="E410">
            <v>40</v>
          </cell>
          <cell r="I410">
            <v>450000</v>
          </cell>
          <cell r="J410">
            <v>18000000</v>
          </cell>
        </row>
        <row r="411">
          <cell r="C411" t="str">
            <v>7. Mè cÇu</v>
          </cell>
          <cell r="I411">
            <v>0</v>
          </cell>
          <cell r="J411">
            <v>1674162293.0241559</v>
          </cell>
        </row>
        <row r="412">
          <cell r="C412" t="str">
            <v>Bª t«ng M300</v>
          </cell>
          <cell r="D412" t="str">
            <v>m3</v>
          </cell>
          <cell r="E412">
            <v>404.1</v>
          </cell>
          <cell r="F412">
            <v>563323.6672165714</v>
          </cell>
          <cell r="G412">
            <v>83931.68</v>
          </cell>
          <cell r="H412">
            <v>50524.219980000002</v>
          </cell>
          <cell r="I412">
            <v>1211661.7359944407</v>
          </cell>
          <cell r="J412">
            <v>489632507.5153535</v>
          </cell>
        </row>
        <row r="413">
          <cell r="C413" t="str">
            <v>Bª t«ng M250</v>
          </cell>
          <cell r="D413" t="str">
            <v>m3</v>
          </cell>
          <cell r="E413">
            <v>78.819999999999993</v>
          </cell>
          <cell r="F413">
            <v>467896.36724971433</v>
          </cell>
          <cell r="G413">
            <v>44651.040000000001</v>
          </cell>
          <cell r="H413">
            <v>50524.219980000002</v>
          </cell>
          <cell r="I413">
            <v>913830.47055423819</v>
          </cell>
          <cell r="J413">
            <v>72028117.689085051</v>
          </cell>
        </row>
        <row r="414">
          <cell r="C414" t="str">
            <v>Bª t«ng lãt mãng M100 ®¸ 4x6</v>
          </cell>
          <cell r="D414" t="str">
            <v>m3</v>
          </cell>
          <cell r="E414">
            <v>11.46</v>
          </cell>
          <cell r="F414">
            <v>261846.0050055357</v>
          </cell>
          <cell r="G414">
            <v>22898.699999999997</v>
          </cell>
          <cell r="H414">
            <v>12040.565000000001</v>
          </cell>
          <cell r="I414">
            <v>476409.41943829454</v>
          </cell>
          <cell r="J414">
            <v>5459651.9467628561</v>
          </cell>
        </row>
        <row r="415">
          <cell r="C415" t="str">
            <v>Cèt thÐp c¸c lo¹i</v>
          </cell>
          <cell r="D415" t="str">
            <v>TÊn</v>
          </cell>
          <cell r="E415">
            <v>33.804000000000002</v>
          </cell>
          <cell r="F415">
            <v>4932735.3371428577</v>
          </cell>
          <cell r="G415">
            <v>179831.68000000002</v>
          </cell>
          <cell r="H415">
            <v>210581.53</v>
          </cell>
          <cell r="I415">
            <v>7224454.8297665929</v>
          </cell>
          <cell r="J415">
            <v>244215471.06542993</v>
          </cell>
        </row>
        <row r="416">
          <cell r="C416" t="str">
            <v>T­êng ch¾n bª t«ng h=4m</v>
          </cell>
          <cell r="D416" t="str">
            <v>md</v>
          </cell>
          <cell r="I416">
            <v>8200000</v>
          </cell>
          <cell r="J416">
            <v>0</v>
          </cell>
        </row>
        <row r="417">
          <cell r="C417" t="str">
            <v>§¸ héc x©y tø nãn M100</v>
          </cell>
          <cell r="D417" t="str">
            <v>m3</v>
          </cell>
          <cell r="E417">
            <v>719.06</v>
          </cell>
          <cell r="F417">
            <v>278810.8254982286</v>
          </cell>
          <cell r="G417">
            <v>35358.619999999995</v>
          </cell>
          <cell r="H417">
            <v>0</v>
          </cell>
          <cell r="I417">
            <v>488783.70716064883</v>
          </cell>
          <cell r="J417">
            <v>351464812.47093612</v>
          </cell>
        </row>
        <row r="418">
          <cell r="C418" t="str">
            <v>§¸ héc x©y taluy v÷a M100</v>
          </cell>
          <cell r="D418" t="str">
            <v>m3</v>
          </cell>
          <cell r="E418">
            <v>99</v>
          </cell>
          <cell r="F418">
            <v>248531.96105274287</v>
          </cell>
          <cell r="G418">
            <v>31998.09</v>
          </cell>
          <cell r="H418">
            <v>0</v>
          </cell>
          <cell r="I418">
            <v>437566.59880956577</v>
          </cell>
          <cell r="J418">
            <v>43319093.282147013</v>
          </cell>
        </row>
        <row r="419">
          <cell r="C419" t="str">
            <v>§¸ héc x©y mãng, ch©n khay M100</v>
          </cell>
          <cell r="D419" t="str">
            <v>m3</v>
          </cell>
          <cell r="E419">
            <v>58.26</v>
          </cell>
          <cell r="F419">
            <v>248531.96105274287</v>
          </cell>
          <cell r="G419">
            <v>27907.01</v>
          </cell>
          <cell r="H419">
            <v>0</v>
          </cell>
          <cell r="I419">
            <v>421653.28258626495</v>
          </cell>
          <cell r="J419">
            <v>24565520.243475795</v>
          </cell>
        </row>
        <row r="420">
          <cell r="C420" t="str">
            <v xml:space="preserve">D¨m s¹n ®Öm </v>
          </cell>
          <cell r="D420" t="str">
            <v>m3</v>
          </cell>
          <cell r="E420">
            <v>331.11</v>
          </cell>
          <cell r="F420">
            <v>135855.41509523807</v>
          </cell>
          <cell r="G420">
            <v>30115.26</v>
          </cell>
          <cell r="H420">
            <v>0</v>
          </cell>
          <cell r="I420">
            <v>288292.40124649595</v>
          </cell>
          <cell r="J420">
            <v>95456496.976727277</v>
          </cell>
        </row>
        <row r="421">
          <cell r="C421" t="str">
            <v xml:space="preserve">§µo mãng ®Êt cÊp 3 </v>
          </cell>
          <cell r="D421" t="str">
            <v>m3</v>
          </cell>
          <cell r="E421">
            <v>2813.25</v>
          </cell>
          <cell r="F421">
            <v>0</v>
          </cell>
          <cell r="G421">
            <v>5890.0582800000002</v>
          </cell>
          <cell r="H421">
            <v>2404.6233119999997</v>
          </cell>
          <cell r="I421">
            <v>26458.435658106639</v>
          </cell>
          <cell r="J421">
            <v>74434194.115168497</v>
          </cell>
        </row>
        <row r="422">
          <cell r="C422" t="str">
            <v>§¾p ®Êt cÊp 3</v>
          </cell>
          <cell r="D422" t="str">
            <v>m3</v>
          </cell>
          <cell r="E422">
            <v>4771.8</v>
          </cell>
          <cell r="F422">
            <v>0</v>
          </cell>
          <cell r="G422">
            <v>9298.26</v>
          </cell>
          <cell r="H422">
            <v>0</v>
          </cell>
          <cell r="I422">
            <v>36167.992732107356</v>
          </cell>
          <cell r="J422">
            <v>172586427.7190699</v>
          </cell>
        </row>
        <row r="423">
          <cell r="C423" t="str">
            <v>Thi c«ng mè</v>
          </cell>
          <cell r="D423" t="str">
            <v>TB</v>
          </cell>
          <cell r="J423">
            <v>101000000</v>
          </cell>
        </row>
        <row r="424">
          <cell r="C424" t="str">
            <v xml:space="preserve">8. Cäc BTCT (35x35)cm </v>
          </cell>
          <cell r="D424" t="str">
            <v>md</v>
          </cell>
          <cell r="E424">
            <v>768</v>
          </cell>
          <cell r="I424">
            <v>400000</v>
          </cell>
          <cell r="J424">
            <v>307200000</v>
          </cell>
        </row>
        <row r="425">
          <cell r="C425" t="str">
            <v>9. H¹ng môc kh¸c</v>
          </cell>
          <cell r="D425" t="str">
            <v>TB</v>
          </cell>
          <cell r="I425">
            <v>0</v>
          </cell>
          <cell r="J425">
            <v>28000000</v>
          </cell>
        </row>
        <row r="426">
          <cell r="C426" t="str">
            <v>§¾p ®Êt ®ª quai</v>
          </cell>
          <cell r="D426" t="str">
            <v>m3</v>
          </cell>
          <cell r="E426">
            <v>45</v>
          </cell>
          <cell r="F426">
            <v>0</v>
          </cell>
          <cell r="G426">
            <v>29528.04</v>
          </cell>
          <cell r="H426">
            <v>0</v>
          </cell>
          <cell r="I426">
            <v>137828.35964320746</v>
          </cell>
          <cell r="J426">
            <v>6202276.1839443352</v>
          </cell>
        </row>
        <row r="427">
          <cell r="C427" t="str">
            <v>M¸y b¬m n­íc</v>
          </cell>
          <cell r="D427" t="str">
            <v>Ca</v>
          </cell>
          <cell r="E427">
            <v>30</v>
          </cell>
          <cell r="F427">
            <v>0</v>
          </cell>
          <cell r="G427">
            <v>0</v>
          </cell>
          <cell r="H427">
            <v>466499</v>
          </cell>
          <cell r="I427">
            <v>625657.55711489427</v>
          </cell>
          <cell r="J427">
            <v>18769726.713446829</v>
          </cell>
        </row>
        <row r="428">
          <cell r="C428" t="str">
            <v>Mua vµ l¾p ®Æt biÓn b¸o ®­êng bé</v>
          </cell>
          <cell r="D428" t="str">
            <v>Bé</v>
          </cell>
          <cell r="E428">
            <v>4</v>
          </cell>
          <cell r="F428">
            <v>594310.03418620001</v>
          </cell>
          <cell r="G428">
            <v>9170.9856</v>
          </cell>
          <cell r="H428">
            <v>2246.2963200000004</v>
          </cell>
          <cell r="I428">
            <v>860000</v>
          </cell>
          <cell r="J428">
            <v>3440000</v>
          </cell>
        </row>
        <row r="429">
          <cell r="C429" t="str">
            <v>10. Ph¸ dì cÇu cò</v>
          </cell>
          <cell r="J429">
            <v>36387794.307268664</v>
          </cell>
        </row>
        <row r="430">
          <cell r="C430" t="str">
            <v>§Ëp bá bª t«ng cÇu cò</v>
          </cell>
          <cell r="D430" t="str">
            <v>m3</v>
          </cell>
          <cell r="E430">
            <v>36.08</v>
          </cell>
          <cell r="F430">
            <v>0</v>
          </cell>
          <cell r="G430">
            <v>68671.7</v>
          </cell>
          <cell r="H430">
            <v>0</v>
          </cell>
          <cell r="I430">
            <v>267116.37946255063</v>
          </cell>
          <cell r="J430">
            <v>9637558.971008826</v>
          </cell>
        </row>
        <row r="431">
          <cell r="C431" t="str">
            <v>§Ëp bá ®¸ héc x©y cò</v>
          </cell>
          <cell r="D431" t="str">
            <v>m3</v>
          </cell>
          <cell r="E431">
            <v>204.75</v>
          </cell>
          <cell r="F431">
            <v>0</v>
          </cell>
          <cell r="G431">
            <v>22208.720000000001</v>
          </cell>
          <cell r="H431">
            <v>0</v>
          </cell>
          <cell r="I431">
            <v>86386.573783633401</v>
          </cell>
          <cell r="J431">
            <v>17687650.982198939</v>
          </cell>
        </row>
        <row r="432">
          <cell r="C432" t="str">
            <v>Th¸o dì thÐp cÇu cò</v>
          </cell>
          <cell r="D432" t="str">
            <v>TÊn</v>
          </cell>
          <cell r="E432">
            <v>4.71</v>
          </cell>
          <cell r="F432">
            <v>215999.99999999997</v>
          </cell>
          <cell r="G432">
            <v>218652</v>
          </cell>
          <cell r="H432">
            <v>543277.45000000007</v>
          </cell>
          <cell r="I432">
            <v>1924115.5741105948</v>
          </cell>
          <cell r="J432">
            <v>9062584.3540609013</v>
          </cell>
        </row>
        <row r="433">
          <cell r="C433" t="str">
            <v>11. TuyÕn tr¸nh</v>
          </cell>
          <cell r="I433">
            <v>0</v>
          </cell>
          <cell r="J433">
            <v>274944790.78662509</v>
          </cell>
        </row>
        <row r="434">
          <cell r="C434" t="str">
            <v>DÇm I500 lµm cÇu t¹m</v>
          </cell>
          <cell r="D434" t="str">
            <v>TÊn</v>
          </cell>
          <cell r="E434">
            <v>7.5359999999999996</v>
          </cell>
          <cell r="F434">
            <v>999886.30761904758</v>
          </cell>
          <cell r="G434">
            <v>346912.49600000004</v>
          </cell>
          <cell r="H434">
            <v>446151.53</v>
          </cell>
          <cell r="I434">
            <v>3623924.8854130441</v>
          </cell>
          <cell r="J434">
            <v>27309897.936472699</v>
          </cell>
        </row>
        <row r="435">
          <cell r="C435" t="str">
            <v>L¾p dùng vµ th¸o dì cÇu t¹m</v>
          </cell>
          <cell r="D435" t="str">
            <v>TÊn</v>
          </cell>
          <cell r="E435">
            <v>7.5359999999999996</v>
          </cell>
          <cell r="F435">
            <v>278999.99999999994</v>
          </cell>
          <cell r="G435">
            <v>218652</v>
          </cell>
          <cell r="H435">
            <v>543277.45000000007</v>
          </cell>
          <cell r="I435">
            <v>2200391.9957527202</v>
          </cell>
          <cell r="J435">
            <v>16582154.079992497</v>
          </cell>
        </row>
        <row r="436">
          <cell r="C436" t="str">
            <v>L¾p ®Æt vµ th¸o dì rä ®¸</v>
          </cell>
          <cell r="D436" t="str">
            <v>Rä</v>
          </cell>
          <cell r="E436">
            <v>150</v>
          </cell>
          <cell r="F436">
            <v>167311.23357142857</v>
          </cell>
          <cell r="G436">
            <v>63119.520000000004</v>
          </cell>
          <cell r="H436">
            <v>0</v>
          </cell>
          <cell r="I436">
            <v>498735.7040999615</v>
          </cell>
          <cell r="J436">
            <v>74810355.614994228</v>
          </cell>
        </row>
        <row r="437">
          <cell r="C437" t="str">
            <v xml:space="preserve">§¾p ®Êt nÒn ®­êng </v>
          </cell>
          <cell r="D437" t="str">
            <v>m3</v>
          </cell>
          <cell r="E437">
            <v>1875</v>
          </cell>
          <cell r="F437">
            <v>5714.2857142857138</v>
          </cell>
          <cell r="G437">
            <v>6287.7246742857133</v>
          </cell>
          <cell r="H437">
            <v>16215.547368</v>
          </cell>
          <cell r="I437">
            <v>60797.097711059716</v>
          </cell>
          <cell r="J437">
            <v>113994558.20823696</v>
          </cell>
        </row>
        <row r="438">
          <cell r="C438" t="str">
            <v>Mãng cÊp phèi ®¸ d¨m lo¹i 1</v>
          </cell>
          <cell r="D438" t="str">
            <v>m3</v>
          </cell>
          <cell r="E438">
            <v>165</v>
          </cell>
          <cell r="F438">
            <v>211603.89028571427</v>
          </cell>
          <cell r="G438">
            <v>675.13600000000008</v>
          </cell>
          <cell r="H438">
            <v>7602.8820839999989</v>
          </cell>
          <cell r="I438">
            <v>256047.42392078004</v>
          </cell>
          <cell r="J438">
            <v>42247824.94692871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PTDG"/>
      <sheetName val="T.Tranh AnLoc"/>
      <sheetName val="T.Tranh LocNinh"/>
      <sheetName val="QL13"/>
      <sheetName val="Tonghop"/>
      <sheetName val="Tra_bang"/>
      <sheetName val="KSTK(1778 Dcuong)"/>
      <sheetName val="dbgt(tuyen) (2)"/>
      <sheetName val="dbgt(tuyen)"/>
      <sheetName val="DgiaksatDHC4,"/>
      <sheetName val="dongia"/>
      <sheetName val="KSTK (06)"/>
      <sheetName val="XL4Poppy"/>
      <sheetName val="Congty"/>
      <sheetName val="VPPN"/>
      <sheetName val="XN74"/>
      <sheetName val="XN54"/>
      <sheetName val="XN33"/>
      <sheetName val="NK96"/>
      <sheetName val="XL4Test5"/>
      <sheetName val="tong hop"/>
      <sheetName val="phan tich DG"/>
      <sheetName val="gia vat lieu"/>
      <sheetName val="gia xe may"/>
      <sheetName val="gia nhan cong"/>
      <sheetName val="Thuc thanh"/>
      <sheetName val="Break down"/>
      <sheetName val="DTCT"/>
      <sheetName val="Master info"/>
      <sheetName val="gVL"/>
      <sheetName val="Define Responsibili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c-cm"/>
      <sheetName val="tra-vat-lieu"/>
      <sheetName val="CVC-01"/>
      <sheetName val="ptdg-01"/>
      <sheetName val="dtct_Duong-01"/>
      <sheetName val="TH-01"/>
      <sheetName val="ptke-01"/>
      <sheetName val="dtctke-01"/>
      <sheetName val="th-ke-01"/>
      <sheetName val="TH_GTXL"/>
      <sheetName val="ptdg-01 (2)"/>
      <sheetName val="DTCT"/>
      <sheetName val="giagoc"/>
      <sheetName val="CVC"/>
      <sheetName val="ptdg"/>
      <sheetName val="dtct_Duong-tk"/>
      <sheetName val="TH-tk"/>
      <sheetName val="ptke"/>
      <sheetName val="dtctke-tk"/>
      <sheetName val="thke-tk"/>
      <sheetName val="dtct_Duong-tc"/>
      <sheetName val="THd-tc"/>
      <sheetName val="dtctke-tc"/>
      <sheetName val="thke-tc"/>
      <sheetName val="TH_GTXL-TC"/>
      <sheetName val="Tra_bang"/>
      <sheetName val="tra_vat_lieu"/>
      <sheetName val="5- WP 2024-2026 TN"/>
      <sheetName val="DI-ESTI"/>
      <sheetName val="gVL"/>
    </sheetNames>
    <sheetDataSet>
      <sheetData sheetId="0" refreshError="1"/>
      <sheetData sheetId="1" refreshError="1">
        <row r="4">
          <cell r="G4" t="str">
            <v>c</v>
          </cell>
          <cell r="H4" t="str">
            <v>C¸t vµng</v>
          </cell>
          <cell r="I4" t="str">
            <v>m3</v>
          </cell>
          <cell r="J4">
            <v>119264.99999999999</v>
          </cell>
        </row>
        <row r="5">
          <cell r="G5" t="str">
            <v>x</v>
          </cell>
          <cell r="H5" t="str">
            <v>Xim¨ng PC-300</v>
          </cell>
          <cell r="I5" t="str">
            <v>kg</v>
          </cell>
          <cell r="J5">
            <v>812.94223809523805</v>
          </cell>
        </row>
        <row r="6">
          <cell r="G6" t="str">
            <v>nc</v>
          </cell>
          <cell r="H6" t="str">
            <v>N­íc</v>
          </cell>
          <cell r="I6" t="str">
            <v>LÝt</v>
          </cell>
          <cell r="J6">
            <v>4</v>
          </cell>
        </row>
        <row r="7">
          <cell r="G7" t="str">
            <v>nu</v>
          </cell>
          <cell r="H7" t="str">
            <v>N­íc</v>
          </cell>
          <cell r="I7" t="str">
            <v>LÝt</v>
          </cell>
          <cell r="J7">
            <v>4</v>
          </cell>
        </row>
        <row r="8">
          <cell r="G8" t="str">
            <v>btn</v>
          </cell>
          <cell r="H8" t="str">
            <v>Bªt«ng nhùa</v>
          </cell>
          <cell r="I8" t="str">
            <v>TÊn</v>
          </cell>
        </row>
        <row r="9">
          <cell r="G9" t="str">
            <v>#</v>
          </cell>
          <cell r="H9" t="str">
            <v>VËt liÖu kh¸c</v>
          </cell>
          <cell r="I9" t="str">
            <v>%</v>
          </cell>
        </row>
        <row r="10">
          <cell r="G10">
            <v>4</v>
          </cell>
          <cell r="H10" t="str">
            <v>§¸ d¨m 4x6</v>
          </cell>
          <cell r="I10" t="str">
            <v>m3</v>
          </cell>
          <cell r="J10">
            <v>119809.9</v>
          </cell>
        </row>
        <row r="11">
          <cell r="G11" t="str">
            <v>n</v>
          </cell>
          <cell r="H11" t="str">
            <v>Nhùa ®­êng</v>
          </cell>
          <cell r="I11" t="str">
            <v>kg</v>
          </cell>
          <cell r="J11">
            <v>3665.964476190476</v>
          </cell>
        </row>
        <row r="12">
          <cell r="G12">
            <v>1</v>
          </cell>
          <cell r="H12" t="str">
            <v>§¸ d¨m 1x2</v>
          </cell>
          <cell r="I12" t="str">
            <v>m3</v>
          </cell>
          <cell r="J12">
            <v>149266.13333333333</v>
          </cell>
        </row>
        <row r="13">
          <cell r="G13" t="str">
            <v>cpdd1</v>
          </cell>
          <cell r="H13" t="str">
            <v>CÊp phèi ®¸ d¨m</v>
          </cell>
          <cell r="I13" t="str">
            <v>m3</v>
          </cell>
          <cell r="J13">
            <v>149266.13333333333</v>
          </cell>
        </row>
        <row r="14">
          <cell r="G14" t="str">
            <v>cpdd2</v>
          </cell>
          <cell r="H14" t="str">
            <v>CÊp phèi ®¸ d¨m</v>
          </cell>
          <cell r="I14" t="str">
            <v>m3</v>
          </cell>
          <cell r="J14">
            <v>134980.41904761904</v>
          </cell>
        </row>
        <row r="15">
          <cell r="G15" t="str">
            <v>dmz</v>
          </cell>
          <cell r="H15" t="str">
            <v>DÇu Mazut</v>
          </cell>
          <cell r="I15" t="str">
            <v>kg</v>
          </cell>
          <cell r="J15">
            <v>4500</v>
          </cell>
        </row>
        <row r="16">
          <cell r="G16" t="str">
            <v>cpdd</v>
          </cell>
          <cell r="H16" t="str">
            <v>CÊp phèi ®¸ d¨m</v>
          </cell>
          <cell r="I16" t="str">
            <v>m3</v>
          </cell>
          <cell r="J16" t="e">
            <v>#REF!</v>
          </cell>
        </row>
        <row r="17">
          <cell r="G17" t="str">
            <v>cui</v>
          </cell>
          <cell r="H17" t="str">
            <v>Cñi</v>
          </cell>
          <cell r="I17" t="str">
            <v>kg</v>
          </cell>
          <cell r="J17">
            <v>500</v>
          </cell>
        </row>
        <row r="18">
          <cell r="G18" t="str">
            <v>d</v>
          </cell>
          <cell r="H18" t="str">
            <v xml:space="preserve">D©y thÐp </v>
          </cell>
          <cell r="I18" t="str">
            <v>kg</v>
          </cell>
          <cell r="J18">
            <v>6333.333333333333</v>
          </cell>
        </row>
        <row r="19">
          <cell r="G19" t="str">
            <v>dh</v>
          </cell>
          <cell r="H19" t="str">
            <v xml:space="preserve">§¸ héc </v>
          </cell>
          <cell r="I19" t="str">
            <v>m3</v>
          </cell>
          <cell r="J19">
            <v>95490.223809523799</v>
          </cell>
        </row>
        <row r="20">
          <cell r="G20">
            <v>2</v>
          </cell>
          <cell r="H20" t="str">
            <v>§¸ d¨m 2x4</v>
          </cell>
          <cell r="I20" t="str">
            <v>m3</v>
          </cell>
          <cell r="J20">
            <v>144504.22857142857</v>
          </cell>
        </row>
        <row r="21">
          <cell r="G21" t="str">
            <v>tbb</v>
          </cell>
          <cell r="H21" t="str">
            <v>Trô biÓn b¸o</v>
          </cell>
          <cell r="I21" t="str">
            <v>Trô</v>
          </cell>
          <cell r="J21">
            <v>235000</v>
          </cell>
        </row>
        <row r="22">
          <cell r="G22">
            <v>0.5</v>
          </cell>
          <cell r="H22" t="str">
            <v>§¸ d¨m 0,5x1</v>
          </cell>
          <cell r="I22" t="str">
            <v>m3</v>
          </cell>
          <cell r="J22">
            <v>149266.13333333333</v>
          </cell>
        </row>
        <row r="23">
          <cell r="G23" t="str">
            <v>di</v>
          </cell>
          <cell r="H23" t="str">
            <v>§inh</v>
          </cell>
          <cell r="I23" t="str">
            <v>kg</v>
          </cell>
          <cell r="J23">
            <v>6190.4761904761899</v>
          </cell>
        </row>
        <row r="24">
          <cell r="G24" t="str">
            <v>g</v>
          </cell>
          <cell r="H24" t="str">
            <v>Gç v¸n</v>
          </cell>
          <cell r="I24" t="str">
            <v>m3</v>
          </cell>
          <cell r="J24">
            <v>1279992.2066666668</v>
          </cell>
        </row>
        <row r="25">
          <cell r="G25" t="str">
            <v>dn</v>
          </cell>
          <cell r="H25" t="str">
            <v xml:space="preserve">Gç ®µ nÑp </v>
          </cell>
          <cell r="I25" t="str">
            <v>m3</v>
          </cell>
          <cell r="J25">
            <v>1279992.2066666668</v>
          </cell>
        </row>
        <row r="26">
          <cell r="G26" t="str">
            <v>s</v>
          </cell>
          <cell r="H26" t="str">
            <v>S¬n</v>
          </cell>
          <cell r="I26" t="str">
            <v>kg</v>
          </cell>
          <cell r="J26">
            <v>26666.666666666664</v>
          </cell>
        </row>
        <row r="27">
          <cell r="G27" t="str">
            <v>q</v>
          </cell>
          <cell r="H27" t="str">
            <v>Que hµn</v>
          </cell>
          <cell r="I27" t="str">
            <v>kg</v>
          </cell>
          <cell r="J27">
            <v>11428.571428571428</v>
          </cell>
        </row>
        <row r="28">
          <cell r="G28" t="str">
            <v>d12</v>
          </cell>
          <cell r="H28" t="str">
            <v>ThÐp trßn d=12mm</v>
          </cell>
          <cell r="I28" t="str">
            <v>kg</v>
          </cell>
          <cell r="J28">
            <v>4338.0350476190479</v>
          </cell>
        </row>
        <row r="29">
          <cell r="G29" t="str">
            <v>d6</v>
          </cell>
          <cell r="H29" t="str">
            <v>ThÐp trßn d=6mm</v>
          </cell>
          <cell r="I29" t="str">
            <v>kg</v>
          </cell>
          <cell r="J29">
            <v>4671.3686666666663</v>
          </cell>
        </row>
        <row r="30">
          <cell r="G30" t="str">
            <v>bdbtn</v>
          </cell>
          <cell r="H30" t="str">
            <v>Bét ®¸ (7%)</v>
          </cell>
          <cell r="I30" t="str">
            <v>kg</v>
          </cell>
          <cell r="J30">
            <v>500</v>
          </cell>
        </row>
        <row r="31">
          <cell r="G31" t="str">
            <v>d16</v>
          </cell>
          <cell r="H31" t="str">
            <v>ThÐp trßn d=16mm</v>
          </cell>
          <cell r="I31" t="str">
            <v>kg</v>
          </cell>
          <cell r="J31">
            <v>4347.5591428571424</v>
          </cell>
        </row>
        <row r="32">
          <cell r="G32" t="str">
            <v>dia</v>
          </cell>
          <cell r="H32" t="str">
            <v xml:space="preserve">§inh ®Üa </v>
          </cell>
          <cell r="I32" t="str">
            <v>C¸i</v>
          </cell>
          <cell r="J32">
            <v>2380.9523809523807</v>
          </cell>
        </row>
        <row r="33">
          <cell r="G33" t="str">
            <v>gc</v>
          </cell>
          <cell r="H33" t="str">
            <v>gç v¸n cÇu c«ng t¸c</v>
          </cell>
          <cell r="I33" t="str">
            <v>m3</v>
          </cell>
          <cell r="J33">
            <v>2143480.1533333333</v>
          </cell>
        </row>
        <row r="34">
          <cell r="G34" t="str">
            <v>gg</v>
          </cell>
          <cell r="H34" t="str">
            <v>Gç chèng</v>
          </cell>
          <cell r="I34" t="str">
            <v>m3</v>
          </cell>
          <cell r="J34">
            <v>1279992.2066666668</v>
          </cell>
        </row>
        <row r="35">
          <cell r="G35" t="str">
            <v>ddap</v>
          </cell>
          <cell r="H35" t="str">
            <v>§Êt ®¾p</v>
          </cell>
          <cell r="I35" t="str">
            <v>m3</v>
          </cell>
          <cell r="J35">
            <v>2500</v>
          </cell>
        </row>
        <row r="36">
          <cell r="G36" t="str">
            <v>bl</v>
          </cell>
          <cell r="H36" t="str">
            <v>Bul«ng</v>
          </cell>
          <cell r="I36" t="str">
            <v>C¸i</v>
          </cell>
          <cell r="J36">
            <v>5000</v>
          </cell>
        </row>
        <row r="37">
          <cell r="G37" t="str">
            <v>vc</v>
          </cell>
          <cell r="H37" t="str">
            <v>V«i côc</v>
          </cell>
          <cell r="I37" t="str">
            <v>kg</v>
          </cell>
          <cell r="J37">
            <v>1000</v>
          </cell>
        </row>
        <row r="38">
          <cell r="G38" t="str">
            <v>bd</v>
          </cell>
          <cell r="H38" t="str">
            <v>Bét ®¸</v>
          </cell>
          <cell r="I38" t="str">
            <v>kg</v>
          </cell>
          <cell r="J38">
            <v>476.19047619047615</v>
          </cell>
        </row>
        <row r="39">
          <cell r="G39" t="str">
            <v>dt</v>
          </cell>
          <cell r="H39" t="str">
            <v>D©y thÐp d=3mm</v>
          </cell>
          <cell r="I39" t="str">
            <v>kg</v>
          </cell>
          <cell r="J39">
            <v>6333.333333333333</v>
          </cell>
        </row>
        <row r="40">
          <cell r="G40" t="str">
            <v>td</v>
          </cell>
          <cell r="H40" t="str">
            <v>T¨ng ®¬</v>
          </cell>
          <cell r="I40" t="str">
            <v>C¸i</v>
          </cell>
          <cell r="J40">
            <v>10000</v>
          </cell>
        </row>
        <row r="41">
          <cell r="G41" t="str">
            <v>bt</v>
          </cell>
          <cell r="H41" t="str">
            <v>Bao t¶i.</v>
          </cell>
          <cell r="I41" t="str">
            <v>m2</v>
          </cell>
          <cell r="J41">
            <v>3800</v>
          </cell>
        </row>
        <row r="42">
          <cell r="G42" t="str">
            <v>ds</v>
          </cell>
          <cell r="H42" t="str">
            <v>§Êt sÐt dÎo</v>
          </cell>
          <cell r="I42" t="str">
            <v>m3</v>
          </cell>
          <cell r="J42">
            <v>30000</v>
          </cell>
        </row>
        <row r="43">
          <cell r="G43" t="str">
            <v>ph</v>
          </cell>
          <cell r="H43" t="str">
            <v>PhÌn chua</v>
          </cell>
          <cell r="I43" t="str">
            <v>Kg</v>
          </cell>
          <cell r="J43">
            <v>10000</v>
          </cell>
        </row>
        <row r="44">
          <cell r="G44" t="str">
            <v>m16</v>
          </cell>
          <cell r="H44" t="str">
            <v>Bul«ng M16</v>
          </cell>
          <cell r="I44" t="str">
            <v>C¸i</v>
          </cell>
          <cell r="J44">
            <v>2500</v>
          </cell>
        </row>
        <row r="45">
          <cell r="G45" t="str">
            <v>x400</v>
          </cell>
          <cell r="H45" t="str">
            <v>Xim¨ng PC-400</v>
          </cell>
          <cell r="I45" t="str">
            <v>kg</v>
          </cell>
          <cell r="J45">
            <v>851.03723809523808</v>
          </cell>
        </row>
        <row r="46">
          <cell r="G46" t="str">
            <v>d8</v>
          </cell>
          <cell r="H46" t="str">
            <v>ThÐp trßn d=8mm</v>
          </cell>
          <cell r="I46" t="str">
            <v>kg</v>
          </cell>
          <cell r="J46">
            <v>4671.3686666666663</v>
          </cell>
        </row>
        <row r="47">
          <cell r="G47" t="str">
            <v>d10</v>
          </cell>
          <cell r="H47" t="str">
            <v>ThÐp trßn d=10mm</v>
          </cell>
          <cell r="I47" t="str">
            <v>kg</v>
          </cell>
          <cell r="J47">
            <v>4433.2730476190472</v>
          </cell>
        </row>
        <row r="48">
          <cell r="G48" t="str">
            <v>d14</v>
          </cell>
          <cell r="H48" t="str">
            <v>ThÐp trßn d=14mm</v>
          </cell>
          <cell r="I48" t="str">
            <v>kg</v>
          </cell>
          <cell r="J48">
            <v>4347.5591428571424</v>
          </cell>
        </row>
        <row r="49">
          <cell r="G49" t="str">
            <v>gid</v>
          </cell>
          <cell r="H49" t="str">
            <v>GiÊy dÇu</v>
          </cell>
          <cell r="I49" t="str">
            <v>m2</v>
          </cell>
          <cell r="J49">
            <v>7000</v>
          </cell>
        </row>
        <row r="50">
          <cell r="G50" t="str">
            <v>®ay</v>
          </cell>
          <cell r="H50" t="str">
            <v>§ay</v>
          </cell>
          <cell r="I50" t="str">
            <v>kg</v>
          </cell>
          <cell r="J50">
            <v>7000</v>
          </cell>
        </row>
        <row r="51">
          <cell r="G51" t="str">
            <v>xg</v>
          </cell>
          <cell r="H51" t="str">
            <v>X¨ng</v>
          </cell>
          <cell r="I51" t="str">
            <v>kg</v>
          </cell>
          <cell r="J51">
            <v>6440</v>
          </cell>
        </row>
        <row r="52">
          <cell r="G52" t="str">
            <v>«</v>
          </cell>
          <cell r="H52" t="str">
            <v>«xy</v>
          </cell>
          <cell r="I52" t="str">
            <v>chai</v>
          </cell>
          <cell r="J52">
            <v>53000</v>
          </cell>
        </row>
        <row r="53">
          <cell r="G53" t="str">
            <v>th</v>
          </cell>
          <cell r="H53" t="str">
            <v>ThÐp h×nh</v>
          </cell>
          <cell r="I53" t="str">
            <v>kg</v>
          </cell>
          <cell r="J53">
            <v>4671.3686666666663</v>
          </cell>
        </row>
        <row r="54">
          <cell r="G54" t="str">
            <v>t</v>
          </cell>
          <cell r="H54" t="str">
            <v>ThÐp b¶n</v>
          </cell>
          <cell r="I54" t="str">
            <v>kg</v>
          </cell>
          <cell r="J54">
            <v>4671.3686666666663</v>
          </cell>
        </row>
        <row r="55">
          <cell r="G55" t="str">
            <v>d18</v>
          </cell>
          <cell r="H55" t="str">
            <v>ThÐp trßn d=18mm</v>
          </cell>
          <cell r="I55" t="str">
            <v>kg</v>
          </cell>
          <cell r="J55">
            <v>4347.5591428571424</v>
          </cell>
        </row>
        <row r="56">
          <cell r="G56" t="str">
            <v>tba</v>
          </cell>
          <cell r="H56" t="str">
            <v>ThÐp b¶n</v>
          </cell>
          <cell r="I56" t="str">
            <v>kg</v>
          </cell>
          <cell r="J56">
            <v>4671.3686666666663</v>
          </cell>
        </row>
        <row r="57">
          <cell r="G57" t="str">
            <v>xb</v>
          </cell>
          <cell r="H57" t="str">
            <v>§¸ x« bå</v>
          </cell>
          <cell r="I57" t="str">
            <v>m3</v>
          </cell>
          <cell r="J57">
            <v>33333.333333333328</v>
          </cell>
        </row>
        <row r="58">
          <cell r="G58" t="str">
            <v>d22</v>
          </cell>
          <cell r="H58" t="str">
            <v>ThÐp trßn d=22mm</v>
          </cell>
          <cell r="I58" t="str">
            <v>kg</v>
          </cell>
          <cell r="J58">
            <v>4347.5591428571424</v>
          </cell>
        </row>
        <row r="59">
          <cell r="G59" t="str">
            <v>®</v>
          </cell>
          <cell r="H59" t="str">
            <v>§Êt ®Ìn</v>
          </cell>
          <cell r="I59" t="str">
            <v>kg</v>
          </cell>
          <cell r="J59">
            <v>8600</v>
          </cell>
        </row>
        <row r="60">
          <cell r="G60" t="str">
            <v>a</v>
          </cell>
          <cell r="H60" t="str">
            <v>Axªtylen</v>
          </cell>
          <cell r="I60" t="str">
            <v>Chai</v>
          </cell>
          <cell r="J60">
            <v>140000</v>
          </cell>
        </row>
        <row r="61">
          <cell r="G61" t="str">
            <v>m28</v>
          </cell>
          <cell r="H61" t="str">
            <v>Bul«ng M28x105</v>
          </cell>
          <cell r="I61" t="str">
            <v>C¸i</v>
          </cell>
          <cell r="J61">
            <v>5600</v>
          </cell>
        </row>
        <row r="62">
          <cell r="G62" t="str">
            <v>dau</v>
          </cell>
          <cell r="H62" t="str">
            <v>DÇu b«i tr¬n</v>
          </cell>
          <cell r="I62" t="str">
            <v>kg</v>
          </cell>
          <cell r="J62">
            <v>2500</v>
          </cell>
        </row>
        <row r="63">
          <cell r="G63" t="str">
            <v>pc</v>
          </cell>
          <cell r="H63" t="str">
            <v>PhÌn chua</v>
          </cell>
          <cell r="I63" t="str">
            <v>kg</v>
          </cell>
          <cell r="J63">
            <v>9600</v>
          </cell>
        </row>
        <row r="64">
          <cell r="G64" t="str">
            <v>gmc</v>
          </cell>
          <cell r="H64" t="str">
            <v>Gç mÆt cÇu</v>
          </cell>
          <cell r="I64" t="str">
            <v>m3</v>
          </cell>
          <cell r="J64">
            <v>2143480.1533333333</v>
          </cell>
        </row>
        <row r="65">
          <cell r="G65" t="str">
            <v>cc</v>
          </cell>
          <cell r="H65" t="str">
            <v>C©y chèng</v>
          </cell>
          <cell r="I65" t="str">
            <v>C©y</v>
          </cell>
          <cell r="J65">
            <v>8000</v>
          </cell>
        </row>
        <row r="66">
          <cell r="G66" t="str">
            <v>db</v>
          </cell>
          <cell r="H66" t="str">
            <v>D©y buéc</v>
          </cell>
          <cell r="I66" t="str">
            <v>kg</v>
          </cell>
          <cell r="J66">
            <v>6045.454545454545</v>
          </cell>
        </row>
        <row r="67">
          <cell r="G67" t="str">
            <v>d20</v>
          </cell>
          <cell r="H67" t="str">
            <v>ThÐp trßn d=20mm</v>
          </cell>
          <cell r="I67" t="str">
            <v>kg</v>
          </cell>
          <cell r="J67">
            <v>4347.5591428571424</v>
          </cell>
        </row>
        <row r="68">
          <cell r="G68" t="str">
            <v>d25</v>
          </cell>
          <cell r="H68" t="str">
            <v>ThÐp trßn d=25mm</v>
          </cell>
          <cell r="I68" t="str">
            <v>kg</v>
          </cell>
          <cell r="J68">
            <v>4347.5591428571424</v>
          </cell>
        </row>
        <row r="69">
          <cell r="G69" t="str">
            <v>sp</v>
          </cell>
          <cell r="H69" t="str">
            <v>S¬n ph¶n quang</v>
          </cell>
          <cell r="I69" t="str">
            <v>kg</v>
          </cell>
          <cell r="J69">
            <v>80000</v>
          </cell>
        </row>
        <row r="70">
          <cell r="G70" t="str">
            <v>0.5btn</v>
          </cell>
          <cell r="H70" t="str">
            <v>§¸ 0,5x1 (20%)</v>
          </cell>
          <cell r="I70" t="str">
            <v>m3</v>
          </cell>
          <cell r="J70">
            <v>176948.49523809523</v>
          </cell>
        </row>
        <row r="71">
          <cell r="G71" t="str">
            <v>1btn</v>
          </cell>
          <cell r="H71" t="str">
            <v>§¸ 1x2 (30%)</v>
          </cell>
          <cell r="I71" t="str">
            <v>m3</v>
          </cell>
          <cell r="J71">
            <v>176948.49523809523</v>
          </cell>
        </row>
        <row r="72">
          <cell r="G72" t="str">
            <v>cbtn</v>
          </cell>
          <cell r="H72" t="str">
            <v>C¸t (43%)</v>
          </cell>
          <cell r="I72" t="str">
            <v>m3</v>
          </cell>
          <cell r="J72">
            <v>147541.19999999998</v>
          </cell>
        </row>
        <row r="73">
          <cell r="G73" t="str">
            <v>nbtn</v>
          </cell>
          <cell r="H73" t="str">
            <v>Nhùa (5,8%)</v>
          </cell>
          <cell r="I73" t="str">
            <v>kg</v>
          </cell>
          <cell r="J73">
            <v>3689.18</v>
          </cell>
        </row>
        <row r="74">
          <cell r="G74" t="str">
            <v>#p</v>
          </cell>
          <cell r="H74" t="str">
            <v>VËt liÖu phô</v>
          </cell>
          <cell r="I74" t="str">
            <v>%</v>
          </cell>
        </row>
        <row r="75">
          <cell r="G75" t="str">
            <v>&gt;18</v>
          </cell>
          <cell r="H75" t="str">
            <v>ThÐp trßn d&gt;18mm</v>
          </cell>
          <cell r="I75" t="str">
            <v>kg</v>
          </cell>
        </row>
        <row r="76">
          <cell r="G76" t="str">
            <v>dmn</v>
          </cell>
          <cell r="H76" t="str">
            <v>§¸ m¹t (18%)</v>
          </cell>
          <cell r="I76" t="str">
            <v>m3</v>
          </cell>
        </row>
        <row r="77">
          <cell r="G77" t="str">
            <v>am</v>
          </cell>
          <cell r="H77" t="str">
            <v>§¸ d¨m</v>
          </cell>
          <cell r="I77" t="str">
            <v>m3</v>
          </cell>
        </row>
        <row r="78">
          <cell r="G78" t="str">
            <v>dm</v>
          </cell>
          <cell r="H78" t="str">
            <v>§¸ m¹t</v>
          </cell>
          <cell r="I78" t="str">
            <v>m3</v>
          </cell>
        </row>
        <row r="79">
          <cell r="G79" t="str">
            <v>ddtc</v>
          </cell>
          <cell r="H79" t="str">
            <v>§¸ d¨m tiªu chuÈn</v>
          </cell>
          <cell r="I79" t="str">
            <v>m3</v>
          </cell>
        </row>
        <row r="80">
          <cell r="G80" t="str">
            <v>dhc</v>
          </cell>
          <cell r="H80" t="str">
            <v>§Êt h÷u c¬</v>
          </cell>
          <cell r="I80" t="str">
            <v>m3</v>
          </cell>
        </row>
        <row r="81">
          <cell r="G81" t="str">
            <v>dg</v>
          </cell>
          <cell r="H81" t="str">
            <v>§inh ®­êng</v>
          </cell>
          <cell r="I81" t="str">
            <v>C¸i</v>
          </cell>
        </row>
        <row r="82">
          <cell r="G82" t="str">
            <v>cr</v>
          </cell>
          <cell r="H82" t="str">
            <v>§inh Cr¨mpong</v>
          </cell>
          <cell r="I82" t="str">
            <v>C¸i</v>
          </cell>
          <cell r="J82">
            <v>2500</v>
          </cell>
        </row>
        <row r="83">
          <cell r="G83" t="str">
            <v>m20</v>
          </cell>
          <cell r="H83" t="str">
            <v>Bul«ng M20</v>
          </cell>
          <cell r="I83" t="str">
            <v>C¸i</v>
          </cell>
          <cell r="J83">
            <v>5000</v>
          </cell>
        </row>
        <row r="84">
          <cell r="G84" t="str">
            <v>cgo</v>
          </cell>
          <cell r="H84" t="str">
            <v>Cäc gç d=8-10cm</v>
          </cell>
          <cell r="I84" t="str">
            <v>m</v>
          </cell>
        </row>
        <row r="85">
          <cell r="G85" t="str">
            <v>ctre</v>
          </cell>
          <cell r="H85" t="str">
            <v>Cäc tre</v>
          </cell>
          <cell r="I85" t="str">
            <v>m</v>
          </cell>
        </row>
        <row r="86">
          <cell r="G86" t="str">
            <v>ct</v>
          </cell>
          <cell r="H86" t="str">
            <v>Cèt thÐp</v>
          </cell>
          <cell r="I86" t="str">
            <v>kg</v>
          </cell>
        </row>
        <row r="87">
          <cell r="G87" t="str">
            <v>day</v>
          </cell>
          <cell r="H87" t="str">
            <v>D©y</v>
          </cell>
          <cell r="I87" t="str">
            <v>kg</v>
          </cell>
        </row>
        <row r="88">
          <cell r="G88" t="str">
            <v>o</v>
          </cell>
          <cell r="H88" t="str">
            <v>èng ®æ d=300</v>
          </cell>
          <cell r="I88" t="str">
            <v xml:space="preserve">m </v>
          </cell>
        </row>
        <row r="89">
          <cell r="G89" t="str">
            <v>o60</v>
          </cell>
          <cell r="H89" t="str">
            <v>èng d=60cm; L=4m</v>
          </cell>
          <cell r="I89" t="str">
            <v>èng</v>
          </cell>
        </row>
        <row r="90">
          <cell r="G90" t="str">
            <v>o100</v>
          </cell>
          <cell r="H90" t="str">
            <v>èng d=100cm; L=1m</v>
          </cell>
          <cell r="I90" t="str">
            <v>m</v>
          </cell>
        </row>
        <row r="91">
          <cell r="G91" t="str">
            <v>on</v>
          </cell>
          <cell r="H91" t="str">
            <v>èng nèi</v>
          </cell>
          <cell r="I91" t="str">
            <v>m</v>
          </cell>
        </row>
        <row r="92">
          <cell r="G92" t="str">
            <v>ot</v>
          </cell>
          <cell r="H92" t="str">
            <v>èng thÐp luån c¸p</v>
          </cell>
          <cell r="I92" t="str">
            <v>m</v>
          </cell>
        </row>
        <row r="93">
          <cell r="G93" t="str">
            <v>g25x25</v>
          </cell>
          <cell r="H93" t="str">
            <v>G¹ch 25x25</v>
          </cell>
          <cell r="I93" t="str">
            <v>Viªn</v>
          </cell>
        </row>
        <row r="94">
          <cell r="G94" t="str">
            <v>go</v>
          </cell>
          <cell r="H94" t="str">
            <v>G¹ch èng 10x10x20</v>
          </cell>
          <cell r="I94" t="str">
            <v>viªn</v>
          </cell>
        </row>
        <row r="95">
          <cell r="G95" t="str">
            <v>gt</v>
          </cell>
          <cell r="H95" t="str">
            <v xml:space="preserve">G¹ch thÎ </v>
          </cell>
          <cell r="I95" t="str">
            <v>viªn</v>
          </cell>
        </row>
        <row r="96">
          <cell r="G96" t="str">
            <v>gk</v>
          </cell>
          <cell r="H96" t="str">
            <v>Gç kª</v>
          </cell>
          <cell r="I96" t="str">
            <v>m3</v>
          </cell>
          <cell r="J96">
            <v>1279992.2066666668</v>
          </cell>
        </row>
        <row r="97">
          <cell r="G97" t="str">
            <v>gd</v>
          </cell>
          <cell r="H97" t="str">
            <v>Gç lµm khe co gian</v>
          </cell>
          <cell r="I97" t="str">
            <v>m3</v>
          </cell>
        </row>
        <row r="98">
          <cell r="G98" t="str">
            <v>ll</v>
          </cell>
          <cell r="H98" t="str">
            <v>LËp l¸ch</v>
          </cell>
          <cell r="I98" t="str">
            <v xml:space="preserve">bé </v>
          </cell>
          <cell r="J98">
            <v>200000</v>
          </cell>
        </row>
        <row r="99">
          <cell r="G99" t="str">
            <v>lc</v>
          </cell>
          <cell r="H99" t="str">
            <v>L­ìi c­a s¾t</v>
          </cell>
          <cell r="I99" t="str">
            <v>C¸i</v>
          </cell>
        </row>
        <row r="100">
          <cell r="G100" t="str">
            <v>lt</v>
          </cell>
          <cell r="H100" t="str">
            <v>L­íi thÐp ®Þnh vÞ</v>
          </cell>
          <cell r="I100" t="str">
            <v>kg</v>
          </cell>
        </row>
        <row r="101">
          <cell r="G101" t="str">
            <v>nt</v>
          </cell>
          <cell r="H101" t="str">
            <v>Nhò t­¬ng 60% nhùa</v>
          </cell>
          <cell r="I101" t="str">
            <v>Kg</v>
          </cell>
        </row>
        <row r="102">
          <cell r="G102" t="str">
            <v>r</v>
          </cell>
          <cell r="H102" t="str">
            <v>Ray</v>
          </cell>
          <cell r="I102" t="str">
            <v>kg</v>
          </cell>
          <cell r="J102">
            <v>4500</v>
          </cell>
        </row>
        <row r="103">
          <cell r="G103" t="str">
            <v>tv</v>
          </cell>
          <cell r="H103" t="str">
            <v>Tµ vÑt gç (14x20x180)</v>
          </cell>
          <cell r="I103" t="str">
            <v>thanh</v>
          </cell>
          <cell r="J103">
            <v>108031.39972800002</v>
          </cell>
        </row>
        <row r="104">
          <cell r="G104" t="str">
            <v>gcn</v>
          </cell>
          <cell r="H104" t="str">
            <v>Gç chång nÒ (14x18x140)</v>
          </cell>
          <cell r="I104" t="str">
            <v>thanh</v>
          </cell>
          <cell r="J104">
            <v>75621.979809600001</v>
          </cell>
        </row>
        <row r="105">
          <cell r="G105" t="str">
            <v>tg</v>
          </cell>
          <cell r="H105" t="str">
            <v>ThÐp gãc</v>
          </cell>
          <cell r="I105" t="str">
            <v>kg</v>
          </cell>
        </row>
        <row r="106">
          <cell r="G106" t="str">
            <v>i</v>
          </cell>
          <cell r="H106" t="str">
            <v>ThÐp I</v>
          </cell>
          <cell r="I106" t="str">
            <v>kg</v>
          </cell>
        </row>
        <row r="107">
          <cell r="G107" t="str">
            <v>tr</v>
          </cell>
          <cell r="H107" t="str">
            <v>ThÐp trßn</v>
          </cell>
          <cell r="I107" t="str">
            <v>kg</v>
          </cell>
          <cell r="J107">
            <v>4671.3686666666663</v>
          </cell>
        </row>
        <row r="108">
          <cell r="G108">
            <v>10</v>
          </cell>
          <cell r="H108" t="str">
            <v>ThÐp trßn d&lt;=10mm</v>
          </cell>
          <cell r="I108" t="str">
            <v>kg</v>
          </cell>
        </row>
        <row r="109">
          <cell r="G109" t="str">
            <v>t4-6</v>
          </cell>
          <cell r="H109" t="str">
            <v>ThÐp trßn d=4-6mm</v>
          </cell>
          <cell r="I109" t="str">
            <v>kg</v>
          </cell>
        </row>
        <row r="110">
          <cell r="G110" t="str">
            <v>d4</v>
          </cell>
          <cell r="H110" t="str">
            <v>ThÐp trßn d=4mm</v>
          </cell>
          <cell r="I110" t="str">
            <v>kg</v>
          </cell>
        </row>
        <row r="111">
          <cell r="G111" t="str">
            <v>d32</v>
          </cell>
          <cell r="H111" t="str">
            <v>ThÐp trßn d=32mm</v>
          </cell>
          <cell r="I111" t="str">
            <v>kg</v>
          </cell>
          <cell r="J111">
            <v>4347.5591428571424</v>
          </cell>
        </row>
        <row r="112">
          <cell r="G112" t="str">
            <v>&gt;10</v>
          </cell>
          <cell r="H112" t="str">
            <v>ThÐp trßn d&gt;10mm</v>
          </cell>
          <cell r="I112" t="str">
            <v>kg</v>
          </cell>
        </row>
        <row r="113">
          <cell r="G113" t="str">
            <v>vl</v>
          </cell>
          <cell r="H113" t="str">
            <v>V÷a lãt</v>
          </cell>
          <cell r="I113" t="str">
            <v>m3</v>
          </cell>
        </row>
        <row r="114">
          <cell r="G114" t="str">
            <v>vu</v>
          </cell>
          <cell r="H114" t="str">
            <v>V÷a M</v>
          </cell>
          <cell r="I114" t="str">
            <v>m3</v>
          </cell>
        </row>
        <row r="115">
          <cell r="G115" t="str">
            <v>bbcn</v>
          </cell>
          <cell r="H115" t="str">
            <v>BiÓn b¸o tªn cÇu</v>
          </cell>
          <cell r="I115" t="str">
            <v>C¸i</v>
          </cell>
          <cell r="J115">
            <v>450000</v>
          </cell>
        </row>
        <row r="116">
          <cell r="G116" t="str">
            <v>vmm</v>
          </cell>
          <cell r="H116" t="str">
            <v xml:space="preserve">V÷a miÕt m¹ch </v>
          </cell>
          <cell r="I116" t="str">
            <v>m3</v>
          </cell>
        </row>
        <row r="117">
          <cell r="G117" t="str">
            <v>xmt</v>
          </cell>
          <cell r="H117" t="str">
            <v>Xim¨ng tr¾ng</v>
          </cell>
          <cell r="I117" t="str">
            <v>kg</v>
          </cell>
        </row>
        <row r="118">
          <cell r="G118" t="str">
            <v>Tra nh©n c«ng</v>
          </cell>
          <cell r="J118" t="str">
            <v>§­êng</v>
          </cell>
        </row>
        <row r="119">
          <cell r="G119">
            <v>2.5</v>
          </cell>
          <cell r="H119" t="str">
            <v>Nh©n c«ng bËc 2,5/7</v>
          </cell>
          <cell r="I119" t="str">
            <v xml:space="preserve">C«ng </v>
          </cell>
          <cell r="J119">
            <v>12517</v>
          </cell>
        </row>
        <row r="120">
          <cell r="G120">
            <v>2.7</v>
          </cell>
          <cell r="H120" t="str">
            <v>Nh©n c«ng bËc 2,7/7</v>
          </cell>
          <cell r="I120" t="str">
            <v xml:space="preserve">C«ng </v>
          </cell>
          <cell r="J120">
            <v>12755</v>
          </cell>
        </row>
        <row r="121">
          <cell r="G121">
            <v>3</v>
          </cell>
          <cell r="H121" t="str">
            <v>Nh©n c«ng bËc 3,0/7</v>
          </cell>
          <cell r="I121" t="str">
            <v xml:space="preserve">C«ng </v>
          </cell>
          <cell r="J121">
            <v>13111</v>
          </cell>
        </row>
        <row r="122">
          <cell r="G122">
            <v>3.2</v>
          </cell>
          <cell r="H122" t="str">
            <v>Nh©n c«ng bËc 3,2/7</v>
          </cell>
          <cell r="I122" t="str">
            <v xml:space="preserve">C«ng </v>
          </cell>
          <cell r="J122">
            <v>13390</v>
          </cell>
        </row>
        <row r="123">
          <cell r="G123">
            <v>3.5</v>
          </cell>
          <cell r="H123" t="str">
            <v>Nh©n c«ng bËc 3,5/7</v>
          </cell>
          <cell r="I123" t="str">
            <v xml:space="preserve">C«ng </v>
          </cell>
          <cell r="J123">
            <v>13808</v>
          </cell>
        </row>
        <row r="124">
          <cell r="G124">
            <v>3.7</v>
          </cell>
          <cell r="H124" t="str">
            <v>Nh©n c«ng bËc 3,7/7</v>
          </cell>
          <cell r="I124" t="str">
            <v xml:space="preserve">C«ng </v>
          </cell>
          <cell r="J124">
            <v>14088</v>
          </cell>
        </row>
        <row r="125">
          <cell r="G125" t="str">
            <v>n4</v>
          </cell>
          <cell r="H125" t="str">
            <v>Nh©n c«ng bËc 4,0/7</v>
          </cell>
          <cell r="I125" t="str">
            <v xml:space="preserve">C«ng </v>
          </cell>
          <cell r="J125">
            <v>14506</v>
          </cell>
        </row>
        <row r="126">
          <cell r="G126">
            <v>4.5</v>
          </cell>
          <cell r="H126" t="str">
            <v>Nh©n c«ng bËc 4,5/7</v>
          </cell>
          <cell r="I126" t="str">
            <v xml:space="preserve">C«ng </v>
          </cell>
          <cell r="J126">
            <v>15937</v>
          </cell>
        </row>
        <row r="127">
          <cell r="J127" t="str">
            <v>cÇu</v>
          </cell>
        </row>
        <row r="128">
          <cell r="G128" t="str">
            <v>2,5c</v>
          </cell>
          <cell r="H128" t="str">
            <v>Nh©n c«ng bËc 2,5/7</v>
          </cell>
          <cell r="I128" t="str">
            <v xml:space="preserve">C«ng </v>
          </cell>
          <cell r="J128">
            <v>13215</v>
          </cell>
        </row>
        <row r="129">
          <cell r="G129" t="str">
            <v>2,7c</v>
          </cell>
          <cell r="H129" t="str">
            <v>Nh©n c«ng bËc 2,7/7</v>
          </cell>
          <cell r="I129" t="str">
            <v xml:space="preserve">C«ng </v>
          </cell>
          <cell r="J129">
            <v>13481</v>
          </cell>
        </row>
        <row r="130">
          <cell r="G130" t="str">
            <v>3c</v>
          </cell>
          <cell r="H130" t="str">
            <v>Nh©n c«ng bËc 3,0/7</v>
          </cell>
          <cell r="I130" t="str">
            <v xml:space="preserve">C«ng </v>
          </cell>
          <cell r="J130">
            <v>13878</v>
          </cell>
        </row>
        <row r="131">
          <cell r="G131" t="str">
            <v>3,2c</v>
          </cell>
          <cell r="H131" t="str">
            <v>Nh©n c«ng bËc 3,2/7</v>
          </cell>
          <cell r="I131" t="str">
            <v xml:space="preserve">C«ng </v>
          </cell>
          <cell r="J131">
            <v>14171</v>
          </cell>
        </row>
        <row r="132">
          <cell r="G132" t="str">
            <v>3,5c</v>
          </cell>
          <cell r="H132" t="str">
            <v>Nh©n c«ng bËc 3,5/7</v>
          </cell>
          <cell r="I132" t="str">
            <v xml:space="preserve">C«ng </v>
          </cell>
          <cell r="J132">
            <v>14611</v>
          </cell>
        </row>
        <row r="133">
          <cell r="G133" t="str">
            <v>3,7c</v>
          </cell>
          <cell r="H133" t="str">
            <v>Nh©n c«ng bËc 3,7/7</v>
          </cell>
          <cell r="I133" t="str">
            <v xml:space="preserve">C«ng </v>
          </cell>
          <cell r="J133">
            <v>14904</v>
          </cell>
        </row>
        <row r="134">
          <cell r="G134" t="str">
            <v>4c</v>
          </cell>
          <cell r="H134" t="str">
            <v>Nh©n c«ng bËc 4,0/7</v>
          </cell>
          <cell r="I134" t="str">
            <v xml:space="preserve">C«ng </v>
          </cell>
          <cell r="J134">
            <v>15344</v>
          </cell>
        </row>
        <row r="135">
          <cell r="G135" t="str">
            <v>4,5c</v>
          </cell>
          <cell r="H135" t="str">
            <v>Nh©n c«ng bËc 4,5/7</v>
          </cell>
          <cell r="I135" t="str">
            <v xml:space="preserve">C«ng </v>
          </cell>
          <cell r="J135">
            <v>16914</v>
          </cell>
        </row>
        <row r="137">
          <cell r="G137" t="str">
            <v>TRA MAÏY TC</v>
          </cell>
        </row>
        <row r="138">
          <cell r="G138" t="str">
            <v>bv</v>
          </cell>
          <cell r="H138" t="str">
            <v>B¬m v÷a XM</v>
          </cell>
          <cell r="I138" t="str">
            <v>Ca</v>
          </cell>
          <cell r="J138">
            <v>125828</v>
          </cell>
        </row>
        <row r="139">
          <cell r="G139" t="str">
            <v>mr50</v>
          </cell>
          <cell r="H139" t="str">
            <v>M¸y r¶i 50-60m3/h</v>
          </cell>
          <cell r="I139" t="str">
            <v>Ca</v>
          </cell>
          <cell r="J139">
            <v>1177680</v>
          </cell>
        </row>
        <row r="140">
          <cell r="G140" t="str">
            <v>c10t</v>
          </cell>
          <cell r="H140" t="str">
            <v>CÈu 10T</v>
          </cell>
          <cell r="I140" t="str">
            <v>Ca</v>
          </cell>
          <cell r="J140">
            <v>615511</v>
          </cell>
        </row>
        <row r="141">
          <cell r="G141" t="str">
            <v>c5t</v>
          </cell>
          <cell r="H141" t="str">
            <v>CÈu 5T</v>
          </cell>
          <cell r="I141" t="str">
            <v>Ca</v>
          </cell>
          <cell r="J141">
            <v>292034</v>
          </cell>
        </row>
        <row r="142">
          <cell r="G142" t="str">
            <v>c16t</v>
          </cell>
          <cell r="H142" t="str">
            <v>CÈu 16T</v>
          </cell>
          <cell r="I142" t="str">
            <v>Ca</v>
          </cell>
          <cell r="J142">
            <v>823425</v>
          </cell>
        </row>
        <row r="143">
          <cell r="G143" t="str">
            <v>c25T</v>
          </cell>
          <cell r="H143" t="str">
            <v>CÈu 25T</v>
          </cell>
          <cell r="I143" t="str">
            <v>Ca</v>
          </cell>
          <cell r="J143">
            <v>1148366</v>
          </cell>
        </row>
        <row r="144">
          <cell r="G144" t="str">
            <v>50t</v>
          </cell>
          <cell r="H144" t="str">
            <v>CÈu xÝch 50T</v>
          </cell>
          <cell r="I144" t="str">
            <v>Ca</v>
          </cell>
          <cell r="J144">
            <v>1639226</v>
          </cell>
        </row>
        <row r="145">
          <cell r="G145" t="str">
            <v>k250</v>
          </cell>
          <cell r="H145" t="str">
            <v>KÝch 250T</v>
          </cell>
          <cell r="I145" t="str">
            <v>Ca</v>
          </cell>
          <cell r="J145">
            <v>86813</v>
          </cell>
        </row>
        <row r="146">
          <cell r="G146" t="str">
            <v>k500</v>
          </cell>
          <cell r="H146" t="str">
            <v>KÝch 500T</v>
          </cell>
          <cell r="I146" t="str">
            <v>Ca</v>
          </cell>
          <cell r="J146">
            <v>102248</v>
          </cell>
        </row>
        <row r="147">
          <cell r="G147" t="str">
            <v>db1</v>
          </cell>
          <cell r="H147" t="str">
            <v>M¸y ®Çm bµn 1KW</v>
          </cell>
          <cell r="I147" t="str">
            <v>Ca</v>
          </cell>
          <cell r="J147">
            <v>32525</v>
          </cell>
        </row>
        <row r="148">
          <cell r="G148" t="str">
            <v>b75</v>
          </cell>
          <cell r="H148" t="str">
            <v>M¸y b¬m n­íc 75CV</v>
          </cell>
          <cell r="I148" t="str">
            <v>Ca</v>
          </cell>
          <cell r="J148">
            <v>466499</v>
          </cell>
        </row>
        <row r="149">
          <cell r="G149" t="str">
            <v>b20</v>
          </cell>
          <cell r="H149" t="str">
            <v>M¸y b¬m n­íc 20CV</v>
          </cell>
          <cell r="I149" t="str">
            <v>Ca</v>
          </cell>
          <cell r="J149">
            <v>140009</v>
          </cell>
        </row>
        <row r="150">
          <cell r="G150" t="str">
            <v>cg</v>
          </cell>
          <cell r="H150" t="str">
            <v>M¸y c¾t èng</v>
          </cell>
          <cell r="I150" t="str">
            <v>Ca</v>
          </cell>
          <cell r="J150">
            <v>46496</v>
          </cell>
        </row>
        <row r="151">
          <cell r="G151" t="str">
            <v>cth</v>
          </cell>
          <cell r="H151" t="str">
            <v>M¸y c¾t thÐp</v>
          </cell>
          <cell r="I151" t="str">
            <v>Ca</v>
          </cell>
          <cell r="J151">
            <v>164322</v>
          </cell>
        </row>
        <row r="152">
          <cell r="G152" t="str">
            <v>cong</v>
          </cell>
          <cell r="H152" t="str">
            <v>M¸y cuèn èng</v>
          </cell>
          <cell r="I152" t="str">
            <v>Ca</v>
          </cell>
          <cell r="J152">
            <v>43589</v>
          </cell>
        </row>
        <row r="153">
          <cell r="G153" t="str">
            <v>h23</v>
          </cell>
          <cell r="H153" t="str">
            <v>M¸y hµn 23KW</v>
          </cell>
          <cell r="I153" t="str">
            <v>Ca</v>
          </cell>
          <cell r="J153">
            <v>77338</v>
          </cell>
        </row>
        <row r="154">
          <cell r="G154" t="str">
            <v>m#</v>
          </cell>
          <cell r="H154" t="str">
            <v>M¸y kh¸c</v>
          </cell>
          <cell r="I154" t="str">
            <v>%</v>
          </cell>
        </row>
        <row r="155">
          <cell r="G155" t="str">
            <v>nk</v>
          </cell>
          <cell r="H155" t="str">
            <v>M¸y nÐn khÝ 10m3/h</v>
          </cell>
          <cell r="I155" t="str">
            <v>Ca</v>
          </cell>
          <cell r="J155">
            <v>28854</v>
          </cell>
        </row>
        <row r="156">
          <cell r="G156" t="str">
            <v>250l</v>
          </cell>
          <cell r="H156" t="str">
            <v>M¸y trén 250l</v>
          </cell>
          <cell r="I156" t="str">
            <v>Ca</v>
          </cell>
          <cell r="J156">
            <v>96272</v>
          </cell>
        </row>
        <row r="157">
          <cell r="G157" t="str">
            <v>80l</v>
          </cell>
          <cell r="H157" t="str">
            <v>M¸y trén v÷a 80l</v>
          </cell>
          <cell r="I157" t="str">
            <v>Ca</v>
          </cell>
          <cell r="J157">
            <v>45294</v>
          </cell>
        </row>
        <row r="158">
          <cell r="G158" t="str">
            <v>vt</v>
          </cell>
          <cell r="H158" t="str">
            <v>M¸y vËn th¨ng 0,8T</v>
          </cell>
          <cell r="I158" t="str">
            <v>Ca</v>
          </cell>
          <cell r="J158">
            <v>54495</v>
          </cell>
        </row>
        <row r="159">
          <cell r="G159" t="str">
            <v>pl3</v>
          </cell>
          <cell r="H159" t="str">
            <v>Pal¨ng xÝch 3T</v>
          </cell>
          <cell r="I159" t="str">
            <v>Ca</v>
          </cell>
          <cell r="J159">
            <v>90447</v>
          </cell>
        </row>
        <row r="160">
          <cell r="G160" t="str">
            <v>200t</v>
          </cell>
          <cell r="H160" t="str">
            <v>Sµ lan 200T</v>
          </cell>
          <cell r="I160" t="str">
            <v>Ca</v>
          </cell>
          <cell r="J160">
            <v>325023</v>
          </cell>
        </row>
        <row r="161">
          <cell r="G161" t="str">
            <v>400t</v>
          </cell>
          <cell r="H161" t="str">
            <v>Sµ lan 400T</v>
          </cell>
          <cell r="I161" t="str">
            <v>Ca</v>
          </cell>
          <cell r="J161">
            <v>670875</v>
          </cell>
        </row>
        <row r="162">
          <cell r="G162" t="str">
            <v>toi5</v>
          </cell>
          <cell r="H162" t="str">
            <v>Têi ®iÖn 5T</v>
          </cell>
          <cell r="I162" t="str">
            <v>Ca</v>
          </cell>
          <cell r="J162">
            <v>70440</v>
          </cell>
        </row>
        <row r="163">
          <cell r="G163" t="str">
            <v>150cv</v>
          </cell>
          <cell r="H163" t="str">
            <v>Tµu kÐo 150cv</v>
          </cell>
          <cell r="I163" t="str">
            <v>Ca</v>
          </cell>
          <cell r="J163">
            <v>775474</v>
          </cell>
        </row>
        <row r="164">
          <cell r="G164" t="str">
            <v>ld</v>
          </cell>
          <cell r="H164" t="str">
            <v>Xe lao dÇm</v>
          </cell>
          <cell r="I164" t="str">
            <v>Ca</v>
          </cell>
          <cell r="J164">
            <v>2382049</v>
          </cell>
        </row>
        <row r="165">
          <cell r="G165" t="str">
            <v>mu110</v>
          </cell>
          <cell r="H165" t="str">
            <v>M¸y ñi 110cv</v>
          </cell>
          <cell r="I165" t="str">
            <v>Ca</v>
          </cell>
          <cell r="J165">
            <v>669348</v>
          </cell>
        </row>
        <row r="166">
          <cell r="G166" t="str">
            <v>ms110</v>
          </cell>
          <cell r="H166" t="str">
            <v>M¸y san 110cv</v>
          </cell>
          <cell r="I166" t="str">
            <v>Ca</v>
          </cell>
          <cell r="J166">
            <v>584271</v>
          </cell>
        </row>
        <row r="167">
          <cell r="G167" t="str">
            <v>dbl25</v>
          </cell>
          <cell r="H167" t="str">
            <v>§Çm b¸nh lèp 25T</v>
          </cell>
          <cell r="I167" t="str">
            <v>Ca</v>
          </cell>
          <cell r="J167">
            <v>505651</v>
          </cell>
        </row>
        <row r="168">
          <cell r="G168" t="str">
            <v>ottn5</v>
          </cell>
          <cell r="H168" t="str">
            <v>¤t« t­íi n­íc 5m3</v>
          </cell>
          <cell r="I168" t="str">
            <v>Ca</v>
          </cell>
          <cell r="J168">
            <v>343052</v>
          </cell>
        </row>
        <row r="169">
          <cell r="G169" t="str">
            <v>md25</v>
          </cell>
          <cell r="H169" t="str">
            <v>M¸y ®Çm 25T</v>
          </cell>
          <cell r="I169" t="str">
            <v>Ca</v>
          </cell>
          <cell r="J169">
            <v>505651</v>
          </cell>
        </row>
        <row r="170">
          <cell r="G170" t="str">
            <v>md9</v>
          </cell>
          <cell r="H170" t="str">
            <v>M¸y ®Çm 9T</v>
          </cell>
          <cell r="I170" t="str">
            <v>Ca</v>
          </cell>
          <cell r="J170">
            <v>443844</v>
          </cell>
        </row>
        <row r="171">
          <cell r="G171" t="str">
            <v>mr</v>
          </cell>
          <cell r="H171" t="str">
            <v>M¸y r¶i 20T/h</v>
          </cell>
          <cell r="I171" t="str">
            <v>Ca</v>
          </cell>
          <cell r="J171">
            <v>643252</v>
          </cell>
        </row>
        <row r="172">
          <cell r="G172" t="str">
            <v>l10</v>
          </cell>
          <cell r="H172" t="str">
            <v>Lu 10T</v>
          </cell>
          <cell r="I172" t="str">
            <v>Ca</v>
          </cell>
          <cell r="J172">
            <v>288922</v>
          </cell>
        </row>
        <row r="173">
          <cell r="G173" t="str">
            <v>l8.5</v>
          </cell>
          <cell r="H173" t="str">
            <v>M¸y lu 8.5T</v>
          </cell>
          <cell r="I173" t="str">
            <v>Ca</v>
          </cell>
          <cell r="J173">
            <v>252823</v>
          </cell>
        </row>
        <row r="174">
          <cell r="G174" t="str">
            <v>lbl16</v>
          </cell>
          <cell r="H174" t="str">
            <v>Lu b¸nh lèp 16T</v>
          </cell>
          <cell r="I174" t="str">
            <v>Ca</v>
          </cell>
          <cell r="J174">
            <v>432053</v>
          </cell>
        </row>
        <row r="175">
          <cell r="G175" t="str">
            <v>tt20-25</v>
          </cell>
          <cell r="H175" t="str">
            <v>Tr¹m trén 20-25T/h</v>
          </cell>
          <cell r="I175" t="str">
            <v>Ca</v>
          </cell>
          <cell r="J175">
            <v>5156262</v>
          </cell>
        </row>
        <row r="176">
          <cell r="G176" t="str">
            <v>mx0.6</v>
          </cell>
          <cell r="H176" t="str">
            <v>M¸y xóc 0,6m3</v>
          </cell>
          <cell r="I176" t="str">
            <v>Ca</v>
          </cell>
          <cell r="J176">
            <v>469958</v>
          </cell>
        </row>
        <row r="177">
          <cell r="G177" t="str">
            <v>mx1,25</v>
          </cell>
          <cell r="H177" t="str">
            <v>M¸y xóc 1,25m3</v>
          </cell>
          <cell r="I177" t="str">
            <v>Ca</v>
          </cell>
          <cell r="J177">
            <v>713258</v>
          </cell>
        </row>
        <row r="178">
          <cell r="G178" t="str">
            <v>lr25</v>
          </cell>
          <cell r="H178" t="str">
            <v>Lu rung 25T</v>
          </cell>
          <cell r="I178" t="str">
            <v>Ca</v>
          </cell>
          <cell r="J178">
            <v>928648</v>
          </cell>
        </row>
        <row r="179">
          <cell r="G179" t="str">
            <v>ottn7t</v>
          </cell>
          <cell r="H179" t="str">
            <v>¤t« t­íi nhùa 7T</v>
          </cell>
          <cell r="I179" t="str">
            <v>Ca</v>
          </cell>
          <cell r="J179">
            <v>745096</v>
          </cell>
        </row>
        <row r="180">
          <cell r="G180" t="str">
            <v>ot7t</v>
          </cell>
          <cell r="H180" t="str">
            <v>¤t« tù ®æ 7T</v>
          </cell>
          <cell r="I180" t="str">
            <v>Ca</v>
          </cell>
          <cell r="J180">
            <v>444551</v>
          </cell>
        </row>
        <row r="181">
          <cell r="G181" t="str">
            <v>ot10t</v>
          </cell>
          <cell r="H181" t="str">
            <v>¤t« tù ®æ 10T</v>
          </cell>
          <cell r="I181" t="str">
            <v>Ca</v>
          </cell>
          <cell r="J181">
            <v>525740</v>
          </cell>
        </row>
        <row r="182">
          <cell r="G182" t="str">
            <v>dd</v>
          </cell>
          <cell r="H182" t="str">
            <v>M¸y ®Çm dïi 1,5KW</v>
          </cell>
          <cell r="I182" t="str">
            <v>Ca</v>
          </cell>
          <cell r="J182">
            <v>37456</v>
          </cell>
        </row>
        <row r="183">
          <cell r="G183" t="str">
            <v>cu</v>
          </cell>
          <cell r="H183" t="str">
            <v>M¸y c¾t uèn cèt thÐp</v>
          </cell>
          <cell r="I183" t="str">
            <v>Ca</v>
          </cell>
          <cell r="J183">
            <v>39789</v>
          </cell>
        </row>
        <row r="184">
          <cell r="G184" t="str">
            <v>md&lt;=1,25</v>
          </cell>
          <cell r="H184" t="str">
            <v>M¸y ®µo &lt;=1,25m3</v>
          </cell>
          <cell r="I184" t="str">
            <v>Ca</v>
          </cell>
          <cell r="J184">
            <v>1238930</v>
          </cell>
        </row>
        <row r="185">
          <cell r="G185" t="str">
            <v>md&lt;=0.8</v>
          </cell>
          <cell r="H185" t="str">
            <v>M¸y ®µo &lt;=0,8m3</v>
          </cell>
          <cell r="I185" t="str">
            <v>Ca</v>
          </cell>
          <cell r="J185">
            <v>705849</v>
          </cell>
        </row>
        <row r="186">
          <cell r="G186" t="str">
            <v>nk17</v>
          </cell>
          <cell r="H186" t="str">
            <v>M¸y nÐn khÝ 17m3/h</v>
          </cell>
          <cell r="I186" t="str">
            <v>Ca</v>
          </cell>
          <cell r="J186">
            <v>36644</v>
          </cell>
        </row>
        <row r="187">
          <cell r="G187" t="str">
            <v>mu140</v>
          </cell>
          <cell r="H187" t="str">
            <v>M¸y ñi 140cv</v>
          </cell>
          <cell r="I187" t="str">
            <v>Ca</v>
          </cell>
          <cell r="J187">
            <v>865868</v>
          </cell>
        </row>
        <row r="188">
          <cell r="G188" t="str">
            <v>tt50-60</v>
          </cell>
          <cell r="H188" t="str">
            <v>Tr¹m trén 50-60T/h</v>
          </cell>
          <cell r="I188" t="str">
            <v>Ca</v>
          </cell>
          <cell r="J188">
            <v>8261175</v>
          </cell>
        </row>
        <row r="189">
          <cell r="G189" t="str">
            <v>mkxd</v>
          </cell>
          <cell r="H189" t="str">
            <v>M¸y khoan xoay ®Ëp F 65mm</v>
          </cell>
          <cell r="I189" t="str">
            <v>Ca</v>
          </cell>
          <cell r="J189">
            <v>230707</v>
          </cell>
        </row>
        <row r="190">
          <cell r="G190" t="str">
            <v>mk</v>
          </cell>
          <cell r="H190" t="str">
            <v>M¸y khoan cÇm tay F =42mm</v>
          </cell>
          <cell r="I190" t="str">
            <v>Ca</v>
          </cell>
          <cell r="J190">
            <v>35357</v>
          </cell>
        </row>
        <row r="191">
          <cell r="G191" t="str">
            <v>kbt</v>
          </cell>
          <cell r="H191" t="str">
            <v>M¸y khoan bª t«ng cÇm tay</v>
          </cell>
          <cell r="I191" t="str">
            <v>Ca</v>
          </cell>
          <cell r="J191">
            <v>23621</v>
          </cell>
        </row>
        <row r="192">
          <cell r="G192" t="str">
            <v>xdk+m</v>
          </cell>
          <cell r="H192" t="str">
            <v>Xe ®Çu kÐo vµ moãc</v>
          </cell>
          <cell r="I192" t="str">
            <v>Ca</v>
          </cell>
          <cell r="J192">
            <v>582634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TH cong"/>
      <sheetName val="dtct cong"/>
      <sheetName val="ptdg cong"/>
      <sheetName val="PTDG cau"/>
      <sheetName val="dtct cau"/>
      <sheetName val="th"/>
      <sheetName val="tungphan"/>
      <sheetName val="KSTK-tkkt"/>
      <sheetName val="denbu"/>
      <sheetName val="trabang"/>
      <sheetName val="trabang2"/>
      <sheetName val="trabang3"/>
      <sheetName val="VCTbi"/>
      <sheetName val="VC-DC-DH"/>
      <sheetName val="Tra_bang"/>
      <sheetName val="tra-vat-lieu"/>
      <sheetName val="Tong"/>
      <sheetName val="Chi tiet"/>
      <sheetName val="Sheet2"/>
      <sheetName val="Sheet3"/>
      <sheetName val="00000000"/>
      <sheetName val="#REF"/>
      <sheetName val="Tai khoan"/>
      <sheetName val="gVL"/>
    </sheetNames>
    <sheetDataSet>
      <sheetData sheetId="0" refreshError="1"/>
      <sheetData sheetId="1" refreshError="1"/>
      <sheetData sheetId="2" refreshError="1"/>
      <sheetData sheetId="3" refreshError="1">
        <row r="11">
          <cell r="A11">
            <v>1</v>
          </cell>
        </row>
        <row r="12">
          <cell r="A12">
            <v>2</v>
          </cell>
        </row>
        <row r="13">
          <cell r="A13">
            <v>3</v>
          </cell>
        </row>
        <row r="14">
          <cell r="A14">
            <v>5</v>
          </cell>
        </row>
        <row r="15">
          <cell r="A15">
            <v>6</v>
          </cell>
        </row>
        <row r="16">
          <cell r="A16">
            <v>7</v>
          </cell>
        </row>
        <row r="17">
          <cell r="A17">
            <v>8</v>
          </cell>
        </row>
        <row r="18">
          <cell r="A18">
            <v>9</v>
          </cell>
        </row>
        <row r="19">
          <cell r="A19">
            <v>17</v>
          </cell>
        </row>
        <row r="20">
          <cell r="A20">
            <v>43</v>
          </cell>
        </row>
        <row r="21">
          <cell r="A21">
            <v>44</v>
          </cell>
        </row>
        <row r="22">
          <cell r="A22">
            <v>22</v>
          </cell>
        </row>
        <row r="23">
          <cell r="A23">
            <v>24</v>
          </cell>
        </row>
        <row r="25">
          <cell r="A25">
            <v>38</v>
          </cell>
        </row>
        <row r="26">
          <cell r="A26">
            <v>40</v>
          </cell>
        </row>
        <row r="27">
          <cell r="A27">
            <v>42</v>
          </cell>
        </row>
        <row r="28">
          <cell r="A28">
            <v>43</v>
          </cell>
        </row>
        <row r="29">
          <cell r="A29">
            <v>39</v>
          </cell>
        </row>
        <row r="30">
          <cell r="A30">
            <v>30</v>
          </cell>
        </row>
        <row r="31">
          <cell r="A31">
            <v>31</v>
          </cell>
        </row>
        <row r="32">
          <cell r="A32">
            <v>32</v>
          </cell>
        </row>
        <row r="33">
          <cell r="A33">
            <v>33</v>
          </cell>
        </row>
        <row r="34">
          <cell r="A34">
            <v>34</v>
          </cell>
        </row>
        <row r="35">
          <cell r="A35">
            <v>35</v>
          </cell>
        </row>
        <row r="36">
          <cell r="A36">
            <v>22</v>
          </cell>
        </row>
        <row r="37">
          <cell r="A37">
            <v>23</v>
          </cell>
        </row>
        <row r="39">
          <cell r="A39">
            <v>36</v>
          </cell>
        </row>
        <row r="40">
          <cell r="A40">
            <v>19</v>
          </cell>
        </row>
        <row r="44">
          <cell r="A44">
            <v>1</v>
          </cell>
        </row>
        <row r="45">
          <cell r="A45">
            <v>2</v>
          </cell>
        </row>
        <row r="46">
          <cell r="A46">
            <v>3</v>
          </cell>
        </row>
        <row r="47">
          <cell r="A47">
            <v>5</v>
          </cell>
        </row>
        <row r="48">
          <cell r="A48">
            <v>6</v>
          </cell>
        </row>
        <row r="49">
          <cell r="A49">
            <v>7</v>
          </cell>
        </row>
        <row r="50">
          <cell r="A50">
            <v>8</v>
          </cell>
        </row>
        <row r="51">
          <cell r="A51">
            <v>9</v>
          </cell>
        </row>
        <row r="52">
          <cell r="A52">
            <v>17</v>
          </cell>
        </row>
        <row r="53">
          <cell r="A53">
            <v>43</v>
          </cell>
        </row>
        <row r="54">
          <cell r="A54">
            <v>44</v>
          </cell>
        </row>
        <row r="55">
          <cell r="A55">
            <v>22</v>
          </cell>
        </row>
        <row r="56">
          <cell r="A56">
            <v>24</v>
          </cell>
        </row>
        <row r="58">
          <cell r="A58">
            <v>28</v>
          </cell>
        </row>
        <row r="59">
          <cell r="A59">
            <v>37</v>
          </cell>
        </row>
        <row r="60">
          <cell r="A60">
            <v>25</v>
          </cell>
        </row>
        <row r="61">
          <cell r="A61">
            <v>38</v>
          </cell>
        </row>
        <row r="62">
          <cell r="A62">
            <v>40</v>
          </cell>
        </row>
        <row r="63">
          <cell r="A63">
            <v>42</v>
          </cell>
        </row>
        <row r="64">
          <cell r="A64">
            <v>43</v>
          </cell>
        </row>
        <row r="65">
          <cell r="A65">
            <v>39</v>
          </cell>
        </row>
        <row r="66">
          <cell r="A66">
            <v>22</v>
          </cell>
        </row>
        <row r="67">
          <cell r="A67">
            <v>23</v>
          </cell>
        </row>
        <row r="71">
          <cell r="A71">
            <v>10</v>
          </cell>
        </row>
        <row r="72">
          <cell r="A72">
            <v>11</v>
          </cell>
        </row>
        <row r="73">
          <cell r="A73">
            <v>12</v>
          </cell>
        </row>
        <row r="74">
          <cell r="A74">
            <v>13</v>
          </cell>
        </row>
        <row r="75">
          <cell r="A75">
            <v>15</v>
          </cell>
        </row>
        <row r="76">
          <cell r="A76">
            <v>21</v>
          </cell>
        </row>
        <row r="77">
          <cell r="A77">
            <v>41</v>
          </cell>
        </row>
        <row r="78">
          <cell r="A78">
            <v>25</v>
          </cell>
        </row>
        <row r="79">
          <cell r="A79">
            <v>22</v>
          </cell>
        </row>
        <row r="80">
          <cell r="A80">
            <v>24</v>
          </cell>
        </row>
        <row r="82">
          <cell r="A82">
            <v>28</v>
          </cell>
        </row>
        <row r="83">
          <cell r="A83">
            <v>37</v>
          </cell>
        </row>
        <row r="84">
          <cell r="A84">
            <v>38</v>
          </cell>
        </row>
        <row r="85">
          <cell r="A85">
            <v>40</v>
          </cell>
        </row>
        <row r="86">
          <cell r="A86">
            <v>42</v>
          </cell>
        </row>
        <row r="87">
          <cell r="A87">
            <v>43</v>
          </cell>
        </row>
        <row r="88">
          <cell r="A88">
            <v>25</v>
          </cell>
        </row>
        <row r="89">
          <cell r="A89">
            <v>45</v>
          </cell>
        </row>
        <row r="90">
          <cell r="A90">
            <v>39</v>
          </cell>
        </row>
        <row r="91">
          <cell r="A91">
            <v>22</v>
          </cell>
        </row>
        <row r="92">
          <cell r="A92">
            <v>23</v>
          </cell>
        </row>
        <row r="96">
          <cell r="A96">
            <v>10</v>
          </cell>
        </row>
        <row r="97">
          <cell r="A97">
            <v>11</v>
          </cell>
        </row>
        <row r="98">
          <cell r="A98">
            <v>12</v>
          </cell>
        </row>
        <row r="99">
          <cell r="A99">
            <v>13</v>
          </cell>
        </row>
        <row r="100">
          <cell r="A100">
            <v>15</v>
          </cell>
        </row>
        <row r="101">
          <cell r="A101">
            <v>21</v>
          </cell>
        </row>
        <row r="102">
          <cell r="A102">
            <v>41</v>
          </cell>
        </row>
        <row r="103">
          <cell r="A103">
            <v>25</v>
          </cell>
        </row>
        <row r="104">
          <cell r="A104">
            <v>22</v>
          </cell>
        </row>
        <row r="105">
          <cell r="A105">
            <v>24</v>
          </cell>
        </row>
        <row r="107">
          <cell r="A107">
            <v>28</v>
          </cell>
        </row>
        <row r="108">
          <cell r="A108">
            <v>37</v>
          </cell>
        </row>
        <row r="109">
          <cell r="A109">
            <v>38</v>
          </cell>
        </row>
        <row r="110">
          <cell r="A110">
            <v>40</v>
          </cell>
        </row>
        <row r="111">
          <cell r="A111">
            <v>42</v>
          </cell>
        </row>
        <row r="112">
          <cell r="A112">
            <v>43</v>
          </cell>
        </row>
        <row r="113">
          <cell r="A113">
            <v>25</v>
          </cell>
        </row>
        <row r="114">
          <cell r="A114">
            <v>39</v>
          </cell>
        </row>
        <row r="115">
          <cell r="A115">
            <v>22</v>
          </cell>
        </row>
        <row r="116">
          <cell r="A116">
            <v>23</v>
          </cell>
        </row>
        <row r="120">
          <cell r="A120">
            <v>10</v>
          </cell>
        </row>
        <row r="121">
          <cell r="A121">
            <v>11</v>
          </cell>
        </row>
        <row r="122">
          <cell r="A122">
            <v>12</v>
          </cell>
        </row>
        <row r="123">
          <cell r="A123">
            <v>13</v>
          </cell>
        </row>
        <row r="124">
          <cell r="A124">
            <v>15</v>
          </cell>
        </row>
        <row r="125">
          <cell r="A125">
            <v>21</v>
          </cell>
        </row>
        <row r="126">
          <cell r="A126">
            <v>41</v>
          </cell>
        </row>
        <row r="127">
          <cell r="A127">
            <v>25</v>
          </cell>
        </row>
        <row r="128">
          <cell r="A128">
            <v>22</v>
          </cell>
        </row>
        <row r="129">
          <cell r="A129">
            <v>24</v>
          </cell>
        </row>
        <row r="131">
          <cell r="A131">
            <v>28</v>
          </cell>
        </row>
        <row r="132">
          <cell r="A132">
            <v>37</v>
          </cell>
        </row>
        <row r="133">
          <cell r="A133">
            <v>38</v>
          </cell>
        </row>
        <row r="134">
          <cell r="A134">
            <v>40</v>
          </cell>
        </row>
        <row r="135">
          <cell r="A135">
            <v>42</v>
          </cell>
        </row>
        <row r="136">
          <cell r="A136">
            <v>43</v>
          </cell>
        </row>
        <row r="137">
          <cell r="A137">
            <v>25</v>
          </cell>
        </row>
        <row r="138">
          <cell r="A138">
            <v>39</v>
          </cell>
        </row>
        <row r="139">
          <cell r="A139">
            <v>22</v>
          </cell>
        </row>
        <row r="140">
          <cell r="A140">
            <v>23</v>
          </cell>
        </row>
        <row r="144">
          <cell r="A144">
            <v>1</v>
          </cell>
        </row>
        <row r="145">
          <cell r="A145">
            <v>2</v>
          </cell>
        </row>
        <row r="146">
          <cell r="A146">
            <v>3</v>
          </cell>
        </row>
        <row r="147">
          <cell r="A147">
            <v>5</v>
          </cell>
        </row>
        <row r="148">
          <cell r="A148">
            <v>6</v>
          </cell>
        </row>
        <row r="149">
          <cell r="A149">
            <v>7</v>
          </cell>
        </row>
        <row r="150">
          <cell r="A150">
            <v>8</v>
          </cell>
        </row>
        <row r="151">
          <cell r="A151">
            <v>9</v>
          </cell>
        </row>
        <row r="152">
          <cell r="A152">
            <v>17</v>
          </cell>
        </row>
        <row r="153">
          <cell r="A153">
            <v>43</v>
          </cell>
        </row>
        <row r="154">
          <cell r="A154">
            <v>44</v>
          </cell>
        </row>
        <row r="155">
          <cell r="A155">
            <v>22</v>
          </cell>
        </row>
        <row r="156">
          <cell r="A156">
            <v>24</v>
          </cell>
        </row>
        <row r="158">
          <cell r="A158">
            <v>28</v>
          </cell>
        </row>
        <row r="159">
          <cell r="A159">
            <v>37</v>
          </cell>
        </row>
        <row r="160">
          <cell r="A160">
            <v>25</v>
          </cell>
        </row>
        <row r="161">
          <cell r="A161">
            <v>38</v>
          </cell>
        </row>
        <row r="162">
          <cell r="A162">
            <v>40</v>
          </cell>
        </row>
        <row r="163">
          <cell r="A163">
            <v>42</v>
          </cell>
        </row>
        <row r="164">
          <cell r="A164">
            <v>43</v>
          </cell>
        </row>
        <row r="165">
          <cell r="A165">
            <v>39</v>
          </cell>
        </row>
        <row r="166">
          <cell r="A166">
            <v>22</v>
          </cell>
        </row>
        <row r="167">
          <cell r="A167">
            <v>23</v>
          </cell>
        </row>
        <row r="171">
          <cell r="A171">
            <v>10</v>
          </cell>
        </row>
        <row r="172">
          <cell r="A172">
            <v>11</v>
          </cell>
        </row>
        <row r="173">
          <cell r="A173">
            <v>12</v>
          </cell>
        </row>
        <row r="174">
          <cell r="A174">
            <v>13</v>
          </cell>
        </row>
        <row r="175">
          <cell r="A175">
            <v>16</v>
          </cell>
        </row>
        <row r="176">
          <cell r="A176">
            <v>18</v>
          </cell>
        </row>
        <row r="177">
          <cell r="A177">
            <v>41</v>
          </cell>
        </row>
        <row r="178">
          <cell r="A178">
            <v>25</v>
          </cell>
        </row>
        <row r="179">
          <cell r="A179">
            <v>22</v>
          </cell>
        </row>
        <row r="180">
          <cell r="A180">
            <v>24</v>
          </cell>
        </row>
        <row r="182">
          <cell r="A182">
            <v>28</v>
          </cell>
        </row>
        <row r="183">
          <cell r="A183">
            <v>37</v>
          </cell>
        </row>
        <row r="184">
          <cell r="A184">
            <v>38</v>
          </cell>
        </row>
        <row r="185">
          <cell r="A185">
            <v>40</v>
          </cell>
        </row>
        <row r="186">
          <cell r="A186">
            <v>42</v>
          </cell>
        </row>
        <row r="187">
          <cell r="A187">
            <v>43</v>
          </cell>
        </row>
        <row r="188">
          <cell r="A188">
            <v>25</v>
          </cell>
        </row>
        <row r="189">
          <cell r="A189">
            <v>39</v>
          </cell>
        </row>
        <row r="190">
          <cell r="A190">
            <v>45</v>
          </cell>
        </row>
        <row r="191">
          <cell r="A191">
            <v>22</v>
          </cell>
        </row>
        <row r="192">
          <cell r="A192">
            <v>23</v>
          </cell>
        </row>
        <row r="196">
          <cell r="A196">
            <v>10</v>
          </cell>
        </row>
        <row r="197">
          <cell r="A197">
            <v>11</v>
          </cell>
        </row>
        <row r="198">
          <cell r="A198">
            <v>12</v>
          </cell>
        </row>
        <row r="199">
          <cell r="A199">
            <v>13</v>
          </cell>
        </row>
        <row r="200">
          <cell r="A200">
            <v>15</v>
          </cell>
        </row>
        <row r="201">
          <cell r="A201">
            <v>21</v>
          </cell>
        </row>
        <row r="202">
          <cell r="A202">
            <v>41</v>
          </cell>
        </row>
        <row r="203">
          <cell r="A203">
            <v>25</v>
          </cell>
        </row>
        <row r="204">
          <cell r="A204">
            <v>22</v>
          </cell>
        </row>
        <row r="205">
          <cell r="A205">
            <v>24</v>
          </cell>
        </row>
        <row r="207">
          <cell r="A207">
            <v>28</v>
          </cell>
        </row>
        <row r="208">
          <cell r="A208">
            <v>37</v>
          </cell>
        </row>
        <row r="209">
          <cell r="A209">
            <v>38</v>
          </cell>
        </row>
        <row r="210">
          <cell r="A210">
            <v>40</v>
          </cell>
        </row>
        <row r="211">
          <cell r="A211">
            <v>42</v>
          </cell>
        </row>
        <row r="212">
          <cell r="A212">
            <v>43</v>
          </cell>
        </row>
        <row r="213">
          <cell r="A213">
            <v>25</v>
          </cell>
        </row>
        <row r="214">
          <cell r="A214">
            <v>39</v>
          </cell>
        </row>
        <row r="215">
          <cell r="A215">
            <v>22</v>
          </cell>
        </row>
        <row r="216">
          <cell r="A216">
            <v>23</v>
          </cell>
        </row>
        <row r="220">
          <cell r="A220">
            <v>10</v>
          </cell>
        </row>
        <row r="221">
          <cell r="A221">
            <v>11</v>
          </cell>
        </row>
        <row r="222">
          <cell r="A222">
            <v>12</v>
          </cell>
        </row>
        <row r="223">
          <cell r="A223">
            <v>13</v>
          </cell>
        </row>
        <row r="224">
          <cell r="A224">
            <v>14</v>
          </cell>
        </row>
        <row r="225">
          <cell r="A225">
            <v>20</v>
          </cell>
        </row>
        <row r="226">
          <cell r="A226">
            <v>41</v>
          </cell>
        </row>
        <row r="227">
          <cell r="A227">
            <v>25</v>
          </cell>
        </row>
        <row r="228">
          <cell r="A228">
            <v>22</v>
          </cell>
        </row>
        <row r="229">
          <cell r="A229">
            <v>24</v>
          </cell>
        </row>
        <row r="231">
          <cell r="A231">
            <v>28</v>
          </cell>
        </row>
        <row r="232">
          <cell r="A232">
            <v>37</v>
          </cell>
        </row>
        <row r="233">
          <cell r="A233">
            <v>38</v>
          </cell>
        </row>
        <row r="234">
          <cell r="A234">
            <v>40</v>
          </cell>
        </row>
        <row r="235">
          <cell r="A235">
            <v>42</v>
          </cell>
        </row>
        <row r="236">
          <cell r="A236">
            <v>43</v>
          </cell>
        </row>
        <row r="237">
          <cell r="A237">
            <v>25</v>
          </cell>
        </row>
        <row r="238">
          <cell r="A238">
            <v>39</v>
          </cell>
        </row>
        <row r="239">
          <cell r="A239">
            <v>22</v>
          </cell>
        </row>
        <row r="240">
          <cell r="A240">
            <v>23</v>
          </cell>
        </row>
        <row r="244">
          <cell r="A244">
            <v>10</v>
          </cell>
        </row>
        <row r="245">
          <cell r="A245">
            <v>11</v>
          </cell>
        </row>
        <row r="246">
          <cell r="A246">
            <v>12</v>
          </cell>
        </row>
        <row r="247">
          <cell r="A247">
            <v>13</v>
          </cell>
        </row>
        <row r="248">
          <cell r="A248">
            <v>15</v>
          </cell>
        </row>
        <row r="249">
          <cell r="A249">
            <v>21</v>
          </cell>
        </row>
        <row r="250">
          <cell r="A250">
            <v>41</v>
          </cell>
        </row>
        <row r="251">
          <cell r="A251">
            <v>25</v>
          </cell>
        </row>
        <row r="252">
          <cell r="A252">
            <v>22</v>
          </cell>
        </row>
        <row r="253">
          <cell r="A253">
            <v>24</v>
          </cell>
        </row>
        <row r="255">
          <cell r="A255">
            <v>28</v>
          </cell>
        </row>
        <row r="256">
          <cell r="A256">
            <v>37</v>
          </cell>
        </row>
        <row r="257">
          <cell r="A257">
            <v>38</v>
          </cell>
        </row>
        <row r="258">
          <cell r="A258">
            <v>40</v>
          </cell>
        </row>
        <row r="259">
          <cell r="A259">
            <v>42</v>
          </cell>
        </row>
        <row r="260">
          <cell r="A260">
            <v>43</v>
          </cell>
        </row>
        <row r="261">
          <cell r="A261">
            <v>25</v>
          </cell>
        </row>
        <row r="262">
          <cell r="A262">
            <v>39</v>
          </cell>
        </row>
        <row r="263">
          <cell r="A263">
            <v>22</v>
          </cell>
        </row>
        <row r="264">
          <cell r="A264">
            <v>23</v>
          </cell>
        </row>
        <row r="268">
          <cell r="A268">
            <v>1</v>
          </cell>
        </row>
        <row r="269">
          <cell r="A269">
            <v>2</v>
          </cell>
        </row>
        <row r="270">
          <cell r="A270">
            <v>3</v>
          </cell>
        </row>
        <row r="271">
          <cell r="A271">
            <v>5</v>
          </cell>
        </row>
        <row r="272">
          <cell r="A272">
            <v>6</v>
          </cell>
        </row>
        <row r="273">
          <cell r="A273">
            <v>7</v>
          </cell>
        </row>
        <row r="274">
          <cell r="A274">
            <v>8</v>
          </cell>
        </row>
        <row r="275">
          <cell r="A275">
            <v>9</v>
          </cell>
        </row>
        <row r="276">
          <cell r="A276">
            <v>17</v>
          </cell>
        </row>
        <row r="277">
          <cell r="A277">
            <v>43</v>
          </cell>
        </row>
        <row r="278">
          <cell r="A278">
            <v>44</v>
          </cell>
        </row>
        <row r="279">
          <cell r="A279">
            <v>22</v>
          </cell>
        </row>
        <row r="280">
          <cell r="A280">
            <v>24</v>
          </cell>
        </row>
        <row r="282">
          <cell r="A282">
            <v>28</v>
          </cell>
        </row>
        <row r="283">
          <cell r="A283">
            <v>37</v>
          </cell>
        </row>
        <row r="284">
          <cell r="A284">
            <v>25</v>
          </cell>
        </row>
        <row r="285">
          <cell r="A285">
            <v>38</v>
          </cell>
        </row>
        <row r="286">
          <cell r="A286">
            <v>40</v>
          </cell>
        </row>
        <row r="287">
          <cell r="A287">
            <v>42</v>
          </cell>
        </row>
        <row r="288">
          <cell r="A288">
            <v>43</v>
          </cell>
        </row>
        <row r="289">
          <cell r="A289">
            <v>39</v>
          </cell>
        </row>
        <row r="290">
          <cell r="A290">
            <v>22</v>
          </cell>
        </row>
        <row r="291">
          <cell r="A291">
            <v>23</v>
          </cell>
        </row>
        <row r="295">
          <cell r="A295">
            <v>1</v>
          </cell>
        </row>
        <row r="296">
          <cell r="A296">
            <v>2</v>
          </cell>
        </row>
        <row r="297">
          <cell r="A297">
            <v>3</v>
          </cell>
        </row>
        <row r="298">
          <cell r="A298">
            <v>5</v>
          </cell>
        </row>
        <row r="299">
          <cell r="A299">
            <v>6</v>
          </cell>
        </row>
        <row r="300">
          <cell r="A300">
            <v>7</v>
          </cell>
        </row>
        <row r="301">
          <cell r="A301">
            <v>8</v>
          </cell>
        </row>
        <row r="302">
          <cell r="A302">
            <v>9</v>
          </cell>
        </row>
        <row r="303">
          <cell r="A303">
            <v>17</v>
          </cell>
        </row>
        <row r="304">
          <cell r="A304">
            <v>43</v>
          </cell>
        </row>
        <row r="305">
          <cell r="A305">
            <v>44</v>
          </cell>
        </row>
        <row r="306">
          <cell r="A306">
            <v>22</v>
          </cell>
        </row>
        <row r="307">
          <cell r="A307">
            <v>24</v>
          </cell>
        </row>
        <row r="309">
          <cell r="A309">
            <v>37</v>
          </cell>
        </row>
        <row r="310">
          <cell r="A310">
            <v>25</v>
          </cell>
        </row>
        <row r="311">
          <cell r="A311">
            <v>38</v>
          </cell>
        </row>
        <row r="312">
          <cell r="A312">
            <v>40</v>
          </cell>
        </row>
        <row r="313">
          <cell r="A313">
            <v>42</v>
          </cell>
        </row>
        <row r="314">
          <cell r="A314">
            <v>43</v>
          </cell>
        </row>
        <row r="315">
          <cell r="A315">
            <v>39</v>
          </cell>
        </row>
        <row r="316">
          <cell r="A316">
            <v>22</v>
          </cell>
        </row>
        <row r="317">
          <cell r="A317">
            <v>23</v>
          </cell>
        </row>
        <row r="321">
          <cell r="A321">
            <v>10</v>
          </cell>
        </row>
        <row r="322">
          <cell r="A322">
            <v>11</v>
          </cell>
        </row>
        <row r="323">
          <cell r="A323">
            <v>12</v>
          </cell>
        </row>
        <row r="324">
          <cell r="A324">
            <v>13</v>
          </cell>
        </row>
        <row r="325">
          <cell r="A325">
            <v>14</v>
          </cell>
        </row>
        <row r="326">
          <cell r="A326">
            <v>20</v>
          </cell>
        </row>
        <row r="327">
          <cell r="A327">
            <v>41</v>
          </cell>
        </row>
        <row r="328">
          <cell r="A328">
            <v>25</v>
          </cell>
        </row>
        <row r="329">
          <cell r="A329">
            <v>22</v>
          </cell>
        </row>
        <row r="330">
          <cell r="A330">
            <v>24</v>
          </cell>
        </row>
        <row r="332">
          <cell r="A332">
            <v>28</v>
          </cell>
        </row>
        <row r="333">
          <cell r="A333">
            <v>37</v>
          </cell>
        </row>
        <row r="334">
          <cell r="A334">
            <v>38</v>
          </cell>
        </row>
        <row r="335">
          <cell r="A335">
            <v>40</v>
          </cell>
        </row>
        <row r="336">
          <cell r="A336">
            <v>42</v>
          </cell>
        </row>
        <row r="337">
          <cell r="A337">
            <v>43</v>
          </cell>
        </row>
        <row r="338">
          <cell r="A338">
            <v>25</v>
          </cell>
        </row>
        <row r="339">
          <cell r="A339">
            <v>39</v>
          </cell>
        </row>
        <row r="340">
          <cell r="A340">
            <v>22</v>
          </cell>
        </row>
        <row r="341">
          <cell r="A341">
            <v>23</v>
          </cell>
        </row>
        <row r="345">
          <cell r="A345">
            <v>10</v>
          </cell>
        </row>
        <row r="346">
          <cell r="A346">
            <v>11</v>
          </cell>
        </row>
        <row r="347">
          <cell r="A347">
            <v>12</v>
          </cell>
        </row>
        <row r="348">
          <cell r="A348">
            <v>13</v>
          </cell>
        </row>
        <row r="349">
          <cell r="A349">
            <v>14</v>
          </cell>
        </row>
        <row r="350">
          <cell r="A350">
            <v>20</v>
          </cell>
        </row>
        <row r="351">
          <cell r="A351">
            <v>41</v>
          </cell>
        </row>
        <row r="352">
          <cell r="A352">
            <v>25</v>
          </cell>
        </row>
        <row r="353">
          <cell r="A353">
            <v>22</v>
          </cell>
        </row>
        <row r="354">
          <cell r="A354">
            <v>24</v>
          </cell>
        </row>
        <row r="356">
          <cell r="A356">
            <v>28</v>
          </cell>
        </row>
        <row r="357">
          <cell r="A357">
            <v>37</v>
          </cell>
        </row>
        <row r="358">
          <cell r="A358">
            <v>38</v>
          </cell>
        </row>
        <row r="359">
          <cell r="A359">
            <v>40</v>
          </cell>
        </row>
        <row r="360">
          <cell r="A360">
            <v>42</v>
          </cell>
        </row>
        <row r="361">
          <cell r="A361">
            <v>43</v>
          </cell>
        </row>
        <row r="362">
          <cell r="A362">
            <v>25</v>
          </cell>
        </row>
        <row r="363">
          <cell r="A363">
            <v>39</v>
          </cell>
        </row>
        <row r="364">
          <cell r="A364">
            <v>22</v>
          </cell>
        </row>
        <row r="365">
          <cell r="A365">
            <v>23</v>
          </cell>
        </row>
        <row r="369">
          <cell r="A369">
            <v>10</v>
          </cell>
        </row>
        <row r="370">
          <cell r="A370">
            <v>11</v>
          </cell>
        </row>
        <row r="371">
          <cell r="A371">
            <v>12</v>
          </cell>
        </row>
        <row r="372">
          <cell r="A372">
            <v>13</v>
          </cell>
        </row>
        <row r="373">
          <cell r="A373">
            <v>14</v>
          </cell>
        </row>
        <row r="374">
          <cell r="A374">
            <v>20</v>
          </cell>
        </row>
        <row r="375">
          <cell r="A375">
            <v>41</v>
          </cell>
        </row>
        <row r="376">
          <cell r="A376">
            <v>25</v>
          </cell>
        </row>
        <row r="377">
          <cell r="A377">
            <v>22</v>
          </cell>
        </row>
        <row r="378">
          <cell r="A378">
            <v>24</v>
          </cell>
        </row>
        <row r="380">
          <cell r="A380">
            <v>28</v>
          </cell>
        </row>
        <row r="381">
          <cell r="A381">
            <v>37</v>
          </cell>
        </row>
        <row r="382">
          <cell r="A382">
            <v>25</v>
          </cell>
        </row>
        <row r="383">
          <cell r="A383">
            <v>38</v>
          </cell>
        </row>
        <row r="384">
          <cell r="A384">
            <v>40</v>
          </cell>
        </row>
        <row r="385">
          <cell r="A385">
            <v>42</v>
          </cell>
        </row>
        <row r="386">
          <cell r="A386">
            <v>43</v>
          </cell>
        </row>
        <row r="387">
          <cell r="A387">
            <v>39</v>
          </cell>
        </row>
        <row r="388">
          <cell r="A388">
            <v>22</v>
          </cell>
        </row>
        <row r="389">
          <cell r="A389">
            <v>23</v>
          </cell>
        </row>
        <row r="393">
          <cell r="A393">
            <v>10</v>
          </cell>
        </row>
        <row r="394">
          <cell r="A394">
            <v>11</v>
          </cell>
        </row>
        <row r="395">
          <cell r="A395">
            <v>12</v>
          </cell>
        </row>
        <row r="396">
          <cell r="A396">
            <v>13</v>
          </cell>
        </row>
        <row r="397">
          <cell r="A397">
            <v>15</v>
          </cell>
        </row>
        <row r="398">
          <cell r="A398">
            <v>21</v>
          </cell>
        </row>
        <row r="399">
          <cell r="A399">
            <v>41</v>
          </cell>
        </row>
        <row r="400">
          <cell r="A400">
            <v>25</v>
          </cell>
        </row>
        <row r="401">
          <cell r="A401">
            <v>22</v>
          </cell>
        </row>
        <row r="402">
          <cell r="A402">
            <v>24</v>
          </cell>
        </row>
        <row r="404">
          <cell r="A404">
            <v>28</v>
          </cell>
        </row>
        <row r="405">
          <cell r="A405">
            <v>37</v>
          </cell>
        </row>
        <row r="406">
          <cell r="A406">
            <v>25</v>
          </cell>
        </row>
        <row r="407">
          <cell r="A407">
            <v>38</v>
          </cell>
        </row>
        <row r="408">
          <cell r="A408">
            <v>40</v>
          </cell>
        </row>
        <row r="409">
          <cell r="A409">
            <v>42</v>
          </cell>
        </row>
        <row r="410">
          <cell r="A410">
            <v>43</v>
          </cell>
        </row>
        <row r="411">
          <cell r="A411">
            <v>39</v>
          </cell>
        </row>
        <row r="412">
          <cell r="A412">
            <v>22</v>
          </cell>
        </row>
        <row r="413">
          <cell r="A413">
            <v>23</v>
          </cell>
        </row>
        <row r="417">
          <cell r="A417">
            <v>1</v>
          </cell>
        </row>
        <row r="418">
          <cell r="A418">
            <v>2</v>
          </cell>
        </row>
        <row r="419">
          <cell r="A419">
            <v>3</v>
          </cell>
        </row>
        <row r="420">
          <cell r="A420">
            <v>5</v>
          </cell>
        </row>
        <row r="421">
          <cell r="A421">
            <v>6</v>
          </cell>
        </row>
        <row r="422">
          <cell r="A422">
            <v>7</v>
          </cell>
        </row>
        <row r="423">
          <cell r="A423">
            <v>8</v>
          </cell>
        </row>
        <row r="424">
          <cell r="A424">
            <v>9</v>
          </cell>
        </row>
        <row r="425">
          <cell r="A425">
            <v>17</v>
          </cell>
        </row>
        <row r="426">
          <cell r="A426">
            <v>43</v>
          </cell>
        </row>
        <row r="427">
          <cell r="A427">
            <v>44</v>
          </cell>
        </row>
        <row r="428">
          <cell r="A428">
            <v>22</v>
          </cell>
        </row>
        <row r="429">
          <cell r="A429">
            <v>24</v>
          </cell>
        </row>
        <row r="431">
          <cell r="A431">
            <v>28</v>
          </cell>
        </row>
        <row r="432">
          <cell r="A432">
            <v>37</v>
          </cell>
        </row>
        <row r="433">
          <cell r="A433">
            <v>25</v>
          </cell>
        </row>
        <row r="434">
          <cell r="A434">
            <v>38</v>
          </cell>
        </row>
        <row r="435">
          <cell r="A435">
            <v>40</v>
          </cell>
        </row>
        <row r="436">
          <cell r="A436">
            <v>42</v>
          </cell>
        </row>
        <row r="437">
          <cell r="A437">
            <v>43</v>
          </cell>
        </row>
        <row r="438">
          <cell r="A438">
            <v>39</v>
          </cell>
        </row>
        <row r="439">
          <cell r="A439">
            <v>22</v>
          </cell>
        </row>
        <row r="440">
          <cell r="A440">
            <v>23</v>
          </cell>
        </row>
        <row r="448">
          <cell r="A448">
            <v>1</v>
          </cell>
        </row>
        <row r="449">
          <cell r="A449">
            <v>2</v>
          </cell>
        </row>
        <row r="450">
          <cell r="A450">
            <v>3</v>
          </cell>
        </row>
        <row r="451">
          <cell r="A451">
            <v>5</v>
          </cell>
        </row>
        <row r="452">
          <cell r="A452">
            <v>6</v>
          </cell>
        </row>
        <row r="453">
          <cell r="A453">
            <v>7</v>
          </cell>
        </row>
        <row r="454">
          <cell r="A454">
            <v>8</v>
          </cell>
        </row>
        <row r="455">
          <cell r="A455">
            <v>9</v>
          </cell>
        </row>
        <row r="456">
          <cell r="A456">
            <v>17</v>
          </cell>
        </row>
        <row r="457">
          <cell r="A457">
            <v>43</v>
          </cell>
        </row>
        <row r="458">
          <cell r="A458">
            <v>44</v>
          </cell>
        </row>
        <row r="459">
          <cell r="A459">
            <v>22</v>
          </cell>
        </row>
        <row r="460">
          <cell r="A460">
            <v>24</v>
          </cell>
        </row>
        <row r="462">
          <cell r="A462">
            <v>28</v>
          </cell>
        </row>
        <row r="463">
          <cell r="A463">
            <v>37</v>
          </cell>
        </row>
        <row r="464">
          <cell r="A464">
            <v>25</v>
          </cell>
        </row>
        <row r="465">
          <cell r="A465">
            <v>38</v>
          </cell>
        </row>
        <row r="466">
          <cell r="A466">
            <v>40</v>
          </cell>
        </row>
        <row r="467">
          <cell r="A467">
            <v>42</v>
          </cell>
        </row>
        <row r="468">
          <cell r="A468">
            <v>43</v>
          </cell>
        </row>
        <row r="469">
          <cell r="A469">
            <v>39</v>
          </cell>
        </row>
        <row r="470">
          <cell r="A470">
            <v>45</v>
          </cell>
        </row>
        <row r="471">
          <cell r="A471">
            <v>22</v>
          </cell>
        </row>
        <row r="472">
          <cell r="A472">
            <v>23</v>
          </cell>
        </row>
        <row r="476">
          <cell r="A476">
            <v>10</v>
          </cell>
        </row>
        <row r="477">
          <cell r="A477">
            <v>11</v>
          </cell>
        </row>
        <row r="478">
          <cell r="A478">
            <v>12</v>
          </cell>
        </row>
        <row r="479">
          <cell r="A479">
            <v>13</v>
          </cell>
        </row>
        <row r="480">
          <cell r="A480">
            <v>15</v>
          </cell>
        </row>
        <row r="481">
          <cell r="A481">
            <v>21</v>
          </cell>
        </row>
        <row r="482">
          <cell r="A482">
            <v>41</v>
          </cell>
        </row>
        <row r="483">
          <cell r="A483">
            <v>25</v>
          </cell>
        </row>
        <row r="484">
          <cell r="A484">
            <v>22</v>
          </cell>
        </row>
        <row r="485">
          <cell r="A485">
            <v>24</v>
          </cell>
        </row>
        <row r="487">
          <cell r="A487">
            <v>28</v>
          </cell>
        </row>
        <row r="488">
          <cell r="A488">
            <v>37</v>
          </cell>
        </row>
        <row r="489">
          <cell r="A489">
            <v>38</v>
          </cell>
        </row>
        <row r="490">
          <cell r="A490">
            <v>40</v>
          </cell>
        </row>
        <row r="491">
          <cell r="A491">
            <v>42</v>
          </cell>
        </row>
        <row r="492">
          <cell r="A492">
            <v>43</v>
          </cell>
        </row>
        <row r="493">
          <cell r="A493">
            <v>25</v>
          </cell>
        </row>
        <row r="494">
          <cell r="A494">
            <v>39</v>
          </cell>
        </row>
        <row r="495">
          <cell r="A495">
            <v>22</v>
          </cell>
        </row>
        <row r="496">
          <cell r="A496">
            <v>23</v>
          </cell>
        </row>
        <row r="500">
          <cell r="A500">
            <v>10</v>
          </cell>
        </row>
        <row r="501">
          <cell r="A501">
            <v>11</v>
          </cell>
        </row>
        <row r="502">
          <cell r="A502">
            <v>12</v>
          </cell>
        </row>
        <row r="503">
          <cell r="A503">
            <v>13</v>
          </cell>
        </row>
        <row r="504">
          <cell r="A504">
            <v>15</v>
          </cell>
        </row>
        <row r="505">
          <cell r="A505">
            <v>21</v>
          </cell>
        </row>
        <row r="506">
          <cell r="A506">
            <v>41</v>
          </cell>
        </row>
        <row r="507">
          <cell r="A507">
            <v>25</v>
          </cell>
        </row>
        <row r="508">
          <cell r="A508">
            <v>22</v>
          </cell>
        </row>
        <row r="509">
          <cell r="A509">
            <v>24</v>
          </cell>
        </row>
        <row r="511">
          <cell r="A511">
            <v>28</v>
          </cell>
        </row>
        <row r="512">
          <cell r="A512">
            <v>37</v>
          </cell>
        </row>
        <row r="513">
          <cell r="A513">
            <v>38</v>
          </cell>
        </row>
        <row r="514">
          <cell r="A514">
            <v>40</v>
          </cell>
        </row>
        <row r="515">
          <cell r="A515">
            <v>42</v>
          </cell>
        </row>
        <row r="516">
          <cell r="A516">
            <v>43</v>
          </cell>
        </row>
        <row r="517">
          <cell r="A517">
            <v>25</v>
          </cell>
        </row>
        <row r="518">
          <cell r="A518">
            <v>39</v>
          </cell>
        </row>
        <row r="519">
          <cell r="A519">
            <v>22</v>
          </cell>
        </row>
        <row r="520">
          <cell r="A520">
            <v>23</v>
          </cell>
        </row>
        <row r="524">
          <cell r="A524">
            <v>10</v>
          </cell>
        </row>
        <row r="525">
          <cell r="A525">
            <v>11</v>
          </cell>
        </row>
        <row r="526">
          <cell r="A526">
            <v>12</v>
          </cell>
        </row>
        <row r="527">
          <cell r="A527">
            <v>13</v>
          </cell>
        </row>
        <row r="528">
          <cell r="A528">
            <v>15</v>
          </cell>
        </row>
        <row r="529">
          <cell r="A529">
            <v>21</v>
          </cell>
        </row>
        <row r="530">
          <cell r="A530">
            <v>41</v>
          </cell>
        </row>
        <row r="531">
          <cell r="A531">
            <v>25</v>
          </cell>
        </row>
        <row r="532">
          <cell r="A532">
            <v>22</v>
          </cell>
        </row>
        <row r="533">
          <cell r="A533">
            <v>24</v>
          </cell>
        </row>
        <row r="535">
          <cell r="A535">
            <v>28</v>
          </cell>
        </row>
        <row r="536">
          <cell r="A536">
            <v>37</v>
          </cell>
        </row>
        <row r="537">
          <cell r="A537">
            <v>38</v>
          </cell>
        </row>
        <row r="538">
          <cell r="A538">
            <v>40</v>
          </cell>
        </row>
        <row r="539">
          <cell r="A539">
            <v>42</v>
          </cell>
        </row>
        <row r="540">
          <cell r="A540">
            <v>43</v>
          </cell>
        </row>
        <row r="541">
          <cell r="A541">
            <v>25</v>
          </cell>
        </row>
        <row r="542">
          <cell r="A542">
            <v>39</v>
          </cell>
        </row>
        <row r="543">
          <cell r="A543">
            <v>22</v>
          </cell>
        </row>
        <row r="544">
          <cell r="A544">
            <v>23</v>
          </cell>
        </row>
        <row r="548">
          <cell r="A548">
            <v>10</v>
          </cell>
        </row>
        <row r="549">
          <cell r="A549">
            <v>11</v>
          </cell>
        </row>
        <row r="550">
          <cell r="A550">
            <v>12</v>
          </cell>
        </row>
        <row r="551">
          <cell r="A551">
            <v>13</v>
          </cell>
        </row>
        <row r="552">
          <cell r="A552">
            <v>15</v>
          </cell>
        </row>
        <row r="553">
          <cell r="A553">
            <v>21</v>
          </cell>
        </row>
        <row r="554">
          <cell r="A554">
            <v>41</v>
          </cell>
        </row>
        <row r="555">
          <cell r="A555">
            <v>25</v>
          </cell>
        </row>
        <row r="556">
          <cell r="A556">
            <v>22</v>
          </cell>
        </row>
        <row r="557">
          <cell r="A557">
            <v>24</v>
          </cell>
        </row>
        <row r="559">
          <cell r="A559">
            <v>28</v>
          </cell>
        </row>
        <row r="560">
          <cell r="A560">
            <v>37</v>
          </cell>
        </row>
        <row r="561">
          <cell r="A561">
            <v>38</v>
          </cell>
        </row>
        <row r="562">
          <cell r="A562">
            <v>40</v>
          </cell>
        </row>
        <row r="563">
          <cell r="A563">
            <v>42</v>
          </cell>
        </row>
        <row r="564">
          <cell r="A564">
            <v>43</v>
          </cell>
        </row>
        <row r="565">
          <cell r="A565">
            <v>25</v>
          </cell>
        </row>
        <row r="566">
          <cell r="A566">
            <v>39</v>
          </cell>
        </row>
        <row r="567">
          <cell r="A567">
            <v>22</v>
          </cell>
        </row>
        <row r="568">
          <cell r="A568">
            <v>23</v>
          </cell>
        </row>
        <row r="572">
          <cell r="A572">
            <v>1</v>
          </cell>
        </row>
        <row r="573">
          <cell r="A573">
            <v>2</v>
          </cell>
        </row>
        <row r="574">
          <cell r="A574">
            <v>3</v>
          </cell>
        </row>
        <row r="575">
          <cell r="A575">
            <v>5</v>
          </cell>
        </row>
        <row r="576">
          <cell r="A576">
            <v>6</v>
          </cell>
        </row>
        <row r="577">
          <cell r="A577">
            <v>7</v>
          </cell>
        </row>
        <row r="578">
          <cell r="A578">
            <v>8</v>
          </cell>
        </row>
        <row r="579">
          <cell r="A579">
            <v>9</v>
          </cell>
        </row>
        <row r="580">
          <cell r="A580">
            <v>17</v>
          </cell>
        </row>
        <row r="581">
          <cell r="A581">
            <v>43</v>
          </cell>
        </row>
        <row r="582">
          <cell r="A582">
            <v>44</v>
          </cell>
        </row>
        <row r="583">
          <cell r="A583">
            <v>22</v>
          </cell>
        </row>
        <row r="584">
          <cell r="A584">
            <v>24</v>
          </cell>
        </row>
        <row r="586">
          <cell r="A586">
            <v>28</v>
          </cell>
        </row>
        <row r="587">
          <cell r="A587">
            <v>26</v>
          </cell>
        </row>
        <row r="588">
          <cell r="A588">
            <v>37</v>
          </cell>
        </row>
        <row r="589">
          <cell r="A589">
            <v>25</v>
          </cell>
        </row>
        <row r="590">
          <cell r="A590">
            <v>38</v>
          </cell>
        </row>
        <row r="591">
          <cell r="A591">
            <v>40</v>
          </cell>
        </row>
        <row r="592">
          <cell r="A592">
            <v>42</v>
          </cell>
        </row>
        <row r="593">
          <cell r="A593">
            <v>43</v>
          </cell>
        </row>
        <row r="594">
          <cell r="A594">
            <v>39</v>
          </cell>
        </row>
        <row r="595">
          <cell r="A595">
            <v>45</v>
          </cell>
        </row>
        <row r="596">
          <cell r="A596">
            <v>22</v>
          </cell>
        </row>
        <row r="597">
          <cell r="A597">
            <v>23</v>
          </cell>
        </row>
        <row r="601">
          <cell r="A601">
            <v>10</v>
          </cell>
        </row>
        <row r="602">
          <cell r="A602">
            <v>11</v>
          </cell>
        </row>
        <row r="603">
          <cell r="A603">
            <v>12</v>
          </cell>
        </row>
        <row r="604">
          <cell r="A604">
            <v>13</v>
          </cell>
        </row>
        <row r="605">
          <cell r="A605">
            <v>14</v>
          </cell>
        </row>
        <row r="606">
          <cell r="A606">
            <v>20</v>
          </cell>
        </row>
        <row r="607">
          <cell r="A607">
            <v>41</v>
          </cell>
        </row>
        <row r="608">
          <cell r="A608">
            <v>25</v>
          </cell>
        </row>
        <row r="609">
          <cell r="A609">
            <v>22</v>
          </cell>
        </row>
        <row r="610">
          <cell r="A610">
            <v>24</v>
          </cell>
        </row>
        <row r="612">
          <cell r="A612">
            <v>28</v>
          </cell>
        </row>
        <row r="613">
          <cell r="A613">
            <v>37</v>
          </cell>
        </row>
        <row r="614">
          <cell r="A614">
            <v>38</v>
          </cell>
        </row>
        <row r="615">
          <cell r="A615">
            <v>40</v>
          </cell>
        </row>
        <row r="616">
          <cell r="A616">
            <v>42</v>
          </cell>
        </row>
        <row r="617">
          <cell r="A617">
            <v>43</v>
          </cell>
        </row>
        <row r="618">
          <cell r="A618">
            <v>25</v>
          </cell>
        </row>
        <row r="619">
          <cell r="A619">
            <v>39</v>
          </cell>
        </row>
        <row r="620">
          <cell r="A620">
            <v>22</v>
          </cell>
        </row>
        <row r="621">
          <cell r="A621">
            <v>23</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info"/>
      <sheetName val="PayItem"/>
      <sheetName val="Schedule of PIT paid "/>
      <sheetName val="tra-vat-lieu"/>
      <sheetName val="Data Mgmt"/>
      <sheetName val="gvl"/>
      <sheetName val="DTCT"/>
      <sheetName val="KH-Q1,Q2,01"/>
      <sheetName val="1. Chi tieu ĐT 3 tỉnh 24-26"/>
      <sheetName val="Tai khoa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info"/>
      <sheetName val="CP Budget Template"/>
      <sheetName val="BRF"/>
      <sheetName val="APP 1 LC"/>
      <sheetName val="APP 1 USD"/>
      <sheetName val="APP 2 LC"/>
      <sheetName val="APP 2 USD"/>
      <sheetName val="Commodities and In-Kind for Dst"/>
      <sheetName val="Commodities for Monetization"/>
      <sheetName val="Sale Proceeds From Monetization"/>
      <sheetName val="National Staff Summary"/>
      <sheetName val="Support 1"/>
      <sheetName val="Support 2"/>
      <sheetName val="Support 3"/>
      <sheetName val="Support 4"/>
      <sheetName val="Support 5"/>
      <sheetName val="Support 6"/>
      <sheetName val="Support 7"/>
      <sheetName val="Support 8"/>
      <sheetName val="Locally Generated Income"/>
      <sheetName val="International Staff Summary"/>
      <sheetName val="Est Monetization Activity"/>
      <sheetName val="Field Notes Review Issues"/>
      <sheetName val="Rapport"/>
      <sheetName val="SF-424"/>
      <sheetName val="_ADFDI_LOV"/>
      <sheetName val="gvl"/>
      <sheetName val="Schedule of PIT paid "/>
      <sheetName val="dtct cong"/>
      <sheetName val="NEW-PANEL"/>
      <sheetName val="Calc Overrides"/>
      <sheetName val="DI-EST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D"/>
      <sheetName val="TN"/>
      <sheetName val="THN"/>
      <sheetName val="CAMAY"/>
      <sheetName val="VL"/>
      <sheetName val="NHANCONGduong"/>
      <sheetName val="Nhan cong cong"/>
      <sheetName val="VUA"/>
      <sheetName val="HSO"/>
      <sheetName val="Phatsinh"/>
      <sheetName val="KHTT"/>
      <sheetName val="00000000"/>
      <sheetName val="10000000"/>
      <sheetName val="20000000"/>
      <sheetName val="30000000"/>
      <sheetName val="XL4Poppy"/>
      <sheetName val="XL4Poppy (2)"/>
      <sheetName val="Congty"/>
      <sheetName val="VPPN"/>
      <sheetName val="XN74"/>
      <sheetName val="XN54"/>
      <sheetName val="XN33"/>
      <sheetName val="NK96"/>
      <sheetName val="XL4Test5"/>
      <sheetName val="NHALCONGduong"/>
      <sheetName val="Calc Overrides"/>
      <sheetName val="Data Mgmt"/>
      <sheetName val="Sheet1"/>
      <sheetName val="Sheet2"/>
      <sheetName val="Sheet3"/>
      <sheetName val="Nhan cong`#/.g"/>
      <sheetName val="MTO REV.2(ARMOR)"/>
      <sheetName val="gVL"/>
      <sheetName val="Budget-Details"/>
      <sheetName val="dongia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TH"/>
      <sheetName val="KSTK"/>
      <sheetName val="KLNT"/>
      <sheetName val="Sheet2"/>
      <sheetName val="trabang"/>
      <sheetName val="Dg Dchat"/>
      <sheetName val="Dg Dhinh"/>
      <sheetName val="TVLIEU"/>
      <sheetName val="GTXL"/>
      <sheetName val="Bao gia"/>
      <sheetName val="Trabang-TPhuoc"/>
      <sheetName val="00000000"/>
      <sheetName val="XXXXXXXX"/>
      <sheetName val="XXXXXXX0"/>
      <sheetName val="XXXXXXX1"/>
      <sheetName val="XXXXXXX2"/>
      <sheetName val="XL4Poppy"/>
      <sheetName val="Nghiem thu"/>
      <sheetName val="KS duong"/>
      <sheetName val="Sheet13"/>
      <sheetName val="DTDD"/>
      <sheetName val="DTCD"/>
      <sheetName val="DTDD2003"/>
      <sheetName val="Vayvon"/>
      <sheetName val="Sheet5"/>
      <sheetName val="Sheet4"/>
      <sheetName val="Sheet1"/>
      <sheetName val="Tdien"/>
      <sheetName val="DTSON ADB3-N2"/>
      <sheetName val="Sheet12"/>
      <sheetName val="Sheet11"/>
      <sheetName val="Sheet10"/>
      <sheetName val="Sheet9"/>
      <sheetName val="Sheet7"/>
      <sheetName val="BangketienvayNHS"/>
      <sheetName val="Sheet15"/>
      <sheetName val="Sheet3"/>
      <sheetName val="XL4Test5"/>
      <sheetName val="Congty"/>
      <sheetName val="VPPN"/>
      <sheetName val="XN74"/>
      <sheetName val="XN54"/>
      <sheetName val="XN33"/>
      <sheetName val="NK96"/>
      <sheetName val="Sheet6"/>
      <sheetName val="tong hop"/>
      <sheetName val="phan tich DG"/>
      <sheetName val="gia vat lieu"/>
      <sheetName val="gia xe may"/>
      <sheetName val="gia nhan cong"/>
      <sheetName val="Master info"/>
      <sheetName val="dtct cong"/>
      <sheetName val="tra-vat-lieu"/>
      <sheetName val="#REF"/>
      <sheetName val="KH-Q1,Q2,01"/>
      <sheetName val="Schedule of PIT paid "/>
    </sheetNames>
    <sheetDataSet>
      <sheetData sheetId="0" refreshError="1"/>
      <sheetData sheetId="1" refreshError="1"/>
      <sheetData sheetId="2" refreshError="1"/>
      <sheetData sheetId="3" refreshError="1">
        <row r="7">
          <cell r="A7" t="str">
            <v>§M</v>
          </cell>
        </row>
        <row r="8">
          <cell r="A8">
            <v>41</v>
          </cell>
        </row>
        <row r="9">
          <cell r="A9">
            <v>42</v>
          </cell>
        </row>
        <row r="10">
          <cell r="A10">
            <v>43</v>
          </cell>
        </row>
        <row r="11">
          <cell r="A11">
            <v>44</v>
          </cell>
        </row>
        <row r="12">
          <cell r="A12">
            <v>45</v>
          </cell>
        </row>
        <row r="13">
          <cell r="A13">
            <v>46</v>
          </cell>
        </row>
        <row r="14">
          <cell r="A14">
            <v>47</v>
          </cell>
        </row>
        <row r="15">
          <cell r="A15">
            <v>48</v>
          </cell>
        </row>
        <row r="16">
          <cell r="A16">
            <v>49</v>
          </cell>
        </row>
        <row r="17">
          <cell r="A17">
            <v>50</v>
          </cell>
        </row>
        <row r="18">
          <cell r="A18">
            <v>51</v>
          </cell>
        </row>
        <row r="19">
          <cell r="A19">
            <v>52</v>
          </cell>
        </row>
        <row r="20">
          <cell r="A20">
            <v>56</v>
          </cell>
        </row>
        <row r="21">
          <cell r="A21">
            <v>57</v>
          </cell>
        </row>
        <row r="22">
          <cell r="A22">
            <v>58</v>
          </cell>
        </row>
        <row r="23">
          <cell r="A23">
            <v>72</v>
          </cell>
        </row>
        <row r="24">
          <cell r="A24">
            <v>71</v>
          </cell>
        </row>
        <row r="25">
          <cell r="A25">
            <v>73</v>
          </cell>
        </row>
        <row r="26">
          <cell r="A26">
            <v>134</v>
          </cell>
        </row>
        <row r="27">
          <cell r="A27">
            <v>90</v>
          </cell>
        </row>
        <row r="28">
          <cell r="A28">
            <v>37</v>
          </cell>
        </row>
        <row r="29">
          <cell r="A29">
            <v>3</v>
          </cell>
        </row>
        <row r="30">
          <cell r="A30">
            <v>129</v>
          </cell>
        </row>
        <row r="31">
          <cell r="A31">
            <v>84</v>
          </cell>
        </row>
        <row r="32">
          <cell r="A32">
            <v>75</v>
          </cell>
        </row>
        <row r="33">
          <cell r="A33">
            <v>108</v>
          </cell>
        </row>
        <row r="34">
          <cell r="A34">
            <v>109</v>
          </cell>
        </row>
        <row r="35">
          <cell r="A35">
            <v>84</v>
          </cell>
        </row>
        <row r="36">
          <cell r="A36">
            <v>85</v>
          </cell>
        </row>
        <row r="37">
          <cell r="A37">
            <v>86</v>
          </cell>
        </row>
        <row r="38">
          <cell r="A38">
            <v>87</v>
          </cell>
        </row>
        <row r="39">
          <cell r="A39">
            <v>89</v>
          </cell>
        </row>
        <row r="40">
          <cell r="A40">
            <v>88</v>
          </cell>
        </row>
        <row r="41">
          <cell r="A41">
            <v>110</v>
          </cell>
        </row>
        <row r="43">
          <cell r="A43">
            <v>54</v>
          </cell>
        </row>
        <row r="44">
          <cell r="A44">
            <v>55</v>
          </cell>
        </row>
        <row r="45">
          <cell r="A45">
            <v>63</v>
          </cell>
        </row>
        <row r="46">
          <cell r="A46">
            <v>64</v>
          </cell>
        </row>
        <row r="47">
          <cell r="A47">
            <v>66</v>
          </cell>
        </row>
        <row r="48">
          <cell r="A48">
            <v>133</v>
          </cell>
        </row>
        <row r="49">
          <cell r="A49">
            <v>134</v>
          </cell>
        </row>
        <row r="50">
          <cell r="A50">
            <v>65</v>
          </cell>
        </row>
        <row r="51">
          <cell r="A51">
            <v>69</v>
          </cell>
        </row>
        <row r="52">
          <cell r="A52">
            <v>68</v>
          </cell>
        </row>
        <row r="53">
          <cell r="A53">
            <v>70</v>
          </cell>
        </row>
        <row r="54">
          <cell r="A54"/>
        </row>
        <row r="55">
          <cell r="A55" t="str">
            <v>VL</v>
          </cell>
        </row>
        <row r="56">
          <cell r="A56"/>
        </row>
        <row r="57">
          <cell r="A57"/>
        </row>
        <row r="58">
          <cell r="A58"/>
        </row>
        <row r="59">
          <cell r="A59">
            <v>52</v>
          </cell>
        </row>
        <row r="60">
          <cell r="A60">
            <v>53</v>
          </cell>
        </row>
        <row r="61">
          <cell r="A61">
            <v>19</v>
          </cell>
        </row>
        <row r="62">
          <cell r="A62">
            <v>20</v>
          </cell>
        </row>
        <row r="63">
          <cell r="A63">
            <v>53</v>
          </cell>
        </row>
        <row r="64">
          <cell r="A64">
            <v>22</v>
          </cell>
        </row>
        <row r="65">
          <cell r="A65">
            <v>53</v>
          </cell>
        </row>
        <row r="66">
          <cell r="A66">
            <v>3</v>
          </cell>
        </row>
        <row r="67">
          <cell r="A67">
            <v>28</v>
          </cell>
        </row>
        <row r="68">
          <cell r="A68">
            <v>1</v>
          </cell>
        </row>
        <row r="69">
          <cell r="A69">
            <v>2</v>
          </cell>
        </row>
        <row r="70">
          <cell r="A70">
            <v>31</v>
          </cell>
        </row>
        <row r="71">
          <cell r="A71">
            <v>39</v>
          </cell>
        </row>
        <row r="72">
          <cell r="A72">
            <v>40</v>
          </cell>
        </row>
        <row r="73">
          <cell r="A73">
            <v>55</v>
          </cell>
        </row>
        <row r="74">
          <cell r="A74">
            <v>38</v>
          </cell>
        </row>
        <row r="75">
          <cell r="A75">
            <v>98</v>
          </cell>
        </row>
        <row r="76">
          <cell r="A76">
            <v>13</v>
          </cell>
        </row>
        <row r="77">
          <cell r="A77">
            <v>15</v>
          </cell>
        </row>
        <row r="78">
          <cell r="A78">
            <v>16</v>
          </cell>
        </row>
        <row r="79">
          <cell r="A79">
            <v>17</v>
          </cell>
        </row>
        <row r="80">
          <cell r="A80">
            <v>18</v>
          </cell>
        </row>
        <row r="81">
          <cell r="A81">
            <v>59</v>
          </cell>
        </row>
        <row r="82">
          <cell r="A82">
            <v>60</v>
          </cell>
        </row>
        <row r="83">
          <cell r="A83">
            <v>61</v>
          </cell>
        </row>
        <row r="84">
          <cell r="A84">
            <v>135</v>
          </cell>
        </row>
        <row r="85">
          <cell r="A85">
            <v>30</v>
          </cell>
        </row>
        <row r="86">
          <cell r="A86">
            <v>37</v>
          </cell>
        </row>
        <row r="87">
          <cell r="A87">
            <v>29</v>
          </cell>
        </row>
        <row r="88">
          <cell r="A88">
            <v>31</v>
          </cell>
        </row>
        <row r="89">
          <cell r="A89">
            <v>9</v>
          </cell>
        </row>
        <row r="90">
          <cell r="A90">
            <v>10</v>
          </cell>
        </row>
        <row r="91">
          <cell r="A91">
            <v>3</v>
          </cell>
        </row>
        <row r="92">
          <cell r="A92">
            <v>67</v>
          </cell>
        </row>
        <row r="93">
          <cell r="A93">
            <v>32</v>
          </cell>
        </row>
        <row r="94">
          <cell r="A94">
            <v>33</v>
          </cell>
        </row>
        <row r="95">
          <cell r="A95">
            <v>34</v>
          </cell>
        </row>
        <row r="96">
          <cell r="A96">
            <v>35</v>
          </cell>
        </row>
        <row r="97">
          <cell r="A97">
            <v>36</v>
          </cell>
        </row>
        <row r="98">
          <cell r="A98">
            <v>111</v>
          </cell>
        </row>
        <row r="99">
          <cell r="A99">
            <v>1</v>
          </cell>
        </row>
        <row r="100">
          <cell r="A100">
            <v>2</v>
          </cell>
        </row>
        <row r="101">
          <cell r="A101">
            <v>54</v>
          </cell>
        </row>
        <row r="102">
          <cell r="A102">
            <v>126</v>
          </cell>
        </row>
        <row r="103">
          <cell r="A103">
            <v>56</v>
          </cell>
        </row>
        <row r="104">
          <cell r="A104">
            <v>127</v>
          </cell>
        </row>
        <row r="105">
          <cell r="A105">
            <v>86</v>
          </cell>
        </row>
        <row r="106">
          <cell r="A106">
            <v>3</v>
          </cell>
        </row>
        <row r="107">
          <cell r="A107">
            <v>129</v>
          </cell>
        </row>
        <row r="108">
          <cell r="A108">
            <v>58</v>
          </cell>
        </row>
        <row r="109">
          <cell r="A109">
            <v>59</v>
          </cell>
        </row>
        <row r="110">
          <cell r="A110">
            <v>112</v>
          </cell>
        </row>
        <row r="111">
          <cell r="A111">
            <v>113</v>
          </cell>
        </row>
        <row r="112">
          <cell r="A112">
            <v>114</v>
          </cell>
        </row>
        <row r="113">
          <cell r="A113">
            <v>116</v>
          </cell>
        </row>
        <row r="114">
          <cell r="A114">
            <v>117</v>
          </cell>
        </row>
        <row r="115">
          <cell r="A115">
            <v>118</v>
          </cell>
        </row>
        <row r="116">
          <cell r="A116">
            <v>119</v>
          </cell>
        </row>
        <row r="117">
          <cell r="A117">
            <v>125</v>
          </cell>
        </row>
        <row r="118">
          <cell r="A118">
            <v>120</v>
          </cell>
        </row>
        <row r="119">
          <cell r="A119">
            <v>122</v>
          </cell>
        </row>
        <row r="120">
          <cell r="A120">
            <v>123</v>
          </cell>
        </row>
        <row r="121">
          <cell r="A121">
            <v>124</v>
          </cell>
        </row>
        <row r="122">
          <cell r="A122">
            <v>125</v>
          </cell>
        </row>
        <row r="123">
          <cell r="A123">
            <v>76</v>
          </cell>
        </row>
        <row r="124">
          <cell r="A124">
            <v>125</v>
          </cell>
        </row>
        <row r="125">
          <cell r="A125">
            <v>108</v>
          </cell>
        </row>
        <row r="126">
          <cell r="A126">
            <v>109</v>
          </cell>
        </row>
        <row r="127">
          <cell r="A127">
            <v>105</v>
          </cell>
        </row>
        <row r="128">
          <cell r="A128">
            <v>106</v>
          </cell>
        </row>
        <row r="129">
          <cell r="A129">
            <v>129</v>
          </cell>
        </row>
        <row r="131">
          <cell r="A131">
            <v>130</v>
          </cell>
        </row>
        <row r="132">
          <cell r="A132">
            <v>147</v>
          </cell>
        </row>
        <row r="133">
          <cell r="A133">
            <v>132</v>
          </cell>
        </row>
        <row r="134">
          <cell r="A134">
            <v>52</v>
          </cell>
        </row>
        <row r="135">
          <cell r="A135">
            <v>133</v>
          </cell>
        </row>
        <row r="136">
          <cell r="A136">
            <v>146</v>
          </cell>
        </row>
        <row r="137">
          <cell r="A137">
            <v>21</v>
          </cell>
        </row>
        <row r="138">
          <cell r="A138">
            <v>22</v>
          </cell>
        </row>
        <row r="139">
          <cell r="A139">
            <v>23</v>
          </cell>
        </row>
        <row r="140">
          <cell r="A140">
            <v>24</v>
          </cell>
        </row>
        <row r="141">
          <cell r="A141">
            <v>25</v>
          </cell>
        </row>
        <row r="142">
          <cell r="A142">
            <v>3</v>
          </cell>
        </row>
        <row r="143">
          <cell r="A143">
            <v>26</v>
          </cell>
        </row>
        <row r="144">
          <cell r="A144">
            <v>85</v>
          </cell>
        </row>
        <row r="145">
          <cell r="A145">
            <v>78</v>
          </cell>
        </row>
        <row r="146">
          <cell r="A146">
            <v>77</v>
          </cell>
        </row>
        <row r="147">
          <cell r="A147">
            <v>79</v>
          </cell>
        </row>
        <row r="148">
          <cell r="A148">
            <v>80</v>
          </cell>
        </row>
        <row r="149">
          <cell r="A149">
            <v>81</v>
          </cell>
        </row>
        <row r="150">
          <cell r="A150">
            <v>82</v>
          </cell>
        </row>
        <row r="151">
          <cell r="A151">
            <v>3</v>
          </cell>
        </row>
        <row r="152">
          <cell r="A152">
            <v>27</v>
          </cell>
        </row>
        <row r="153">
          <cell r="A153">
            <v>63</v>
          </cell>
        </row>
        <row r="154">
          <cell r="A154">
            <v>84</v>
          </cell>
        </row>
        <row r="155">
          <cell r="A155">
            <v>74</v>
          </cell>
        </row>
        <row r="156">
          <cell r="A156">
            <v>84</v>
          </cell>
        </row>
        <row r="157">
          <cell r="A157">
            <v>83</v>
          </cell>
        </row>
        <row r="158">
          <cell r="A158">
            <v>1</v>
          </cell>
        </row>
        <row r="159">
          <cell r="A159">
            <v>2</v>
          </cell>
        </row>
        <row r="161">
          <cell r="A161">
            <v>105</v>
          </cell>
        </row>
        <row r="162">
          <cell r="A162">
            <v>3</v>
          </cell>
        </row>
        <row r="163">
          <cell r="A163">
            <v>129</v>
          </cell>
        </row>
        <row r="164">
          <cell r="A164">
            <v>84</v>
          </cell>
        </row>
        <row r="165">
          <cell r="A165">
            <v>108</v>
          </cell>
        </row>
        <row r="166">
          <cell r="A166">
            <v>86</v>
          </cell>
        </row>
        <row r="167">
          <cell r="A167">
            <v>109</v>
          </cell>
        </row>
        <row r="169">
          <cell r="A169">
            <v>91</v>
          </cell>
        </row>
        <row r="170">
          <cell r="A170">
            <v>92</v>
          </cell>
        </row>
        <row r="171">
          <cell r="A171">
            <v>107</v>
          </cell>
        </row>
        <row r="172">
          <cell r="A172">
            <v>3</v>
          </cell>
        </row>
        <row r="173">
          <cell r="A173">
            <v>99</v>
          </cell>
        </row>
        <row r="175">
          <cell r="A175">
            <v>103</v>
          </cell>
        </row>
        <row r="176">
          <cell r="A176">
            <v>53</v>
          </cell>
        </row>
        <row r="177">
          <cell r="A177">
            <v>91</v>
          </cell>
        </row>
        <row r="178">
          <cell r="A178">
            <v>92</v>
          </cell>
        </row>
        <row r="179">
          <cell r="A179">
            <v>5</v>
          </cell>
        </row>
        <row r="180">
          <cell r="A180">
            <v>4</v>
          </cell>
        </row>
        <row r="182">
          <cell r="A182">
            <v>100</v>
          </cell>
        </row>
        <row r="183">
          <cell r="A183">
            <v>101</v>
          </cell>
        </row>
        <row r="184">
          <cell r="A184">
            <v>106</v>
          </cell>
        </row>
        <row r="185">
          <cell r="A185">
            <v>7</v>
          </cell>
        </row>
        <row r="186">
          <cell r="A186">
            <v>6</v>
          </cell>
        </row>
        <row r="187">
          <cell r="A187">
            <v>8</v>
          </cell>
        </row>
        <row r="188">
          <cell r="A188">
            <v>102</v>
          </cell>
        </row>
        <row r="189">
          <cell r="A189">
            <v>126</v>
          </cell>
        </row>
        <row r="190">
          <cell r="A190">
            <v>69</v>
          </cell>
        </row>
        <row r="191">
          <cell r="A191">
            <v>91</v>
          </cell>
        </row>
        <row r="192">
          <cell r="A192">
            <v>92</v>
          </cell>
        </row>
        <row r="193">
          <cell r="A193">
            <v>96</v>
          </cell>
        </row>
        <row r="194">
          <cell r="A194">
            <v>97</v>
          </cell>
        </row>
        <row r="195">
          <cell r="A195">
            <v>93</v>
          </cell>
        </row>
        <row r="196">
          <cell r="A196">
            <v>94</v>
          </cell>
        </row>
        <row r="197">
          <cell r="A197">
            <v>13</v>
          </cell>
        </row>
        <row r="198">
          <cell r="A198">
            <v>14</v>
          </cell>
        </row>
        <row r="199">
          <cell r="A199">
            <v>15</v>
          </cell>
        </row>
        <row r="200">
          <cell r="A200">
            <v>16</v>
          </cell>
        </row>
        <row r="201">
          <cell r="A201">
            <v>132</v>
          </cell>
        </row>
        <row r="202">
          <cell r="A202">
            <v>91</v>
          </cell>
        </row>
        <row r="203">
          <cell r="A203">
            <v>92</v>
          </cell>
        </row>
        <row r="204">
          <cell r="A204">
            <v>96</v>
          </cell>
        </row>
        <row r="205">
          <cell r="A205">
            <v>97</v>
          </cell>
        </row>
        <row r="206">
          <cell r="A206">
            <v>93</v>
          </cell>
        </row>
        <row r="207">
          <cell r="A207">
            <v>20</v>
          </cell>
        </row>
        <row r="208">
          <cell r="A208">
            <v>19</v>
          </cell>
        </row>
        <row r="209">
          <cell r="A209">
            <v>138</v>
          </cell>
        </row>
        <row r="210">
          <cell r="A210">
            <v>91</v>
          </cell>
        </row>
        <row r="211">
          <cell r="A211">
            <v>92</v>
          </cell>
        </row>
        <row r="212">
          <cell r="A212">
            <v>96</v>
          </cell>
        </row>
        <row r="213">
          <cell r="A213">
            <v>97</v>
          </cell>
        </row>
        <row r="214">
          <cell r="A214">
            <v>105</v>
          </cell>
        </row>
        <row r="215">
          <cell r="A215">
            <v>106</v>
          </cell>
        </row>
        <row r="216">
          <cell r="A216">
            <v>93</v>
          </cell>
        </row>
        <row r="217">
          <cell r="A217">
            <v>95</v>
          </cell>
        </row>
        <row r="218">
          <cell r="A218">
            <v>126</v>
          </cell>
        </row>
        <row r="219">
          <cell r="A219">
            <v>3</v>
          </cell>
        </row>
        <row r="220">
          <cell r="A220">
            <v>129</v>
          </cell>
        </row>
        <row r="221">
          <cell r="A221">
            <v>130</v>
          </cell>
        </row>
        <row r="222">
          <cell r="A222">
            <v>131</v>
          </cell>
        </row>
        <row r="223">
          <cell r="A223">
            <v>67</v>
          </cell>
        </row>
        <row r="225">
          <cell r="A225">
            <v>131</v>
          </cell>
        </row>
        <row r="226">
          <cell r="A226">
            <v>133</v>
          </cell>
        </row>
        <row r="227">
          <cell r="A227">
            <v>126</v>
          </cell>
        </row>
        <row r="228">
          <cell r="A228">
            <v>108</v>
          </cell>
        </row>
        <row r="229">
          <cell r="A229">
            <v>109</v>
          </cell>
        </row>
        <row r="230">
          <cell r="A230">
            <v>105</v>
          </cell>
        </row>
        <row r="231">
          <cell r="A231">
            <v>106</v>
          </cell>
        </row>
        <row r="232">
          <cell r="A232">
            <v>3</v>
          </cell>
        </row>
        <row r="233">
          <cell r="A233">
            <v>1</v>
          </cell>
        </row>
        <row r="234">
          <cell r="A234">
            <v>128</v>
          </cell>
        </row>
        <row r="235">
          <cell r="A235">
            <v>130</v>
          </cell>
        </row>
        <row r="236">
          <cell r="A236">
            <v>67</v>
          </cell>
        </row>
        <row r="237">
          <cell r="A237">
            <v>129</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P_2. Adv Report_Subrecip"/>
      <sheetName val="Operation forecast"/>
      <sheetName val="Jul'25 (personnel)"/>
      <sheetName val="Aug'25 (personnel)"/>
      <sheetName val="Sep'25 (personnel)"/>
      <sheetName val="Project Ativity"/>
      <sheetName val="WP-VNAH Jul-Sept- FY2025"/>
      <sheetName val="Sheet1"/>
      <sheetName val="Break down"/>
      <sheetName val="CRS DIP Template"/>
    </sheetNames>
    <sheetDataSet>
      <sheetData sheetId="0"/>
      <sheetData sheetId="1"/>
      <sheetData sheetId="2"/>
      <sheetData sheetId="3"/>
      <sheetData sheetId="4"/>
      <sheetData sheetId="5"/>
      <sheetData sheetId="6"/>
      <sheetData sheetId="7"/>
      <sheetData sheetId="8">
        <row r="79">
          <cell r="H79">
            <v>11266968.444625407</v>
          </cell>
        </row>
        <row r="114">
          <cell r="H114">
            <v>7082994.1284826156</v>
          </cell>
        </row>
        <row r="151">
          <cell r="G151">
            <v>13500000</v>
          </cell>
        </row>
        <row r="163">
          <cell r="G163">
            <v>39400000</v>
          </cell>
        </row>
        <row r="200">
          <cell r="H200">
            <v>117942000</v>
          </cell>
        </row>
        <row r="249">
          <cell r="H249">
            <v>162569999.99699998</v>
          </cell>
        </row>
        <row r="326">
          <cell r="H326">
            <v>89321000</v>
          </cell>
        </row>
        <row r="331">
          <cell r="H331">
            <v>164400000</v>
          </cell>
        </row>
        <row r="350">
          <cell r="H350">
            <v>38571625</v>
          </cell>
        </row>
        <row r="392">
          <cell r="H392">
            <v>3021900</v>
          </cell>
        </row>
        <row r="410">
          <cell r="H410">
            <v>3190000</v>
          </cell>
        </row>
        <row r="415">
          <cell r="H415">
            <v>10000000</v>
          </cell>
        </row>
        <row r="438">
          <cell r="H438">
            <v>3805000</v>
          </cell>
        </row>
        <row r="495">
          <cell r="H495">
            <v>97675125</v>
          </cell>
        </row>
        <row r="501">
          <cell r="H501">
            <v>45184958.333333343</v>
          </cell>
        </row>
        <row r="568">
          <cell r="H568">
            <v>199992999.99400002</v>
          </cell>
        </row>
      </sheetData>
      <sheetData sheetId="9"/>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roject Activity"/>
      <sheetName val="Break down"/>
      <sheetName val="CRS DIP Template"/>
      <sheetName val="Thuc thanh"/>
      <sheetName val="DTCT"/>
      <sheetName val="Schedule of PIT paid "/>
    </sheetNames>
    <sheetDataSet>
      <sheetData sheetId="0"/>
      <sheetData sheetId="1">
        <row r="254">
          <cell r="H254">
            <v>205000000</v>
          </cell>
        </row>
      </sheetData>
      <sheetData sheetId="2"/>
      <sheetData sheetId="3" refreshError="1"/>
      <sheetData sheetId="4" refreshError="1"/>
      <sheetData sheetId="5"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comments"/>
      <sheetName val="US-based INGO Sub "/>
      <sheetName val="Cost Category Sums - INGO"/>
      <sheetName val="Project Activity"/>
      <sheetName val="Break down"/>
      <sheetName val="Sheet1"/>
      <sheetName val="Local Partner Budget (2)"/>
      <sheetName val="IBASE"/>
      <sheetName val="GVL"/>
      <sheetName val="SF-424"/>
      <sheetName val="DTCT"/>
      <sheetName val="KH-Q1,Q2,01"/>
    </sheetNames>
    <sheetDataSet>
      <sheetData sheetId="0"/>
      <sheetData sheetId="1"/>
      <sheetData sheetId="2"/>
      <sheetData sheetId="3"/>
      <sheetData sheetId="4">
        <row r="331">
          <cell r="H331">
            <v>3190000</v>
          </cell>
        </row>
      </sheetData>
      <sheetData sheetId="5"/>
      <sheetData sheetId="6"/>
      <sheetData sheetId="7" refreshError="1"/>
      <sheetData sheetId="8" refreshError="1"/>
      <sheetData sheetId="9" refreshError="1"/>
      <sheetData sheetId="10" refreshError="1"/>
      <sheetData sheetId="1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L$-INTER"/>
      <sheetName val="MTL$-TRUNCK-AG"/>
      <sheetName val="MTL$-PRODTANK-UG"/>
      <sheetName val="MTL$-PRODTANK-AG"/>
      <sheetName val="MTL$-JETTY"/>
      <sheetName val="MTL$-TRUNCK-UG"/>
      <sheetName val="XL4Poppy"/>
      <sheetName val="Cong cu dung cu"/>
      <sheetName val="Kiem ke Quy"/>
      <sheetName val="Kiem ke TSCD"/>
      <sheetName val="vat tu"/>
      <sheetName val="Cong trinh do dang 2002"/>
      <sheetName val="Sheet6"/>
      <sheetName val="Sheet7"/>
      <sheetName val="Sheet8"/>
      <sheetName val="Sheet9"/>
      <sheetName val="Sheet10"/>
      <sheetName val="NC10"/>
      <sheetName val="VL10"/>
      <sheetName val="CFmay10"/>
      <sheetName val="627(10)"/>
      <sheetName val="Sheet1"/>
      <sheetName val="Sheet2"/>
      <sheetName val="Sheet3"/>
      <sheetName val="Sheet4"/>
      <sheetName val="Sheet5"/>
      <sheetName val="km338+00-km338+100(2)"/>
      <sheetName val="km337+136-km337-350"/>
      <sheetName val="km346+600-km346+820 (2)"/>
      <sheetName val="km346+330-km346+600 (2)"/>
      <sheetName val="km346+00-km346+240 (2)"/>
      <sheetName val="km345+661-km345+000 (2)"/>
      <sheetName val="km345+661-km345+000"/>
      <sheetName val="km338+60-km338+130"/>
      <sheetName val="km338+176-km338+230"/>
      <sheetName val="km342+376.41- km342+520.29"/>
      <sheetName val="km338+439-km388+571.89"/>
      <sheetName val="km342+297.58-km342+376.41"/>
      <sheetName val="km338+571.89-km338+652"/>
      <sheetName val="km337+533.60-km338 (2)"/>
      <sheetName val="km341+275-km341+350"/>
      <sheetName val="km341+913-km341+963"/>
      <sheetName val="km341+1077 -km341+1177.61"/>
      <sheetName val="km341+612-341+682"/>
      <sheetName val="km345+400-km345+500 (3) (2)"/>
      <sheetName val="km345+400-km345+500 (6')"/>
      <sheetName val="km345+400-km345+500 (4)"/>
      <sheetName val="km345+400-km345+500 (9)"/>
      <sheetName val="km345+400-km345+500 (6)"/>
      <sheetName val="km342+520-km342+690 (2)"/>
      <sheetName val="km341.26-km341+200 (2)"/>
      <sheetName val="Duong cong vu hcm (2)"/>
      <sheetName val="Duong cong vu hcm (4)"/>
      <sheetName val="Duong cong vu hcm (5)"/>
      <sheetName val="Duong cong vu hcm (9)"/>
      <sheetName val="Duong cong vu hcm (4;) (2)"/>
      <sheetName val="Duong cong vu hcm (7)"/>
      <sheetName val="Duong cong vu hcm (8)"/>
      <sheetName val="Duong cong vu hcm (6)"/>
      <sheetName val="Duong cong vu hcm (3)"/>
      <sheetName val="Duong cong vu hcm (2;) (2)"/>
      <sheetName val="Duong cong vu hcm (9;) (2)"/>
      <sheetName val="Duong cong vu hcm (8;) (2)"/>
      <sheetName val="Duong cong vu hcm (7;) (2)"/>
      <sheetName val="Duong cong vu hcm (13;) (2)"/>
      <sheetName val="Duong cong vu hcm( Lmat;0) (2)"/>
      <sheetName val="Duong cong vu hcm( Lmat;1) (2)"/>
      <sheetName val="Duong cong vu hcm( Lmat;2)"/>
      <sheetName val="Duong cong vu hcm (10)"/>
      <sheetName val="Duong cong vu hcm (67)"/>
      <sheetName val="Duong cong vu hcm (11)"/>
      <sheetName val="Duong cong vu hcm (12)"/>
      <sheetName val="Duong cong vu hcm"/>
      <sheetName val="00000000"/>
      <sheetName val="CN"/>
      <sheetName val="Capphoivua"/>
      <sheetName val="Gia VL"/>
      <sheetName val="cau"/>
      <sheetName val="cong"/>
      <sheetName val="nhua"/>
      <sheetName val="chitiet"/>
      <sheetName val="DuThauSuaLoi"/>
      <sheetName val="TongHopSuaLoi"/>
      <sheetName val="GT"/>
      <sheetName val="TH"/>
      <sheetName val="tienluong"/>
      <sheetName val="Bang gia ca may"/>
      <sheetName val="Bang luong CB"/>
      <sheetName val="Bang P.tich CT"/>
      <sheetName val="D.toan chi tiet"/>
      <sheetName val="Bang TH Dtoan"/>
      <sheetName val="XXXXXXXX"/>
      <sheetName val="KL DUONG DC L = 90m"/>
      <sheetName val="T1"/>
      <sheetName val="T.hop -T1"/>
      <sheetName val="T.Hop-T2"/>
      <sheetName val="T.Hop-T3"/>
      <sheetName val="SD1"/>
      <sheetName val="SD2"/>
      <sheetName val="SD7"/>
      <sheetName val="SD8"/>
      <sheetName val="SD9"/>
      <sheetName val="SD11"/>
      <sheetName val="SD12"/>
      <sheetName val="TVSD"/>
      <sheetName val="KLMAY"/>
      <sheetName val="long-xe"/>
      <sheetName val="hoa"/>
      <sheetName val="viet"/>
      <sheetName val="hung"/>
      <sheetName val="tuan"/>
      <sheetName val="dai"/>
      <sheetName val="truong"/>
      <sheetName val="cuong"/>
      <sheetName val="thanh-bx"/>
      <sheetName val="minh-bl"/>
      <sheetName val="kh-hd"/>
      <sheetName val="binh"/>
      <sheetName val="cung"/>
      <sheetName val="chien"/>
      <sheetName val="chien (2)"/>
      <sheetName val="chien (3)"/>
      <sheetName val="xa"/>
      <sheetName val="huy"/>
      <sheetName val="thuan"/>
      <sheetName val="thang"/>
      <sheetName val="dong"/>
      <sheetName val="thai"/>
      <sheetName val="ngoc"/>
      <sheetName val="hien"/>
      <sheetName val="long"/>
      <sheetName val="phuong"/>
      <sheetName val="kieu"/>
      <sheetName val="thucong1"/>
      <sheetName val="Thucong2"/>
      <sheetName val="CTY CAU THANH THUY"/>
      <sheetName val="VINACONEX 15 A"/>
      <sheetName val="NNGT-XMHM2"/>
      <sheetName val="NNGT-XMNS CTXDSO 6(6)"/>
      <sheetName val="892"/>
      <sheetName val="NNGT-XMNS (2)"/>
      <sheetName val="NNGT-XMNS (3)"/>
      <sheetName val="NNGT-XMNS (4)"/>
      <sheetName val="NNGT-XMNS (5)"/>
      <sheetName val="NNGT-XMBS (2)"/>
      <sheetName val="NNGT-XMHM"/>
      <sheetName val="da-1x2 ru muout Tong thuy"/>
      <sheetName val="cat nam dan (4)"/>
      <sheetName val="cat nam dan (5)"/>
      <sheetName val="cat nghia dan(3)"/>
      <sheetName val="Sua (2)"/>
      <sheetName val="Sua"/>
      <sheetName val="DGKSDA"/>
      <sheetName val="TH_BVTC"/>
      <sheetName val="BVTC"/>
      <sheetName val="TH theo tinh"/>
      <sheetName val="TH theo hang muc"/>
      <sheetName val="Quang Tri"/>
      <sheetName val="TTHue"/>
      <sheetName val="Da Nang"/>
      <sheetName val="Quang Nam"/>
      <sheetName val="Quang Ngai"/>
      <sheetName val="TH DH-QN"/>
      <sheetName val="KP HD"/>
      <sheetName val="DB HD"/>
      <sheetName val="Data Mgmt"/>
      <sheetName val="_ADFDI_LOV"/>
      <sheetName val="VL"/>
      <sheetName val="TN"/>
      <sheetName val="ND"/>
      <sheetName val="DI-ESTI"/>
      <sheetName val="Expat"/>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MTL__INTER"/>
      <sheetName val="KM"/>
      <sheetName val="KHOANMUC"/>
      <sheetName val="QTNC"/>
      <sheetName val="CPQL"/>
      <sheetName val="SANLUONG"/>
      <sheetName val="SSCP-SL"/>
      <sheetName val="CPSX"/>
      <sheetName val="KQKD"/>
      <sheetName val="CDSL (2)"/>
      <sheetName val="tong hop"/>
      <sheetName val="phan tich DG"/>
      <sheetName val="gia vat lieu"/>
      <sheetName val="gia xe may"/>
      <sheetName val="gia nhan cong"/>
      <sheetName val="XL4Test5"/>
      <sheetName val="PC"/>
      <sheetName val="Ph-Thu"/>
      <sheetName val="Ph-Thu (2)"/>
      <sheetName val="PC (2)"/>
      <sheetName val="Chart2"/>
      <sheetName val="Chart1"/>
      <sheetName val="PC (3)"/>
      <sheetName val="HDGK-02"/>
      <sheetName val="HDGK-03"/>
      <sheetName val="HDGK-06"/>
      <sheetName val="Cover"/>
      <sheetName val="Explain"/>
      <sheetName val="General"/>
      <sheetName val="General (2)"/>
      <sheetName val="Detail price"/>
      <sheetName val="Material"/>
      <sheetName val="Machinery"/>
      <sheetName val="Material (2)"/>
      <sheetName val="Machinery (2)"/>
      <sheetName val="HDGK-D3"/>
      <sheetName val="TLGK-D3"/>
      <sheetName val="TLSon"/>
      <sheetName val="HDGK"/>
      <sheetName val="DTTC"/>
      <sheetName val="Xuong KCT"/>
      <sheetName val="HDGK-Xuong KCT (2)"/>
      <sheetName val="Doi CTlap"/>
      <sheetName val="Doi PCS"/>
      <sheetName val="Xuong DT"/>
      <sheetName val="QTNC-2002"/>
      <sheetName val="QTNC2003"/>
      <sheetName val="QTNC-Tong hop"/>
      <sheetName val="QTVT-Tong hop"/>
      <sheetName val="GTQT-Tong hop"/>
      <sheetName val="QT - Duet"/>
      <sheetName val="Sheet11"/>
      <sheetName val="Sheet12"/>
      <sheetName val="Sheet13"/>
      <sheetName val="Sheet14"/>
      <sheetName val="Sheet15"/>
      <sheetName val="Sheet16"/>
      <sheetName val="ptvl0-1"/>
      <sheetName val="0-1"/>
      <sheetName val="ptvl4-5"/>
      <sheetName val="4-5"/>
      <sheetName val="ptvl3-4"/>
      <sheetName val="3-4"/>
      <sheetName val="ptvl2-3"/>
      <sheetName val="2-3"/>
      <sheetName val="vlcong"/>
      <sheetName val="ptvl1-2"/>
      <sheetName val="1-2"/>
      <sheetName val="20% BHXH"/>
      <sheetName val="TrÝch 2%KPC§"/>
      <sheetName val="TrÝch 3% BHYT"/>
      <sheetName val="SD cac TK"/>
      <sheetName val="TK336"/>
      <sheetName val="chi tiet 131"/>
      <sheetName val="Ke chi"/>
      <sheetName val="T9-2004"/>
      <sheetName val="T9-MD1"/>
      <sheetName val="T10-2004"/>
      <sheetName val="T10-MD1"/>
      <sheetName val="T11-2004"/>
      <sheetName val="T11-MD1"/>
      <sheetName val="T12-2004"/>
      <sheetName val="T12-MD1"/>
      <sheetName val="KTQT-AFC"/>
      <sheetName val="KTQT-KH"/>
      <sheetName val="CLDG"/>
      <sheetName val="CLKL"/>
      <sheetName val="Bang du toan"/>
      <sheetName val="Tonghop"/>
      <sheetName val="Bu gia"/>
      <sheetName val="PT vat tu"/>
      <sheetName val="PTVT"/>
      <sheetName val="DTCT"/>
      <sheetName val="THDT"/>
      <sheetName val="THVT"/>
      <sheetName val="THGT"/>
      <sheetName val="TH du toan "/>
      <sheetName val="Du toan "/>
      <sheetName val="C.Tinh"/>
      <sheetName val="TK_cap"/>
      <sheetName val="MTO REV.2(ARMOR)"/>
      <sheetName val="TongHopSuaLoé"/>
      <sheetName val="mau c47"/>
      <sheetName val="Thang 1"/>
      <sheetName val="Thang 10"/>
      <sheetName val=""/>
      <sheetName val="Duong con' vu hcm (6)"/>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Bang ke chi tiet "/>
      <sheetName val="DT"/>
      <sheetName val="CP"/>
      <sheetName val="BCT6"/>
      <sheetName val="bk1"/>
      <sheetName val="nk1"/>
      <sheetName val="TK133"/>
      <sheetName val="TK 136"/>
      <sheetName val="TK 138"/>
      <sheetName val="TK141"/>
      <sheetName val="TK142"/>
      <sheetName val="BK3"/>
      <sheetName val="BPBNVL"/>
      <sheetName val="TK 154"/>
      <sheetName val="TK 155"/>
      <sheetName val="TK211"/>
      <sheetName val="TK214"/>
      <sheetName val="BPBKH"/>
      <sheetName val="TK 331"/>
      <sheetName val="TK334"/>
      <sheetName val="BPBTL"/>
      <sheetName val="TK335"/>
      <sheetName val="TK 336"/>
      <sheetName val="TK 338"/>
      <sheetName val="BK4"/>
      <sheetName val="BK5"/>
      <sheetName val="NK7 P1"/>
      <sheetName val="NK7 P2"/>
      <sheetName val="NK7 P3"/>
      <sheetName val="NKCT 8"/>
      <sheetName val="BCDPS"/>
      <sheetName val="TK 911"/>
      <sheetName val="TK 711"/>
      <sheetName val="TK 632"/>
      <sheetName val="TK642"/>
      <sheetName val="TK627"/>
      <sheetName val="TK623"/>
      <sheetName val="TK622"/>
      <sheetName val="TK621"/>
      <sheetName val="Chi tiet 511"/>
      <sheetName val="TK 511"/>
      <sheetName val="TK421"/>
      <sheetName val="TK411"/>
      <sheetName val="TK 342 ( thue T.C )"/>
      <sheetName val="TK338"/>
      <sheetName val="Phat sinh 2005"/>
      <sheetName val="TK333"/>
      <sheetName val="TK331"/>
      <sheetName val="TK 341vay dai han "/>
      <sheetName val="TK311"/>
      <sheetName val="TK 214"/>
      <sheetName val="TK 212"/>
      <sheetName val="Chi tiet TK 211"/>
      <sheetName val="TK 211"/>
      <sheetName val="TK153"/>
      <sheetName val="Chi tiet TK 152"/>
      <sheetName val="Can Doi TK"/>
      <sheetName val="TK 152"/>
      <sheetName val="Chung tu ghi so "/>
      <sheetName val="TK 142"/>
      <sheetName val="TK 141"/>
      <sheetName val="TK 133"/>
      <sheetName val="Chi tiet TK131"/>
      <sheetName val="TK 131"/>
      <sheetName val="TK 112"/>
      <sheetName val="TK 111"/>
      <sheetName val="Phieu thu"/>
      <sheetName val="Phieu chi "/>
      <sheetName val="Phieu nhap VTu "/>
      <sheetName val="Phieu xuat VTu"/>
      <sheetName val="Can doi vat tu nhap xuat "/>
      <sheetName val="Vat tu nhapxuat nam 2005"/>
      <sheetName val="Ca may can dung nam 2005"/>
      <sheetName val="Vat Tu can cho CT nam 2005"/>
      <sheetName val="HD thu mua hang NLS "/>
      <sheetName val="HD thu mua cat soi "/>
      <sheetName val="TLy HD mua ban "/>
      <sheetName val="Bien ban Nthu GK"/>
      <sheetName val="T. Ly HD giao khoan "/>
      <sheetName val="Hop dong giao khoan"/>
      <sheetName val="giay tam ung "/>
      <sheetName val="Bang ke T.toan "/>
      <sheetName val="Hoa don ban hang "/>
      <sheetName val="Bang phan bo tien luong 2005"/>
      <sheetName val="Bang cham cong "/>
      <sheetName val="Bang T.T Luong CB chu Chot2005"/>
      <sheetName val="Bang T.T luong CN lai xe"/>
      <sheetName val="Bang thanh toan luong 2005"/>
      <sheetName val="Nhan cong cho CT nam 2005"/>
      <sheetName val="Dinh Muc tieu hao VL 2005"/>
      <sheetName val="Dang Ky chi tiet KH 2005"/>
      <sheetName val="Bang phan bo NVL nam 2005"/>
      <sheetName val="Bang phan bo K.Hao 2005"/>
      <sheetName val="Dang Ky Khau hao 2005"/>
      <sheetName val="Phu luc so 3( TNDN)"/>
      <sheetName val="PhuLuc so 1(TNDN)"/>
      <sheetName val="Mau so 04 TNDN"/>
      <sheetName val="Mau so 02C"/>
      <sheetName val="Mau so 02B"/>
      <sheetName val="Mau so 02A"/>
      <sheetName val="Mau 01B"/>
      <sheetName val="To khai Mau 11"/>
      <sheetName val="Don xin khat nop thue nam 04"/>
      <sheetName val="Su dung hoa don mau 26"/>
      <sheetName val="QToan hoa don "/>
      <sheetName val="Mau so 01"/>
      <sheetName val="Mau so 02"/>
      <sheetName val="Chi tiet Mau 03 ( mua vao )"/>
      <sheetName val="Mau so 03"/>
      <sheetName val="Mau so 04"/>
      <sheetName val="Mau 05"/>
      <sheetName val="De nghi giai dap ve thue "/>
      <sheetName val="the duc"/>
      <sheetName val="Bao cao thong ke "/>
      <sheetName val="Phieu DTra Van Tai ( 01 TKe )"/>
      <sheetName val="Bang TH Dtman"/>
      <sheetName val="BKXN"/>
      <sheetName val="Tokhai"/>
      <sheetName val="Tokhai (2)"/>
      <sheetName val="BKHT"/>
      <sheetName val="HT"/>
      <sheetName val="giait"/>
      <sheetName val="PLbkhh"/>
      <sheetName val="TKDC11"/>
      <sheetName val="giait (2)"/>
      <sheetName val="TH thue"/>
      <sheetName val="XN Thue"/>
      <sheetName val="BH"/>
      <sheetName val="BH (2)"/>
      <sheetName val="BTH -L"/>
      <sheetName val="SLQ3"/>
      <sheetName val="QTD1"/>
      <sheetName val="THQT"/>
      <sheetName val="THQT (2)"/>
      <sheetName val="ms2"/>
      <sheetName val="TKSDD"/>
      <sheetName val="XNthue"/>
      <sheetName val="TR"/>
      <sheetName val="KTVT"/>
      <sheetName val="ktvt2"/>
      <sheetName val="TB-D2"/>
      <sheetName val="TB-D4"/>
      <sheetName val="TB-D5"/>
      <sheetName val="QT-TSCD"/>
      <sheetName val="MTB"/>
      <sheetName val="XN CUC THUE"/>
      <sheetName val="TT-THUE"/>
      <sheetName val="GXN"/>
      <sheetName val="Gthue"/>
      <sheetName val="T.TRI"/>
      <sheetName val="thkk"/>
      <sheetName val="GTr"/>
      <sheetName val="TK01 (2)"/>
      <sheetName val="M02B"/>
      <sheetName val="TK01"/>
      <sheetName val="bk mua"/>
      <sheetName val="bk ban"/>
      <sheetName val="moi11"/>
      <sheetName val="bk moi 02"/>
      <sheetName val="bk DC"/>
      <sheetName val="bk moi03"/>
      <sheetName val="bcn (2)"/>
      <sheetName val="bcn (3)"/>
      <sheetName val="bcn T3"/>
      <sheetName val="bcnM"/>
      <sheetName val="4b-TC"/>
      <sheetName val="03-TC"/>
      <sheetName val="06-TC"/>
      <sheetName val="01-TC"/>
      <sheetName val="KHVLD"/>
      <sheetName val="11TC"/>
      <sheetName val="01-KHTC"/>
      <sheetName val="06 -TC"/>
      <sheetName val="06 -TC (2)"/>
      <sheetName val="PPLN 05-tc"/>
      <sheetName val="PPLN 05-tc (3)"/>
      <sheetName val="TH ghi so"/>
      <sheetName val="dieu chinh"/>
      <sheetName val="PPLN Q4"/>
      <sheetName val="kk"/>
      <sheetName val="PPLN 05-tc (2)"/>
      <sheetName val="01-KH"/>
      <sheetName val="PPLN Q1-04"/>
      <sheetName val="PPLN Q1-04 (2)"/>
      <sheetName val="ptgt"/>
      <sheetName val="ptgt (2)"/>
      <sheetName val="th thue dt"/>
      <sheetName val="QT SDV"/>
      <sheetName val="QTTHUE TNDN"/>
      <sheetName val="qt thue gtgt"/>
      <sheetName val="th thue gtgt"/>
      <sheetName val="TK-TDT-CP-TN"/>
      <sheetName val="pl thue"/>
      <sheetName val="QTCBH-YT"/>
      <sheetName val="BCTHXDCB"/>
      <sheetName val="DTXDCB"/>
      <sheetName val="qt chi snyt"/>
      <sheetName val="BCKPCD"/>
      <sheetName val="BCthunop BHXH"/>
      <sheetName val="BCthunop BHYT"/>
      <sheetName val="BCTH-BHXH-YT"/>
      <sheetName val="BTH TTT"/>
      <sheetName val="khai thue tndn"/>
      <sheetName val="khai thue tndn (2)"/>
      <sheetName val="sdt1"/>
      <sheetName val="dc sdu thue"/>
      <sheetName val="cac CT (2)"/>
      <sheetName val="nv"/>
      <sheetName val="m.cdkt-ts"/>
      <sheetName val="m.nv"/>
      <sheetName val="m.cac CT"/>
      <sheetName val="BC KHDT"/>
      <sheetName val="III - NV"/>
      <sheetName val="BC-SDNVKH"/>
      <sheetName val="bc nam"/>
      <sheetName val="KH TSCD"/>
      <sheetName val="KE LV"/>
      <sheetName val="KH6TH"/>
      <sheetName val="KH KHCB-QI"/>
      <sheetName val="M.QII"/>
      <sheetName val="TH2XE"/>
      <sheetName val="bcKH-SC Q3"/>
      <sheetName val="bcKH-SC Q4"/>
      <sheetName val="bcKH-SC (3)"/>
      <sheetName val="bcKK TS"/>
      <sheetName val="bcKK 2003"/>
      <sheetName val="bcKK 2004 (2)"/>
      <sheetName val="bcKK T9"/>
      <sheetName val="TKHtruoc"/>
      <sheetName val="bc SCL"/>
      <sheetName val="KHCB2003"/>
      <sheetName val="m.BC kh KhH (2)"/>
      <sheetName val="KH KHCB"/>
      <sheetName val="mKH KHCB"/>
      <sheetName val="01qtdn"/>
      <sheetName val="03"/>
      <sheetName val="04"/>
      <sheetName val="05"/>
      <sheetName val="08"/>
      <sheetName val="scl-1"/>
      <sheetName val="scl-2"/>
      <sheetName val="bc mua ts"/>
      <sheetName val="(2)"/>
      <sheetName val="bbkk"/>
      <sheetName val="131"/>
      <sheetName val="331"/>
      <sheetName val="131-2 (2)"/>
      <sheetName val="ke muaTB"/>
      <sheetName val="THCP-HD4"/>
      <sheetName val="bcqt"/>
      <sheetName val="10000000"/>
      <sheetName val="Phieu cao do K95"/>
      <sheetName val="Lop 1 K98"/>
      <sheetName val="km345+400-km345+500 (6'-"/>
      <sheetName val="SD0"/>
      <sheetName val="T9"/>
      <sheetName val="T6"/>
      <sheetName val="T3"/>
      <sheetName val="T10"/>
      <sheetName val="T2"/>
      <sheetName val="tuၡn"/>
      <sheetName val="DUNGQUAT-6"/>
      <sheetName val="DP NOI"/>
      <sheetName val="DP NGOAI"/>
      <sheetName val="YCU-HC"/>
      <sheetName val="KHO 21ST"/>
      <sheetName val="KHO 49 TN"/>
      <sheetName val="KHO 82 TN"/>
      <sheetName val="KHO 28 TN"/>
      <sheetName val="TTBLII-58 NGT"/>
      <sheetName val="4 VT SAU"/>
      <sheetName val="74TN"/>
      <sheetName val="108 NG TRAI"/>
      <sheetName val="68A QTRUNG"/>
      <sheetName val="HT QUAY"/>
      <sheetName val="BTK TKHO"/>
      <sheetName val="km345+661-kms45+000 (2)"/>
      <sheetName val="km338+1w6-km338+230"/>
      <sheetName val="km338+439-km388+571.x9"/>
      <sheetName val="km337+u33.60-km338 (2)"/>
      <sheetName val="km345+400-km345+5 0 (3) (2)"/>
      <sheetName val="Du toan"/>
      <sheetName val="Phan tich vat tu"/>
      <sheetName val="Tong hop vat tu"/>
      <sheetName val="Tong hop gia"/>
      <sheetName val="Tro giup"/>
      <sheetName val="Nhan cong"/>
      <sheetName val="May thi cong"/>
      <sheetName val="Chi phi chung"/>
      <sheetName val="Config"/>
      <sheetName val="km342+500-km342+690 (2)"/>
      <sheetName val="aung"/>
      <sheetName val="Tong"/>
      <sheetName val="CPC"/>
      <sheetName val="NVL"/>
      <sheetName val="BCH"/>
      <sheetName val="LDPT"/>
      <sheetName val="SAT"/>
      <sheetName val="C.PHA"/>
      <sheetName val="MOC"/>
      <sheetName val="Xay- Thuc"/>
      <sheetName val="Xay-Hanh"/>
      <sheetName val="DIEN"/>
      <sheetName val="An"/>
      <sheetName val="tkhai"/>
      <sheetName val="muavao"/>
      <sheetName val="banra"/>
      <sheetName val="BCSDHDNam"/>
      <sheetName val="SDHDThang"/>
      <sheetName val="Bang chiet tinh TBA"/>
      <sheetName val="km337+136-ki337-350"/>
      <sheetName val="XL4Tesp5"/>
      <sheetName val="Thong so chinh"/>
      <sheetName val="44"/>
      <sheetName val="43"/>
      <sheetName val="42"/>
      <sheetName val="41"/>
      <sheetName val="40"/>
      <sheetName val="39"/>
      <sheetName val="38"/>
      <sheetName val="37"/>
      <sheetName val="36"/>
      <sheetName val="Income sour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refreshError="1"/>
      <sheetData sheetId="223" refreshError="1"/>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sheetData sheetId="295"/>
      <sheetData sheetId="296"/>
      <sheetData sheetId="297"/>
      <sheetData sheetId="298"/>
      <sheetData sheetId="299"/>
      <sheetData sheetId="300"/>
      <sheetData sheetId="301"/>
      <sheetData sheetId="302" refreshError="1"/>
      <sheetData sheetId="303"/>
      <sheetData sheetId="304"/>
      <sheetData sheetId="305"/>
      <sheetData sheetId="306"/>
      <sheetData sheetId="307" refreshError="1"/>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refreshError="1"/>
      <sheetData sheetId="605" refreshError="1"/>
      <sheetData sheetId="606" refreshError="1"/>
      <sheetData sheetId="607" refreshError="1"/>
      <sheetData sheetId="608" refreshError="1"/>
      <sheetData sheetId="609"/>
      <sheetData sheetId="610"/>
      <sheetData sheetId="611"/>
      <sheetData sheetId="612"/>
      <sheetData sheetId="613"/>
      <sheetData sheetId="614"/>
      <sheetData sheetId="615"/>
      <sheetData sheetId="616"/>
      <sheetData sheetId="617"/>
      <sheetData sheetId="618" refreshError="1"/>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refreshError="1"/>
      <sheetData sheetId="638"/>
      <sheetData sheetId="639"/>
      <sheetData sheetId="640"/>
      <sheetData sheetId="641"/>
      <sheetData sheetId="642"/>
      <sheetData sheetId="643"/>
      <sheetData sheetId="644"/>
      <sheetData sheetId="645"/>
      <sheetData sheetId="646"/>
      <sheetData sheetId="647"/>
      <sheetData sheetId="648"/>
      <sheetData sheetId="649"/>
      <sheetData sheetId="65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ancial Sequences"/>
      <sheetName val="Instructions"/>
      <sheetName val="Document Control"/>
      <sheetName val="LOV's"/>
      <sheetName val="Hierarchies Validaton Report"/>
      <sheetName val="Validation Report"/>
      <sheetName val="COA, Calendar, and Ledger"/>
      <sheetName val="Additional Segment Template"/>
      <sheetName val="CRS Fund Type"/>
      <sheetName val="Business Units"/>
      <sheetName val="Companies and Legal Entities"/>
      <sheetName val="CRS Project"/>
      <sheetName val="CRS Cost Center"/>
      <sheetName val="CRS Future1"/>
      <sheetName val="CRS Future2"/>
      <sheetName val="Sheet1"/>
      <sheetName val="Natural Accounts"/>
      <sheetName val="Entity Value to BU Mapping"/>
      <sheetName val="_ADFDI_LOV"/>
      <sheetName val="SF-424"/>
      <sheetName val="Tai khoan"/>
      <sheetName val="Budget-Summary"/>
      <sheetName val="Income source"/>
    </sheetNames>
    <sheetDataSet>
      <sheetData sheetId="0"/>
      <sheetData sheetId="1"/>
      <sheetData sheetId="2"/>
      <sheetData sheetId="3">
        <row r="2">
          <cell r="T2" t="str">
            <v>Asset</v>
          </cell>
        </row>
        <row r="3">
          <cell r="T3" t="str">
            <v>Liability</v>
          </cell>
        </row>
        <row r="4">
          <cell r="T4" t="str">
            <v>Owner's Equity</v>
          </cell>
        </row>
        <row r="5">
          <cell r="T5" t="str">
            <v>Revenue</v>
          </cell>
        </row>
        <row r="6">
          <cell r="T6" t="str">
            <v>Expense</v>
          </cell>
        </row>
        <row r="7">
          <cell r="T7" t="str">
            <v>Asset - Accounts Receivable</v>
          </cell>
        </row>
        <row r="8">
          <cell r="T8" t="str">
            <v>Asset - Asset Clearing</v>
          </cell>
        </row>
        <row r="9">
          <cell r="T9" t="str">
            <v>Asset - Cash</v>
          </cell>
        </row>
        <row r="10">
          <cell r="T10" t="str">
            <v>Asset - Cash Clearing</v>
          </cell>
        </row>
        <row r="11">
          <cell r="T11" t="str">
            <v>Asset - Confirmed Receipts</v>
          </cell>
        </row>
        <row r="12">
          <cell r="T12" t="str">
            <v>Asset - Intercompany Receivable</v>
          </cell>
        </row>
        <row r="13">
          <cell r="T13" t="str">
            <v>Asset - On Account Payments</v>
          </cell>
        </row>
        <row r="14">
          <cell r="T14" t="str">
            <v>Asset - Prepayments</v>
          </cell>
        </row>
        <row r="15">
          <cell r="T15" t="str">
            <v>Asset - Proceeds of Fixed Assets Sale Clearing</v>
          </cell>
        </row>
        <row r="16">
          <cell r="T16" t="str">
            <v>Asset - Remitted Receipts</v>
          </cell>
        </row>
        <row r="17">
          <cell r="T17" t="str">
            <v>Asset - Tax Recoverable Account</v>
          </cell>
        </row>
        <row r="18">
          <cell r="T18" t="str">
            <v>Asset - Unapplied Cash</v>
          </cell>
        </row>
        <row r="19">
          <cell r="T19" t="str">
            <v>Asset - Unbilled Receivables</v>
          </cell>
        </row>
        <row r="20">
          <cell r="T20" t="str">
            <v>Liability - Accounts Payable</v>
          </cell>
        </row>
        <row r="21">
          <cell r="T21" t="str">
            <v>Liability - Cost of Fixed Asset Removal Clearing</v>
          </cell>
        </row>
        <row r="22">
          <cell r="T22" t="str">
            <v>Liability - Employees Payable</v>
          </cell>
        </row>
        <row r="23">
          <cell r="T23" t="str">
            <v>Liability - Intercompany Payable</v>
          </cell>
        </row>
        <row r="24">
          <cell r="T24" t="str">
            <v>Liability - Tax Payable</v>
          </cell>
        </row>
        <row r="25">
          <cell r="T25" t="str">
            <v>Liability - Unearned Revenue</v>
          </cell>
        </row>
        <row r="26">
          <cell r="T26" t="str">
            <v>Owner's Equity - Retained Earnings</v>
          </cell>
        </row>
        <row r="27">
          <cell r="T27" t="str">
            <v>Revenue - Autoinvoice Clearing</v>
          </cell>
        </row>
        <row r="28">
          <cell r="T28" t="str">
            <v>Revenue - Revenue</v>
          </cell>
        </row>
        <row r="29">
          <cell r="T29" t="str">
            <v>Expense - Cash Reconciliation Difference</v>
          </cell>
        </row>
        <row r="30">
          <cell r="T30" t="str">
            <v>Expense - Conversion Rate Variance Gain/Loss</v>
          </cell>
        </row>
        <row r="31">
          <cell r="T31" t="str">
            <v>Expense - Discount Taken</v>
          </cell>
        </row>
        <row r="32">
          <cell r="T32" t="str">
            <v>Expense - Discounts Given</v>
          </cell>
        </row>
        <row r="33">
          <cell r="T33" t="str">
            <v>Expense - Freight</v>
          </cell>
        </row>
        <row r="34">
          <cell r="T34" t="str">
            <v>Expense - Gain/Loss On Fixed Asset Disposal</v>
          </cell>
        </row>
        <row r="35">
          <cell r="T35" t="str">
            <v>Expense - Miscellaneous Expenses</v>
          </cell>
        </row>
        <row r="36">
          <cell r="T36" t="str">
            <v>Expense - Realized Gain/Loss on Foreign Currency Conversions</v>
          </cell>
        </row>
        <row r="37">
          <cell r="T37" t="str">
            <v>Expense - Rounding Difference and Balancing Adjustments</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Model"/>
      <sheetName val="SumData"/>
      <sheetName val="ViewSheet"/>
      <sheetName val="CopySheet"/>
      <sheetName val="Notes"/>
      <sheetName val="Diag"/>
      <sheetName val="gvl"/>
      <sheetName val="Income source"/>
      <sheetName val="Lookup Tables"/>
      <sheetName val="LOV's"/>
      <sheetName val="VL"/>
      <sheetName val="TN"/>
      <sheetName val="N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87B46-4D5B-4B3D-BDB1-5763BEA90A7B}">
  <dimension ref="A1:N10"/>
  <sheetViews>
    <sheetView tabSelected="1" zoomScale="70" zoomScaleNormal="70" workbookViewId="0">
      <selection activeCell="K14" sqref="K14"/>
    </sheetView>
  </sheetViews>
  <sheetFormatPr defaultColWidth="8.85546875" defaultRowHeight="15"/>
  <cols>
    <col min="1" max="1" width="9" style="1072" customWidth="1"/>
    <col min="2" max="2" width="27.140625" style="1072" customWidth="1"/>
    <col min="3" max="3" width="31" style="1072" customWidth="1"/>
    <col min="4" max="4" width="13.28515625" style="1072" customWidth="1"/>
    <col min="5" max="5" width="14.7109375" style="1072" customWidth="1"/>
    <col min="6" max="6" width="15" style="1072" customWidth="1"/>
    <col min="7" max="7" width="15.7109375" style="1072" customWidth="1"/>
    <col min="8" max="8" width="36" style="1072" customWidth="1"/>
    <col min="9" max="9" width="15.42578125" style="1085" customWidth="1"/>
    <col min="10" max="10" width="15.42578125" style="1072" customWidth="1"/>
    <col min="11" max="11" width="17.42578125" style="1072" customWidth="1"/>
    <col min="12" max="12" width="18.85546875" style="1072" customWidth="1"/>
    <col min="13" max="13" width="17.7109375" style="1072" customWidth="1"/>
    <col min="14" max="14" width="18.28515625" style="1072" customWidth="1"/>
    <col min="15" max="17" width="9" style="1072" customWidth="1"/>
    <col min="18" max="21" width="8.85546875" style="1072"/>
    <col min="22" max="22" width="10.5703125" style="1072" customWidth="1"/>
    <col min="23" max="25" width="9" style="1072" customWidth="1"/>
    <col min="26" max="29" width="8.85546875" style="1072"/>
    <col min="30" max="30" width="10.5703125" style="1072" customWidth="1"/>
    <col min="31" max="33" width="9" style="1072" customWidth="1"/>
    <col min="34" max="37" width="8.85546875" style="1072"/>
    <col min="38" max="38" width="10.5703125" style="1072" customWidth="1"/>
    <col min="39" max="41" width="9" style="1072" customWidth="1"/>
    <col min="42" max="45" width="8.85546875" style="1072"/>
    <col min="46" max="46" width="10.5703125" style="1072" customWidth="1"/>
    <col min="47" max="49" width="9" style="1072" customWidth="1"/>
    <col min="50" max="53" width="8.85546875" style="1072"/>
    <col min="54" max="54" width="10.5703125" style="1072" customWidth="1"/>
    <col min="55" max="57" width="9" style="1072" customWidth="1"/>
    <col min="58" max="61" width="8.85546875" style="1072"/>
    <col min="62" max="62" width="10.5703125" style="1072" customWidth="1"/>
    <col min="63" max="65" width="9" style="1072" customWidth="1"/>
    <col min="66" max="69" width="8.85546875" style="1072"/>
    <col min="70" max="70" width="10.5703125" style="1072" customWidth="1"/>
    <col min="71" max="73" width="9" style="1072" customWidth="1"/>
    <col min="74" max="77" width="8.85546875" style="1072"/>
    <col min="78" max="78" width="10.5703125" style="1072" customWidth="1"/>
    <col min="79" max="81" width="9" style="1072" customWidth="1"/>
    <col min="82" max="85" width="8.85546875" style="1072"/>
    <col min="86" max="86" width="10.5703125" style="1072" customWidth="1"/>
    <col min="87" max="89" width="9" style="1072" customWidth="1"/>
    <col min="90" max="93" width="8.85546875" style="1072"/>
    <col min="94" max="94" width="10.5703125" style="1072" customWidth="1"/>
    <col min="95" max="97" width="9" style="1072" customWidth="1"/>
    <col min="98" max="101" width="8.85546875" style="1072"/>
    <col min="102" max="102" width="10.5703125" style="1072" customWidth="1"/>
    <col min="103" max="105" width="9" style="1072" customWidth="1"/>
    <col min="106" max="109" width="8.85546875" style="1072"/>
    <col min="110" max="110" width="10.5703125" style="1072" customWidth="1"/>
    <col min="111" max="113" width="9" style="1072" customWidth="1"/>
    <col min="114" max="117" width="8.85546875" style="1072"/>
    <col min="118" max="118" width="10.5703125" style="1072" customWidth="1"/>
    <col min="119" max="121" width="9" style="1072" customWidth="1"/>
    <col min="122" max="125" width="8.85546875" style="1072"/>
    <col min="126" max="126" width="10.5703125" style="1072" customWidth="1"/>
    <col min="127" max="129" width="9" style="1072" customWidth="1"/>
    <col min="130" max="133" width="8.85546875" style="1072"/>
    <col min="134" max="134" width="10.5703125" style="1072" customWidth="1"/>
    <col min="135" max="137" width="9" style="1072" customWidth="1"/>
    <col min="138" max="141" width="8.85546875" style="1072"/>
    <col min="142" max="142" width="10.5703125" style="1072" customWidth="1"/>
    <col min="143" max="145" width="9" style="1072" customWidth="1"/>
    <col min="146" max="149" width="8.85546875" style="1072"/>
    <col min="150" max="150" width="10.5703125" style="1072" customWidth="1"/>
    <col min="151" max="153" width="9" style="1072" customWidth="1"/>
    <col min="154" max="157" width="8.85546875" style="1072"/>
    <col min="158" max="158" width="10.5703125" style="1072" customWidth="1"/>
    <col min="159" max="161" width="9" style="1072" customWidth="1"/>
    <col min="162" max="165" width="8.85546875" style="1072"/>
    <col min="166" max="166" width="10.5703125" style="1072" customWidth="1"/>
    <col min="167" max="169" width="9" style="1072" customWidth="1"/>
    <col min="170" max="173" width="8.85546875" style="1072"/>
    <col min="174" max="174" width="10.5703125" style="1072" customWidth="1"/>
    <col min="175" max="177" width="9" style="1072" customWidth="1"/>
    <col min="178" max="181" width="8.85546875" style="1072"/>
    <col min="182" max="182" width="10.5703125" style="1072" customWidth="1"/>
    <col min="183" max="185" width="9" style="1072" customWidth="1"/>
    <col min="186" max="189" width="8.85546875" style="1072"/>
    <col min="190" max="190" width="10.5703125" style="1072" customWidth="1"/>
    <col min="191" max="193" width="9" style="1072" customWidth="1"/>
    <col min="194" max="197" width="8.85546875" style="1072"/>
    <col min="198" max="198" width="10.5703125" style="1072" customWidth="1"/>
    <col min="199" max="201" width="9" style="1072" customWidth="1"/>
    <col min="202" max="205" width="8.85546875" style="1072"/>
    <col min="206" max="206" width="10.5703125" style="1072" customWidth="1"/>
    <col min="207" max="209" width="9" style="1072" customWidth="1"/>
    <col min="210" max="213" width="8.85546875" style="1072"/>
    <col min="214" max="214" width="10.5703125" style="1072" customWidth="1"/>
    <col min="215" max="217" width="9" style="1072" customWidth="1"/>
    <col min="218" max="221" width="8.85546875" style="1072"/>
    <col min="222" max="222" width="10.5703125" style="1072" customWidth="1"/>
    <col min="223" max="225" width="9" style="1072" customWidth="1"/>
    <col min="226" max="229" width="8.85546875" style="1072"/>
    <col min="230" max="230" width="10.5703125" style="1072" customWidth="1"/>
    <col min="231" max="233" width="9" style="1072" customWidth="1"/>
    <col min="234" max="237" width="8.85546875" style="1072"/>
    <col min="238" max="238" width="10.5703125" style="1072" customWidth="1"/>
    <col min="239" max="241" width="9" style="1072" customWidth="1"/>
    <col min="242" max="245" width="8.85546875" style="1072"/>
    <col min="246" max="246" width="10.5703125" style="1072" customWidth="1"/>
    <col min="247" max="249" width="9" style="1072" customWidth="1"/>
    <col min="250" max="253" width="8.85546875" style="1072"/>
    <col min="254" max="254" width="10.5703125" style="1072" customWidth="1"/>
    <col min="255" max="257" width="9" style="1072" customWidth="1"/>
    <col min="258" max="261" width="8.85546875" style="1072"/>
    <col min="262" max="262" width="10.5703125" style="1072" customWidth="1"/>
    <col min="263" max="265" width="9" style="1072" customWidth="1"/>
    <col min="266" max="269" width="8.85546875" style="1072"/>
    <col min="270" max="270" width="10.5703125" style="1072" customWidth="1"/>
    <col min="271" max="273" width="9" style="1072" customWidth="1"/>
    <col min="274" max="277" width="8.85546875" style="1072"/>
    <col min="278" max="278" width="10.5703125" style="1072" customWidth="1"/>
    <col min="279" max="281" width="9" style="1072" customWidth="1"/>
    <col min="282" max="285" width="8.85546875" style="1072"/>
    <col min="286" max="286" width="10.5703125" style="1072" customWidth="1"/>
    <col min="287" max="289" width="9" style="1072" customWidth="1"/>
    <col min="290" max="293" width="8.85546875" style="1072"/>
    <col min="294" max="294" width="10.5703125" style="1072" customWidth="1"/>
    <col min="295" max="297" width="9" style="1072" customWidth="1"/>
    <col min="298" max="301" width="8.85546875" style="1072"/>
    <col min="302" max="302" width="10.5703125" style="1072" customWidth="1"/>
    <col min="303" max="305" width="9" style="1072" customWidth="1"/>
    <col min="306" max="309" width="8.85546875" style="1072"/>
    <col min="310" max="310" width="10.5703125" style="1072" customWidth="1"/>
    <col min="311" max="313" width="9" style="1072" customWidth="1"/>
    <col min="314" max="317" width="8.85546875" style="1072"/>
    <col min="318" max="318" width="10.5703125" style="1072" customWidth="1"/>
    <col min="319" max="321" width="9" style="1072" customWidth="1"/>
    <col min="322" max="325" width="8.85546875" style="1072"/>
    <col min="326" max="326" width="10.5703125" style="1072" customWidth="1"/>
    <col min="327" max="329" width="9" style="1072" customWidth="1"/>
    <col min="330" max="333" width="8.85546875" style="1072"/>
    <col min="334" max="334" width="10.5703125" style="1072" customWidth="1"/>
    <col min="335" max="337" width="9" style="1072" customWidth="1"/>
    <col min="338" max="341" width="8.85546875" style="1072"/>
    <col min="342" max="342" width="10.5703125" style="1072" customWidth="1"/>
    <col min="343" max="345" width="9" style="1072" customWidth="1"/>
    <col min="346" max="349" width="8.85546875" style="1072"/>
    <col min="350" max="350" width="10.5703125" style="1072" customWidth="1"/>
    <col min="351" max="353" width="9" style="1072" customWidth="1"/>
    <col min="354" max="357" width="8.85546875" style="1072"/>
    <col min="358" max="358" width="10.5703125" style="1072" customWidth="1"/>
    <col min="359" max="361" width="9" style="1072" customWidth="1"/>
    <col min="362" max="365" width="8.85546875" style="1072"/>
    <col min="366" max="366" width="10.5703125" style="1072" customWidth="1"/>
    <col min="367" max="369" width="9" style="1072" customWidth="1"/>
    <col min="370" max="373" width="8.85546875" style="1072"/>
    <col min="374" max="374" width="10.5703125" style="1072" customWidth="1"/>
    <col min="375" max="377" width="9" style="1072" customWidth="1"/>
    <col min="378" max="381" width="8.85546875" style="1072"/>
    <col min="382" max="382" width="10.5703125" style="1072" customWidth="1"/>
    <col min="383" max="385" width="9" style="1072" customWidth="1"/>
    <col min="386" max="389" width="8.85546875" style="1072"/>
    <col min="390" max="390" width="10.5703125" style="1072" customWidth="1"/>
    <col min="391" max="393" width="9" style="1072" customWidth="1"/>
    <col min="394" max="397" width="8.85546875" style="1072"/>
    <col min="398" max="398" width="10.5703125" style="1072" customWidth="1"/>
    <col min="399" max="401" width="9" style="1072" customWidth="1"/>
    <col min="402" max="405" width="8.85546875" style="1072"/>
    <col min="406" max="406" width="10.5703125" style="1072" customWidth="1"/>
    <col min="407" max="409" width="9" style="1072" customWidth="1"/>
    <col min="410" max="413" width="8.85546875" style="1072"/>
    <col min="414" max="414" width="10.5703125" style="1072" customWidth="1"/>
    <col min="415" max="417" width="9" style="1072" customWidth="1"/>
    <col min="418" max="421" width="8.85546875" style="1072"/>
    <col min="422" max="422" width="10.5703125" style="1072" customWidth="1"/>
    <col min="423" max="425" width="9" style="1072" customWidth="1"/>
    <col min="426" max="429" width="8.85546875" style="1072"/>
    <col min="430" max="430" width="10.5703125" style="1072" customWidth="1"/>
    <col min="431" max="433" width="9" style="1072" customWidth="1"/>
    <col min="434" max="437" width="8.85546875" style="1072"/>
    <col min="438" max="438" width="10.5703125" style="1072" customWidth="1"/>
    <col min="439" max="441" width="9" style="1072" customWidth="1"/>
    <col min="442" max="445" width="8.85546875" style="1072"/>
    <col min="446" max="446" width="10.5703125" style="1072" customWidth="1"/>
    <col min="447" max="449" width="9" style="1072" customWidth="1"/>
    <col min="450" max="453" width="8.85546875" style="1072"/>
    <col min="454" max="454" width="10.5703125" style="1072" customWidth="1"/>
    <col min="455" max="457" width="9" style="1072" customWidth="1"/>
    <col min="458" max="461" width="8.85546875" style="1072"/>
    <col min="462" max="462" width="10.5703125" style="1072" customWidth="1"/>
    <col min="463" max="465" width="9" style="1072" customWidth="1"/>
    <col min="466" max="469" width="8.85546875" style="1072"/>
    <col min="470" max="470" width="10.5703125" style="1072" customWidth="1"/>
    <col min="471" max="473" width="9" style="1072" customWidth="1"/>
    <col min="474" max="477" width="8.85546875" style="1072"/>
    <col min="478" max="478" width="10.5703125" style="1072" customWidth="1"/>
    <col min="479" max="481" width="9" style="1072" customWidth="1"/>
    <col min="482" max="485" width="8.85546875" style="1072"/>
    <col min="486" max="486" width="10.5703125" style="1072" customWidth="1"/>
    <col min="487" max="489" width="9" style="1072" customWidth="1"/>
    <col min="490" max="493" width="8.85546875" style="1072"/>
    <col min="494" max="494" width="10.5703125" style="1072" customWidth="1"/>
    <col min="495" max="497" width="9" style="1072" customWidth="1"/>
    <col min="498" max="501" width="8.85546875" style="1072"/>
    <col min="502" max="502" width="10.5703125" style="1072" customWidth="1"/>
    <col min="503" max="505" width="9" style="1072" customWidth="1"/>
    <col min="506" max="509" width="8.85546875" style="1072"/>
    <col min="510" max="510" width="10.5703125" style="1072" customWidth="1"/>
    <col min="511" max="513" width="9" style="1072" customWidth="1"/>
    <col min="514" max="517" width="8.85546875" style="1072"/>
    <col min="518" max="518" width="10.5703125" style="1072" customWidth="1"/>
    <col min="519" max="521" width="9" style="1072" customWidth="1"/>
    <col min="522" max="525" width="8.85546875" style="1072"/>
    <col min="526" max="526" width="10.5703125" style="1072" customWidth="1"/>
    <col min="527" max="529" width="9" style="1072" customWidth="1"/>
    <col min="530" max="533" width="8.85546875" style="1072"/>
    <col min="534" max="534" width="10.5703125" style="1072" customWidth="1"/>
    <col min="535" max="537" width="9" style="1072" customWidth="1"/>
    <col min="538" max="541" width="8.85546875" style="1072"/>
    <col min="542" max="542" width="10.5703125" style="1072" customWidth="1"/>
    <col min="543" max="545" width="9" style="1072" customWidth="1"/>
    <col min="546" max="549" width="8.85546875" style="1072"/>
    <col min="550" max="550" width="10.5703125" style="1072" customWidth="1"/>
    <col min="551" max="553" width="9" style="1072" customWidth="1"/>
    <col min="554" max="557" width="8.85546875" style="1072"/>
    <col min="558" max="558" width="10.5703125" style="1072" customWidth="1"/>
    <col min="559" max="561" width="9" style="1072" customWidth="1"/>
    <col min="562" max="565" width="8.85546875" style="1072"/>
    <col min="566" max="566" width="10.5703125" style="1072" customWidth="1"/>
    <col min="567" max="569" width="9" style="1072" customWidth="1"/>
    <col min="570" max="573" width="8.85546875" style="1072"/>
    <col min="574" max="574" width="10.5703125" style="1072" customWidth="1"/>
    <col min="575" max="577" width="9" style="1072" customWidth="1"/>
    <col min="578" max="581" width="8.85546875" style="1072"/>
    <col min="582" max="582" width="10.5703125" style="1072" customWidth="1"/>
    <col min="583" max="585" width="9" style="1072" customWidth="1"/>
    <col min="586" max="589" width="8.85546875" style="1072"/>
    <col min="590" max="590" width="10.5703125" style="1072" customWidth="1"/>
    <col min="591" max="593" width="9" style="1072" customWidth="1"/>
    <col min="594" max="597" width="8.85546875" style="1072"/>
    <col min="598" max="598" width="10.5703125" style="1072" customWidth="1"/>
    <col min="599" max="601" width="9" style="1072" customWidth="1"/>
    <col min="602" max="605" width="8.85546875" style="1072"/>
    <col min="606" max="606" width="10.5703125" style="1072" customWidth="1"/>
    <col min="607" max="609" width="9" style="1072" customWidth="1"/>
    <col min="610" max="613" width="8.85546875" style="1072"/>
    <col min="614" max="614" width="10.5703125" style="1072" customWidth="1"/>
    <col min="615" max="617" width="9" style="1072" customWidth="1"/>
    <col min="618" max="621" width="8.85546875" style="1072"/>
    <col min="622" max="622" width="10.5703125" style="1072" customWidth="1"/>
    <col min="623" max="625" width="9" style="1072" customWidth="1"/>
    <col min="626" max="629" width="8.85546875" style="1072"/>
    <col min="630" max="630" width="10.5703125" style="1072" customWidth="1"/>
    <col min="631" max="633" width="9" style="1072" customWidth="1"/>
    <col min="634" max="637" width="8.85546875" style="1072"/>
    <col min="638" max="638" width="10.5703125" style="1072" customWidth="1"/>
    <col min="639" max="641" width="9" style="1072" customWidth="1"/>
    <col min="642" max="645" width="8.85546875" style="1072"/>
    <col min="646" max="646" width="10.5703125" style="1072" customWidth="1"/>
    <col min="647" max="649" width="9" style="1072" customWidth="1"/>
    <col min="650" max="653" width="8.85546875" style="1072"/>
    <col min="654" max="654" width="10.5703125" style="1072" customWidth="1"/>
    <col min="655" max="657" width="9" style="1072" customWidth="1"/>
    <col min="658" max="661" width="8.85546875" style="1072"/>
    <col min="662" max="662" width="10.5703125" style="1072" customWidth="1"/>
    <col min="663" max="665" width="9" style="1072" customWidth="1"/>
    <col min="666" max="669" width="8.85546875" style="1072"/>
    <col min="670" max="670" width="10.5703125" style="1072" customWidth="1"/>
    <col min="671" max="673" width="9" style="1072" customWidth="1"/>
    <col min="674" max="677" width="8.85546875" style="1072"/>
    <col min="678" max="678" width="10.5703125" style="1072" customWidth="1"/>
    <col min="679" max="681" width="9" style="1072" customWidth="1"/>
    <col min="682" max="685" width="8.85546875" style="1072"/>
    <col min="686" max="686" width="10.5703125" style="1072" customWidth="1"/>
    <col min="687" max="689" width="9" style="1072" customWidth="1"/>
    <col min="690" max="693" width="8.85546875" style="1072"/>
    <col min="694" max="694" width="10.5703125" style="1072" customWidth="1"/>
    <col min="695" max="697" width="9" style="1072" customWidth="1"/>
    <col min="698" max="701" width="8.85546875" style="1072"/>
    <col min="702" max="702" width="10.5703125" style="1072" customWidth="1"/>
    <col min="703" max="705" width="9" style="1072" customWidth="1"/>
    <col min="706" max="709" width="8.85546875" style="1072"/>
    <col min="710" max="710" width="10.5703125" style="1072" customWidth="1"/>
    <col min="711" max="713" width="9" style="1072" customWidth="1"/>
    <col min="714" max="717" width="8.85546875" style="1072"/>
    <col min="718" max="718" width="10.5703125" style="1072" customWidth="1"/>
    <col min="719" max="721" width="9" style="1072" customWidth="1"/>
    <col min="722" max="725" width="8.85546875" style="1072"/>
    <col min="726" max="726" width="10.5703125" style="1072" customWidth="1"/>
    <col min="727" max="729" width="9" style="1072" customWidth="1"/>
    <col min="730" max="733" width="8.85546875" style="1072"/>
    <col min="734" max="734" width="10.5703125" style="1072" customWidth="1"/>
    <col min="735" max="737" width="9" style="1072" customWidth="1"/>
    <col min="738" max="741" width="8.85546875" style="1072"/>
    <col min="742" max="742" width="10.5703125" style="1072" customWidth="1"/>
    <col min="743" max="745" width="9" style="1072" customWidth="1"/>
    <col min="746" max="749" width="8.85546875" style="1072"/>
    <col min="750" max="750" width="10.5703125" style="1072" customWidth="1"/>
    <col min="751" max="753" width="9" style="1072" customWidth="1"/>
    <col min="754" max="757" width="8.85546875" style="1072"/>
    <col min="758" max="758" width="10.5703125" style="1072" customWidth="1"/>
    <col min="759" max="761" width="9" style="1072" customWidth="1"/>
    <col min="762" max="765" width="8.85546875" style="1072"/>
    <col min="766" max="766" width="10.5703125" style="1072" customWidth="1"/>
    <col min="767" max="769" width="9" style="1072" customWidth="1"/>
    <col min="770" max="773" width="8.85546875" style="1072"/>
    <col min="774" max="774" width="10.5703125" style="1072" customWidth="1"/>
    <col min="775" max="777" width="9" style="1072" customWidth="1"/>
    <col min="778" max="781" width="8.85546875" style="1072"/>
    <col min="782" max="782" width="10.5703125" style="1072" customWidth="1"/>
    <col min="783" max="785" width="9" style="1072" customWidth="1"/>
    <col min="786" max="789" width="8.85546875" style="1072"/>
    <col min="790" max="790" width="10.5703125" style="1072" customWidth="1"/>
    <col min="791" max="793" width="9" style="1072" customWidth="1"/>
    <col min="794" max="797" width="8.85546875" style="1072"/>
    <col min="798" max="798" width="10.5703125" style="1072" customWidth="1"/>
    <col min="799" max="801" width="9" style="1072" customWidth="1"/>
    <col min="802" max="805" width="8.85546875" style="1072"/>
    <col min="806" max="806" width="10.5703125" style="1072" customWidth="1"/>
    <col min="807" max="809" width="9" style="1072" customWidth="1"/>
    <col min="810" max="813" width="8.85546875" style="1072"/>
    <col min="814" max="814" width="10.5703125" style="1072" customWidth="1"/>
    <col min="815" max="817" width="9" style="1072" customWidth="1"/>
    <col min="818" max="821" width="8.85546875" style="1072"/>
    <col min="822" max="822" width="10.5703125" style="1072" customWidth="1"/>
    <col min="823" max="825" width="9" style="1072" customWidth="1"/>
    <col min="826" max="829" width="8.85546875" style="1072"/>
    <col min="830" max="830" width="10.5703125" style="1072" customWidth="1"/>
    <col min="831" max="833" width="9" style="1072" customWidth="1"/>
    <col min="834" max="837" width="8.85546875" style="1072"/>
    <col min="838" max="838" width="10.5703125" style="1072" customWidth="1"/>
    <col min="839" max="841" width="9" style="1072" customWidth="1"/>
    <col min="842" max="845" width="8.85546875" style="1072"/>
    <col min="846" max="846" width="10.5703125" style="1072" customWidth="1"/>
    <col min="847" max="849" width="9" style="1072" customWidth="1"/>
    <col min="850" max="853" width="8.85546875" style="1072"/>
    <col min="854" max="854" width="10.5703125" style="1072" customWidth="1"/>
    <col min="855" max="857" width="9" style="1072" customWidth="1"/>
    <col min="858" max="861" width="8.85546875" style="1072"/>
    <col min="862" max="862" width="10.5703125" style="1072" customWidth="1"/>
    <col min="863" max="865" width="9" style="1072" customWidth="1"/>
    <col min="866" max="869" width="8.85546875" style="1072"/>
    <col min="870" max="870" width="10.5703125" style="1072" customWidth="1"/>
    <col min="871" max="873" width="9" style="1072" customWidth="1"/>
    <col min="874" max="877" width="8.85546875" style="1072"/>
    <col min="878" max="878" width="10.5703125" style="1072" customWidth="1"/>
    <col min="879" max="881" width="9" style="1072" customWidth="1"/>
    <col min="882" max="885" width="8.85546875" style="1072"/>
    <col min="886" max="886" width="10.5703125" style="1072" customWidth="1"/>
    <col min="887" max="889" width="9" style="1072" customWidth="1"/>
    <col min="890" max="893" width="8.85546875" style="1072"/>
    <col min="894" max="894" width="10.5703125" style="1072" customWidth="1"/>
    <col min="895" max="897" width="9" style="1072" customWidth="1"/>
    <col min="898" max="901" width="8.85546875" style="1072"/>
    <col min="902" max="902" width="10.5703125" style="1072" customWidth="1"/>
    <col min="903" max="905" width="9" style="1072" customWidth="1"/>
    <col min="906" max="909" width="8.85546875" style="1072"/>
    <col min="910" max="910" width="10.5703125" style="1072" customWidth="1"/>
    <col min="911" max="913" width="9" style="1072" customWidth="1"/>
    <col min="914" max="917" width="8.85546875" style="1072"/>
    <col min="918" max="918" width="10.5703125" style="1072" customWidth="1"/>
    <col min="919" max="921" width="9" style="1072" customWidth="1"/>
    <col min="922" max="925" width="8.85546875" style="1072"/>
    <col min="926" max="926" width="10.5703125" style="1072" customWidth="1"/>
    <col min="927" max="929" width="9" style="1072" customWidth="1"/>
    <col min="930" max="933" width="8.85546875" style="1072"/>
    <col min="934" max="934" width="10.5703125" style="1072" customWidth="1"/>
    <col min="935" max="937" width="9" style="1072" customWidth="1"/>
    <col min="938" max="941" width="8.85546875" style="1072"/>
    <col min="942" max="942" width="10.5703125" style="1072" customWidth="1"/>
    <col min="943" max="945" width="9" style="1072" customWidth="1"/>
    <col min="946" max="949" width="8.85546875" style="1072"/>
    <col min="950" max="950" width="10.5703125" style="1072" customWidth="1"/>
    <col min="951" max="953" width="9" style="1072" customWidth="1"/>
    <col min="954" max="957" width="8.85546875" style="1072"/>
    <col min="958" max="958" width="10.5703125" style="1072" customWidth="1"/>
    <col min="959" max="961" width="9" style="1072" customWidth="1"/>
    <col min="962" max="965" width="8.85546875" style="1072"/>
    <col min="966" max="966" width="10.5703125" style="1072" customWidth="1"/>
    <col min="967" max="969" width="9" style="1072" customWidth="1"/>
    <col min="970" max="973" width="8.85546875" style="1072"/>
    <col min="974" max="974" width="10.5703125" style="1072" customWidth="1"/>
    <col min="975" max="977" width="9" style="1072" customWidth="1"/>
    <col min="978" max="981" width="8.85546875" style="1072"/>
    <col min="982" max="982" width="10.5703125" style="1072" customWidth="1"/>
    <col min="983" max="985" width="9" style="1072" customWidth="1"/>
    <col min="986" max="989" width="8.85546875" style="1072"/>
    <col min="990" max="990" width="10.5703125" style="1072" customWidth="1"/>
    <col min="991" max="993" width="9" style="1072" customWidth="1"/>
    <col min="994" max="997" width="8.85546875" style="1072"/>
    <col min="998" max="998" width="10.5703125" style="1072" customWidth="1"/>
    <col min="999" max="1001" width="9" style="1072" customWidth="1"/>
    <col min="1002" max="1005" width="8.85546875" style="1072"/>
    <col min="1006" max="1006" width="10.5703125" style="1072" customWidth="1"/>
    <col min="1007" max="1009" width="9" style="1072" customWidth="1"/>
    <col min="1010" max="1013" width="8.85546875" style="1072"/>
    <col min="1014" max="1014" width="10.5703125" style="1072" customWidth="1"/>
    <col min="1015" max="1017" width="9" style="1072" customWidth="1"/>
    <col min="1018" max="1021" width="8.85546875" style="1072"/>
    <col min="1022" max="1022" width="10.5703125" style="1072" customWidth="1"/>
    <col min="1023" max="1025" width="9" style="1072" customWidth="1"/>
    <col min="1026" max="1029" width="8.85546875" style="1072"/>
    <col min="1030" max="1030" width="10.5703125" style="1072" customWidth="1"/>
    <col min="1031" max="1033" width="9" style="1072" customWidth="1"/>
    <col min="1034" max="1037" width="8.85546875" style="1072"/>
    <col min="1038" max="1038" width="10.5703125" style="1072" customWidth="1"/>
    <col min="1039" max="1041" width="9" style="1072" customWidth="1"/>
    <col min="1042" max="1045" width="8.85546875" style="1072"/>
    <col min="1046" max="1046" width="10.5703125" style="1072" customWidth="1"/>
    <col min="1047" max="1049" width="9" style="1072" customWidth="1"/>
    <col min="1050" max="1053" width="8.85546875" style="1072"/>
    <col min="1054" max="1054" width="10.5703125" style="1072" customWidth="1"/>
    <col min="1055" max="1057" width="9" style="1072" customWidth="1"/>
    <col min="1058" max="1061" width="8.85546875" style="1072"/>
    <col min="1062" max="1062" width="10.5703125" style="1072" customWidth="1"/>
    <col min="1063" max="1065" width="9" style="1072" customWidth="1"/>
    <col min="1066" max="1069" width="8.85546875" style="1072"/>
    <col min="1070" max="1070" width="10.5703125" style="1072" customWidth="1"/>
    <col min="1071" max="1073" width="9" style="1072" customWidth="1"/>
    <col min="1074" max="1077" width="8.85546875" style="1072"/>
    <col min="1078" max="1078" width="10.5703125" style="1072" customWidth="1"/>
    <col min="1079" max="1081" width="9" style="1072" customWidth="1"/>
    <col min="1082" max="1085" width="8.85546875" style="1072"/>
    <col min="1086" max="1086" width="10.5703125" style="1072" customWidth="1"/>
    <col min="1087" max="1089" width="9" style="1072" customWidth="1"/>
    <col min="1090" max="1093" width="8.85546875" style="1072"/>
    <col min="1094" max="1094" width="10.5703125" style="1072" customWidth="1"/>
    <col min="1095" max="1097" width="9" style="1072" customWidth="1"/>
    <col min="1098" max="1101" width="8.85546875" style="1072"/>
    <col min="1102" max="1102" width="10.5703125" style="1072" customWidth="1"/>
    <col min="1103" max="1105" width="9" style="1072" customWidth="1"/>
    <col min="1106" max="1109" width="8.85546875" style="1072"/>
    <col min="1110" max="1110" width="10.5703125" style="1072" customWidth="1"/>
    <col min="1111" max="1113" width="9" style="1072" customWidth="1"/>
    <col min="1114" max="1117" width="8.85546875" style="1072"/>
    <col min="1118" max="1118" width="10.5703125" style="1072" customWidth="1"/>
    <col min="1119" max="1121" width="9" style="1072" customWidth="1"/>
    <col min="1122" max="1125" width="8.85546875" style="1072"/>
    <col min="1126" max="1126" width="10.5703125" style="1072" customWidth="1"/>
    <col min="1127" max="1129" width="9" style="1072" customWidth="1"/>
    <col min="1130" max="1133" width="8.85546875" style="1072"/>
    <col min="1134" max="1134" width="10.5703125" style="1072" customWidth="1"/>
    <col min="1135" max="1137" width="9" style="1072" customWidth="1"/>
    <col min="1138" max="1141" width="8.85546875" style="1072"/>
    <col min="1142" max="1142" width="10.5703125" style="1072" customWidth="1"/>
    <col min="1143" max="1145" width="9" style="1072" customWidth="1"/>
    <col min="1146" max="1149" width="8.85546875" style="1072"/>
    <col min="1150" max="1150" width="10.5703125" style="1072" customWidth="1"/>
    <col min="1151" max="1153" width="9" style="1072" customWidth="1"/>
    <col min="1154" max="1157" width="8.85546875" style="1072"/>
    <col min="1158" max="1158" width="10.5703125" style="1072" customWidth="1"/>
    <col min="1159" max="1161" width="9" style="1072" customWidth="1"/>
    <col min="1162" max="1165" width="8.85546875" style="1072"/>
    <col min="1166" max="1166" width="10.5703125" style="1072" customWidth="1"/>
    <col min="1167" max="1169" width="9" style="1072" customWidth="1"/>
    <col min="1170" max="1173" width="8.85546875" style="1072"/>
    <col min="1174" max="1174" width="10.5703125" style="1072" customWidth="1"/>
    <col min="1175" max="1177" width="9" style="1072" customWidth="1"/>
    <col min="1178" max="1181" width="8.85546875" style="1072"/>
    <col min="1182" max="1182" width="10.5703125" style="1072" customWidth="1"/>
    <col min="1183" max="1185" width="9" style="1072" customWidth="1"/>
    <col min="1186" max="1189" width="8.85546875" style="1072"/>
    <col min="1190" max="1190" width="10.5703125" style="1072" customWidth="1"/>
    <col min="1191" max="1193" width="9" style="1072" customWidth="1"/>
    <col min="1194" max="1197" width="8.85546875" style="1072"/>
    <col min="1198" max="1198" width="10.5703125" style="1072" customWidth="1"/>
    <col min="1199" max="1201" width="9" style="1072" customWidth="1"/>
    <col min="1202" max="1205" width="8.85546875" style="1072"/>
    <col min="1206" max="1206" width="10.5703125" style="1072" customWidth="1"/>
    <col min="1207" max="1209" width="9" style="1072" customWidth="1"/>
    <col min="1210" max="1213" width="8.85546875" style="1072"/>
    <col min="1214" max="1214" width="10.5703125" style="1072" customWidth="1"/>
    <col min="1215" max="1217" width="9" style="1072" customWidth="1"/>
    <col min="1218" max="1221" width="8.85546875" style="1072"/>
    <col min="1222" max="1222" width="10.5703125" style="1072" customWidth="1"/>
    <col min="1223" max="1225" width="9" style="1072" customWidth="1"/>
    <col min="1226" max="1229" width="8.85546875" style="1072"/>
    <col min="1230" max="1230" width="10.5703125" style="1072" customWidth="1"/>
    <col min="1231" max="1233" width="9" style="1072" customWidth="1"/>
    <col min="1234" max="1237" width="8.85546875" style="1072"/>
    <col min="1238" max="1238" width="10.5703125" style="1072" customWidth="1"/>
    <col min="1239" max="1241" width="9" style="1072" customWidth="1"/>
    <col min="1242" max="1245" width="8.85546875" style="1072"/>
    <col min="1246" max="1246" width="10.5703125" style="1072" customWidth="1"/>
    <col min="1247" max="1249" width="9" style="1072" customWidth="1"/>
    <col min="1250" max="1253" width="8.85546875" style="1072"/>
    <col min="1254" max="1254" width="10.5703125" style="1072" customWidth="1"/>
    <col min="1255" max="1257" width="9" style="1072" customWidth="1"/>
    <col min="1258" max="1261" width="8.85546875" style="1072"/>
    <col min="1262" max="1262" width="10.5703125" style="1072" customWidth="1"/>
    <col min="1263" max="1265" width="9" style="1072" customWidth="1"/>
    <col min="1266" max="1269" width="8.85546875" style="1072"/>
    <col min="1270" max="1270" width="10.5703125" style="1072" customWidth="1"/>
    <col min="1271" max="1273" width="9" style="1072" customWidth="1"/>
    <col min="1274" max="1277" width="8.85546875" style="1072"/>
    <col min="1278" max="1278" width="10.5703125" style="1072" customWidth="1"/>
    <col min="1279" max="1281" width="9" style="1072" customWidth="1"/>
    <col min="1282" max="1285" width="8.85546875" style="1072"/>
    <col min="1286" max="1286" width="10.5703125" style="1072" customWidth="1"/>
    <col min="1287" max="1289" width="9" style="1072" customWidth="1"/>
    <col min="1290" max="1293" width="8.85546875" style="1072"/>
    <col min="1294" max="1294" width="10.5703125" style="1072" customWidth="1"/>
    <col min="1295" max="1297" width="9" style="1072" customWidth="1"/>
    <col min="1298" max="1301" width="8.85546875" style="1072"/>
    <col min="1302" max="1302" width="10.5703125" style="1072" customWidth="1"/>
    <col min="1303" max="1305" width="9" style="1072" customWidth="1"/>
    <col min="1306" max="1309" width="8.85546875" style="1072"/>
    <col min="1310" max="1310" width="10.5703125" style="1072" customWidth="1"/>
    <col min="1311" max="1313" width="9" style="1072" customWidth="1"/>
    <col min="1314" max="1317" width="8.85546875" style="1072"/>
    <col min="1318" max="1318" width="10.5703125" style="1072" customWidth="1"/>
    <col min="1319" max="1321" width="9" style="1072" customWidth="1"/>
    <col min="1322" max="1325" width="8.85546875" style="1072"/>
    <col min="1326" max="1326" width="10.5703125" style="1072" customWidth="1"/>
    <col min="1327" max="1329" width="9" style="1072" customWidth="1"/>
    <col min="1330" max="1333" width="8.85546875" style="1072"/>
    <col min="1334" max="1334" width="10.5703125" style="1072" customWidth="1"/>
    <col min="1335" max="1337" width="9" style="1072" customWidth="1"/>
    <col min="1338" max="1341" width="8.85546875" style="1072"/>
    <col min="1342" max="1342" width="10.5703125" style="1072" customWidth="1"/>
    <col min="1343" max="1345" width="9" style="1072" customWidth="1"/>
    <col min="1346" max="1349" width="8.85546875" style="1072"/>
    <col min="1350" max="1350" width="10.5703125" style="1072" customWidth="1"/>
    <col min="1351" max="1353" width="9" style="1072" customWidth="1"/>
    <col min="1354" max="1357" width="8.85546875" style="1072"/>
    <col min="1358" max="1358" width="10.5703125" style="1072" customWidth="1"/>
    <col min="1359" max="1361" width="9" style="1072" customWidth="1"/>
    <col min="1362" max="1365" width="8.85546875" style="1072"/>
    <col min="1366" max="1366" width="10.5703125" style="1072" customWidth="1"/>
    <col min="1367" max="1369" width="9" style="1072" customWidth="1"/>
    <col min="1370" max="1373" width="8.85546875" style="1072"/>
    <col min="1374" max="1374" width="10.5703125" style="1072" customWidth="1"/>
    <col min="1375" max="1377" width="9" style="1072" customWidth="1"/>
    <col min="1378" max="1381" width="8.85546875" style="1072"/>
    <col min="1382" max="1382" width="10.5703125" style="1072" customWidth="1"/>
    <col min="1383" max="1385" width="9" style="1072" customWidth="1"/>
    <col min="1386" max="1389" width="8.85546875" style="1072"/>
    <col min="1390" max="1390" width="10.5703125" style="1072" customWidth="1"/>
    <col min="1391" max="1393" width="9" style="1072" customWidth="1"/>
    <col min="1394" max="1397" width="8.85546875" style="1072"/>
    <col min="1398" max="1398" width="10.5703125" style="1072" customWidth="1"/>
    <col min="1399" max="1401" width="9" style="1072" customWidth="1"/>
    <col min="1402" max="1405" width="8.85546875" style="1072"/>
    <col min="1406" max="1406" width="10.5703125" style="1072" customWidth="1"/>
    <col min="1407" max="1409" width="9" style="1072" customWidth="1"/>
    <col min="1410" max="1413" width="8.85546875" style="1072"/>
    <col min="1414" max="1414" width="10.5703125" style="1072" customWidth="1"/>
    <col min="1415" max="1417" width="9" style="1072" customWidth="1"/>
    <col min="1418" max="1421" width="8.85546875" style="1072"/>
    <col min="1422" max="1422" width="10.5703125" style="1072" customWidth="1"/>
    <col min="1423" max="1425" width="9" style="1072" customWidth="1"/>
    <col min="1426" max="1429" width="8.85546875" style="1072"/>
    <col min="1430" max="1430" width="10.5703125" style="1072" customWidth="1"/>
    <col min="1431" max="1433" width="9" style="1072" customWidth="1"/>
    <col min="1434" max="1437" width="8.85546875" style="1072"/>
    <col min="1438" max="1438" width="10.5703125" style="1072" customWidth="1"/>
    <col min="1439" max="1441" width="9" style="1072" customWidth="1"/>
    <col min="1442" max="1445" width="8.85546875" style="1072"/>
    <col min="1446" max="1446" width="10.5703125" style="1072" customWidth="1"/>
    <col min="1447" max="1449" width="9" style="1072" customWidth="1"/>
    <col min="1450" max="1453" width="8.85546875" style="1072"/>
    <col min="1454" max="1454" width="10.5703125" style="1072" customWidth="1"/>
    <col min="1455" max="1457" width="9" style="1072" customWidth="1"/>
    <col min="1458" max="1461" width="8.85546875" style="1072"/>
    <col min="1462" max="1462" width="10.5703125" style="1072" customWidth="1"/>
    <col min="1463" max="1465" width="9" style="1072" customWidth="1"/>
    <col min="1466" max="1469" width="8.85546875" style="1072"/>
    <col min="1470" max="1470" width="10.5703125" style="1072" customWidth="1"/>
    <col min="1471" max="1473" width="9" style="1072" customWidth="1"/>
    <col min="1474" max="1477" width="8.85546875" style="1072"/>
    <col min="1478" max="1478" width="10.5703125" style="1072" customWidth="1"/>
    <col min="1479" max="1481" width="9" style="1072" customWidth="1"/>
    <col min="1482" max="1485" width="8.85546875" style="1072"/>
    <col min="1486" max="1486" width="10.5703125" style="1072" customWidth="1"/>
    <col min="1487" max="1489" width="9" style="1072" customWidth="1"/>
    <col min="1490" max="1493" width="8.85546875" style="1072"/>
    <col min="1494" max="1494" width="10.5703125" style="1072" customWidth="1"/>
    <col min="1495" max="1497" width="9" style="1072" customWidth="1"/>
    <col min="1498" max="1501" width="8.85546875" style="1072"/>
    <col min="1502" max="1502" width="10.5703125" style="1072" customWidth="1"/>
    <col min="1503" max="1505" width="9" style="1072" customWidth="1"/>
    <col min="1506" max="1509" width="8.85546875" style="1072"/>
    <col min="1510" max="1510" width="10.5703125" style="1072" customWidth="1"/>
    <col min="1511" max="1513" width="9" style="1072" customWidth="1"/>
    <col min="1514" max="1517" width="8.85546875" style="1072"/>
    <col min="1518" max="1518" width="10.5703125" style="1072" customWidth="1"/>
    <col min="1519" max="1521" width="9" style="1072" customWidth="1"/>
    <col min="1522" max="1525" width="8.85546875" style="1072"/>
    <col min="1526" max="1526" width="10.5703125" style="1072" customWidth="1"/>
    <col min="1527" max="1529" width="9" style="1072" customWidth="1"/>
    <col min="1530" max="1533" width="8.85546875" style="1072"/>
    <col min="1534" max="1534" width="10.5703125" style="1072" customWidth="1"/>
    <col min="1535" max="1537" width="9" style="1072" customWidth="1"/>
    <col min="1538" max="1541" width="8.85546875" style="1072"/>
    <col min="1542" max="1542" width="10.5703125" style="1072" customWidth="1"/>
    <col min="1543" max="1545" width="9" style="1072" customWidth="1"/>
    <col min="1546" max="1549" width="8.85546875" style="1072"/>
    <col min="1550" max="1550" width="10.5703125" style="1072" customWidth="1"/>
    <col min="1551" max="1553" width="9" style="1072" customWidth="1"/>
    <col min="1554" max="1557" width="8.85546875" style="1072"/>
    <col min="1558" max="1558" width="10.5703125" style="1072" customWidth="1"/>
    <col min="1559" max="1561" width="9" style="1072" customWidth="1"/>
    <col min="1562" max="1565" width="8.85546875" style="1072"/>
    <col min="1566" max="1566" width="10.5703125" style="1072" customWidth="1"/>
    <col min="1567" max="1569" width="9" style="1072" customWidth="1"/>
    <col min="1570" max="1573" width="8.85546875" style="1072"/>
    <col min="1574" max="1574" width="10.5703125" style="1072" customWidth="1"/>
    <col min="1575" max="1577" width="9" style="1072" customWidth="1"/>
    <col min="1578" max="1581" width="8.85546875" style="1072"/>
    <col min="1582" max="1582" width="10.5703125" style="1072" customWidth="1"/>
    <col min="1583" max="1585" width="9" style="1072" customWidth="1"/>
    <col min="1586" max="1589" width="8.85546875" style="1072"/>
    <col min="1590" max="1590" width="10.5703125" style="1072" customWidth="1"/>
    <col min="1591" max="1593" width="9" style="1072" customWidth="1"/>
    <col min="1594" max="1597" width="8.85546875" style="1072"/>
    <col min="1598" max="1598" width="10.5703125" style="1072" customWidth="1"/>
    <col min="1599" max="1601" width="9" style="1072" customWidth="1"/>
    <col min="1602" max="1605" width="8.85546875" style="1072"/>
    <col min="1606" max="1606" width="10.5703125" style="1072" customWidth="1"/>
    <col min="1607" max="1609" width="9" style="1072" customWidth="1"/>
    <col min="1610" max="1613" width="8.85546875" style="1072"/>
    <col min="1614" max="1614" width="10.5703125" style="1072" customWidth="1"/>
    <col min="1615" max="1617" width="9" style="1072" customWidth="1"/>
    <col min="1618" max="1621" width="8.85546875" style="1072"/>
    <col min="1622" max="1622" width="10.5703125" style="1072" customWidth="1"/>
    <col min="1623" max="1625" width="9" style="1072" customWidth="1"/>
    <col min="1626" max="1629" width="8.85546875" style="1072"/>
    <col min="1630" max="1630" width="10.5703125" style="1072" customWidth="1"/>
    <col min="1631" max="1633" width="9" style="1072" customWidth="1"/>
    <col min="1634" max="1637" width="8.85546875" style="1072"/>
    <col min="1638" max="1638" width="10.5703125" style="1072" customWidth="1"/>
    <col min="1639" max="1641" width="9" style="1072" customWidth="1"/>
    <col min="1642" max="1645" width="8.85546875" style="1072"/>
    <col min="1646" max="1646" width="10.5703125" style="1072" customWidth="1"/>
    <col min="1647" max="1649" width="9" style="1072" customWidth="1"/>
    <col min="1650" max="1653" width="8.85546875" style="1072"/>
    <col min="1654" max="1654" width="10.5703125" style="1072" customWidth="1"/>
    <col min="1655" max="1657" width="9" style="1072" customWidth="1"/>
    <col min="1658" max="1661" width="8.85546875" style="1072"/>
    <col min="1662" max="1662" width="10.5703125" style="1072" customWidth="1"/>
    <col min="1663" max="1665" width="9" style="1072" customWidth="1"/>
    <col min="1666" max="1669" width="8.85546875" style="1072"/>
    <col min="1670" max="1670" width="10.5703125" style="1072" customWidth="1"/>
    <col min="1671" max="1673" width="9" style="1072" customWidth="1"/>
    <col min="1674" max="1677" width="8.85546875" style="1072"/>
    <col min="1678" max="1678" width="10.5703125" style="1072" customWidth="1"/>
    <col min="1679" max="1681" width="9" style="1072" customWidth="1"/>
    <col min="1682" max="1685" width="8.85546875" style="1072"/>
    <col min="1686" max="1686" width="10.5703125" style="1072" customWidth="1"/>
    <col min="1687" max="1689" width="9" style="1072" customWidth="1"/>
    <col min="1690" max="1693" width="8.85546875" style="1072"/>
    <col min="1694" max="1694" width="10.5703125" style="1072" customWidth="1"/>
    <col min="1695" max="1697" width="9" style="1072" customWidth="1"/>
    <col min="1698" max="1701" width="8.85546875" style="1072"/>
    <col min="1702" max="1702" width="10.5703125" style="1072" customWidth="1"/>
    <col min="1703" max="1705" width="9" style="1072" customWidth="1"/>
    <col min="1706" max="1709" width="8.85546875" style="1072"/>
    <col min="1710" max="1710" width="10.5703125" style="1072" customWidth="1"/>
    <col min="1711" max="1713" width="9" style="1072" customWidth="1"/>
    <col min="1714" max="1717" width="8.85546875" style="1072"/>
    <col min="1718" max="1718" width="10.5703125" style="1072" customWidth="1"/>
    <col min="1719" max="1721" width="9" style="1072" customWidth="1"/>
    <col min="1722" max="1725" width="8.85546875" style="1072"/>
    <col min="1726" max="1726" width="10.5703125" style="1072" customWidth="1"/>
    <col min="1727" max="1729" width="9" style="1072" customWidth="1"/>
    <col min="1730" max="1733" width="8.85546875" style="1072"/>
    <col min="1734" max="1734" width="10.5703125" style="1072" customWidth="1"/>
    <col min="1735" max="1737" width="9" style="1072" customWidth="1"/>
    <col min="1738" max="1741" width="8.85546875" style="1072"/>
    <col min="1742" max="1742" width="10.5703125" style="1072" customWidth="1"/>
    <col min="1743" max="1745" width="9" style="1072" customWidth="1"/>
    <col min="1746" max="1749" width="8.85546875" style="1072"/>
    <col min="1750" max="1750" width="10.5703125" style="1072" customWidth="1"/>
    <col min="1751" max="1753" width="9" style="1072" customWidth="1"/>
    <col min="1754" max="1757" width="8.85546875" style="1072"/>
    <col min="1758" max="1758" width="10.5703125" style="1072" customWidth="1"/>
    <col min="1759" max="1761" width="9" style="1072" customWidth="1"/>
    <col min="1762" max="1765" width="8.85546875" style="1072"/>
    <col min="1766" max="1766" width="10.5703125" style="1072" customWidth="1"/>
    <col min="1767" max="1769" width="9" style="1072" customWidth="1"/>
    <col min="1770" max="1773" width="8.85546875" style="1072"/>
    <col min="1774" max="1774" width="10.5703125" style="1072" customWidth="1"/>
    <col min="1775" max="1777" width="9" style="1072" customWidth="1"/>
    <col min="1778" max="1781" width="8.85546875" style="1072"/>
    <col min="1782" max="1782" width="10.5703125" style="1072" customWidth="1"/>
    <col min="1783" max="1785" width="9" style="1072" customWidth="1"/>
    <col min="1786" max="1789" width="8.85546875" style="1072"/>
    <col min="1790" max="1790" width="10.5703125" style="1072" customWidth="1"/>
    <col min="1791" max="1793" width="9" style="1072" customWidth="1"/>
    <col min="1794" max="1797" width="8.85546875" style="1072"/>
    <col min="1798" max="1798" width="10.5703125" style="1072" customWidth="1"/>
    <col min="1799" max="1801" width="9" style="1072" customWidth="1"/>
    <col min="1802" max="1805" width="8.85546875" style="1072"/>
    <col min="1806" max="1806" width="10.5703125" style="1072" customWidth="1"/>
    <col min="1807" max="1809" width="9" style="1072" customWidth="1"/>
    <col min="1810" max="1813" width="8.85546875" style="1072"/>
    <col min="1814" max="1814" width="10.5703125" style="1072" customWidth="1"/>
    <col min="1815" max="1817" width="9" style="1072" customWidth="1"/>
    <col min="1818" max="1821" width="8.85546875" style="1072"/>
    <col min="1822" max="1822" width="10.5703125" style="1072" customWidth="1"/>
    <col min="1823" max="1825" width="9" style="1072" customWidth="1"/>
    <col min="1826" max="1829" width="8.85546875" style="1072"/>
    <col min="1830" max="1830" width="10.5703125" style="1072" customWidth="1"/>
    <col min="1831" max="1833" width="9" style="1072" customWidth="1"/>
    <col min="1834" max="1837" width="8.85546875" style="1072"/>
    <col min="1838" max="1838" width="10.5703125" style="1072" customWidth="1"/>
    <col min="1839" max="1841" width="9" style="1072" customWidth="1"/>
    <col min="1842" max="1845" width="8.85546875" style="1072"/>
    <col min="1846" max="1846" width="10.5703125" style="1072" customWidth="1"/>
    <col min="1847" max="1849" width="9" style="1072" customWidth="1"/>
    <col min="1850" max="1853" width="8.85546875" style="1072"/>
    <col min="1854" max="1854" width="10.5703125" style="1072" customWidth="1"/>
    <col min="1855" max="1857" width="9" style="1072" customWidth="1"/>
    <col min="1858" max="1861" width="8.85546875" style="1072"/>
    <col min="1862" max="1862" width="10.5703125" style="1072" customWidth="1"/>
    <col min="1863" max="1865" width="9" style="1072" customWidth="1"/>
    <col min="1866" max="1869" width="8.85546875" style="1072"/>
    <col min="1870" max="1870" width="10.5703125" style="1072" customWidth="1"/>
    <col min="1871" max="1873" width="9" style="1072" customWidth="1"/>
    <col min="1874" max="1877" width="8.85546875" style="1072"/>
    <col min="1878" max="1878" width="10.5703125" style="1072" customWidth="1"/>
    <col min="1879" max="1881" width="9" style="1072" customWidth="1"/>
    <col min="1882" max="1885" width="8.85546875" style="1072"/>
    <col min="1886" max="1886" width="10.5703125" style="1072" customWidth="1"/>
    <col min="1887" max="1889" width="9" style="1072" customWidth="1"/>
    <col min="1890" max="1893" width="8.85546875" style="1072"/>
    <col min="1894" max="1894" width="10.5703125" style="1072" customWidth="1"/>
    <col min="1895" max="1897" width="9" style="1072" customWidth="1"/>
    <col min="1898" max="1901" width="8.85546875" style="1072"/>
    <col min="1902" max="1902" width="10.5703125" style="1072" customWidth="1"/>
    <col min="1903" max="1905" width="9" style="1072" customWidth="1"/>
    <col min="1906" max="1909" width="8.85546875" style="1072"/>
    <col min="1910" max="1910" width="10.5703125" style="1072" customWidth="1"/>
    <col min="1911" max="1913" width="9" style="1072" customWidth="1"/>
    <col min="1914" max="1917" width="8.85546875" style="1072"/>
    <col min="1918" max="1918" width="10.5703125" style="1072" customWidth="1"/>
    <col min="1919" max="1921" width="9" style="1072" customWidth="1"/>
    <col min="1922" max="1925" width="8.85546875" style="1072"/>
    <col min="1926" max="1926" width="10.5703125" style="1072" customWidth="1"/>
    <col min="1927" max="1929" width="9" style="1072" customWidth="1"/>
    <col min="1930" max="1933" width="8.85546875" style="1072"/>
    <col min="1934" max="1934" width="10.5703125" style="1072" customWidth="1"/>
    <col min="1935" max="1937" width="9" style="1072" customWidth="1"/>
    <col min="1938" max="1941" width="8.85546875" style="1072"/>
    <col min="1942" max="1942" width="10.5703125" style="1072" customWidth="1"/>
    <col min="1943" max="1945" width="9" style="1072" customWidth="1"/>
    <col min="1946" max="1949" width="8.85546875" style="1072"/>
    <col min="1950" max="1950" width="10.5703125" style="1072" customWidth="1"/>
    <col min="1951" max="1953" width="9" style="1072" customWidth="1"/>
    <col min="1954" max="1957" width="8.85546875" style="1072"/>
    <col min="1958" max="1958" width="10.5703125" style="1072" customWidth="1"/>
    <col min="1959" max="1961" width="9" style="1072" customWidth="1"/>
    <col min="1962" max="1965" width="8.85546875" style="1072"/>
    <col min="1966" max="1966" width="10.5703125" style="1072" customWidth="1"/>
    <col min="1967" max="1969" width="9" style="1072" customWidth="1"/>
    <col min="1970" max="1973" width="8.85546875" style="1072"/>
    <col min="1974" max="1974" width="10.5703125" style="1072" customWidth="1"/>
    <col min="1975" max="1977" width="9" style="1072" customWidth="1"/>
    <col min="1978" max="1981" width="8.85546875" style="1072"/>
    <col min="1982" max="1982" width="10.5703125" style="1072" customWidth="1"/>
    <col min="1983" max="1985" width="9" style="1072" customWidth="1"/>
    <col min="1986" max="1989" width="8.85546875" style="1072"/>
    <col min="1990" max="1990" width="10.5703125" style="1072" customWidth="1"/>
    <col min="1991" max="1993" width="9" style="1072" customWidth="1"/>
    <col min="1994" max="1997" width="8.85546875" style="1072"/>
    <col min="1998" max="1998" width="10.5703125" style="1072" customWidth="1"/>
    <col min="1999" max="2001" width="9" style="1072" customWidth="1"/>
    <col min="2002" max="2005" width="8.85546875" style="1072"/>
    <col min="2006" max="2006" width="10.5703125" style="1072" customWidth="1"/>
    <col min="2007" max="2009" width="9" style="1072" customWidth="1"/>
    <col min="2010" max="2013" width="8.85546875" style="1072"/>
    <col min="2014" max="2014" width="10.5703125" style="1072" customWidth="1"/>
    <col min="2015" max="2017" width="9" style="1072" customWidth="1"/>
    <col min="2018" max="2021" width="8.85546875" style="1072"/>
    <col min="2022" max="2022" width="10.5703125" style="1072" customWidth="1"/>
    <col min="2023" max="2025" width="9" style="1072" customWidth="1"/>
    <col min="2026" max="2029" width="8.85546875" style="1072"/>
    <col min="2030" max="2030" width="10.5703125" style="1072" customWidth="1"/>
    <col min="2031" max="2033" width="9" style="1072" customWidth="1"/>
    <col min="2034" max="2037" width="8.85546875" style="1072"/>
    <col min="2038" max="2038" width="10.5703125" style="1072" customWidth="1"/>
    <col min="2039" max="2041" width="9" style="1072" customWidth="1"/>
    <col min="2042" max="2045" width="8.85546875" style="1072"/>
    <col min="2046" max="2046" width="10.5703125" style="1072" customWidth="1"/>
    <col min="2047" max="2049" width="9" style="1072" customWidth="1"/>
    <col min="2050" max="2053" width="8.85546875" style="1072"/>
    <col min="2054" max="2054" width="10.5703125" style="1072" customWidth="1"/>
    <col min="2055" max="2057" width="9" style="1072" customWidth="1"/>
    <col min="2058" max="2061" width="8.85546875" style="1072"/>
    <col min="2062" max="2062" width="10.5703125" style="1072" customWidth="1"/>
    <col min="2063" max="2065" width="9" style="1072" customWidth="1"/>
    <col min="2066" max="2069" width="8.85546875" style="1072"/>
    <col min="2070" max="2070" width="10.5703125" style="1072" customWidth="1"/>
    <col min="2071" max="2073" width="9" style="1072" customWidth="1"/>
    <col min="2074" max="2077" width="8.85546875" style="1072"/>
    <col min="2078" max="2078" width="10.5703125" style="1072" customWidth="1"/>
    <col min="2079" max="2081" width="9" style="1072" customWidth="1"/>
    <col min="2082" max="2085" width="8.85546875" style="1072"/>
    <col min="2086" max="2086" width="10.5703125" style="1072" customWidth="1"/>
    <col min="2087" max="2089" width="9" style="1072" customWidth="1"/>
    <col min="2090" max="2093" width="8.85546875" style="1072"/>
    <col min="2094" max="2094" width="10.5703125" style="1072" customWidth="1"/>
    <col min="2095" max="2097" width="9" style="1072" customWidth="1"/>
    <col min="2098" max="2101" width="8.85546875" style="1072"/>
    <col min="2102" max="2102" width="10.5703125" style="1072" customWidth="1"/>
    <col min="2103" max="2105" width="9" style="1072" customWidth="1"/>
    <col min="2106" max="2109" width="8.85546875" style="1072"/>
    <col min="2110" max="2110" width="10.5703125" style="1072" customWidth="1"/>
    <col min="2111" max="2113" width="9" style="1072" customWidth="1"/>
    <col min="2114" max="2117" width="8.85546875" style="1072"/>
    <col min="2118" max="2118" width="10.5703125" style="1072" customWidth="1"/>
    <col min="2119" max="2121" width="9" style="1072" customWidth="1"/>
    <col min="2122" max="2125" width="8.85546875" style="1072"/>
    <col min="2126" max="2126" width="10.5703125" style="1072" customWidth="1"/>
    <col min="2127" max="2129" width="9" style="1072" customWidth="1"/>
    <col min="2130" max="2133" width="8.85546875" style="1072"/>
    <col min="2134" max="2134" width="10.5703125" style="1072" customWidth="1"/>
    <col min="2135" max="2137" width="9" style="1072" customWidth="1"/>
    <col min="2138" max="2141" width="8.85546875" style="1072"/>
    <col min="2142" max="2142" width="10.5703125" style="1072" customWidth="1"/>
    <col min="2143" max="2145" width="9" style="1072" customWidth="1"/>
    <col min="2146" max="2149" width="8.85546875" style="1072"/>
    <col min="2150" max="2150" width="10.5703125" style="1072" customWidth="1"/>
    <col min="2151" max="2153" width="9" style="1072" customWidth="1"/>
    <col min="2154" max="2157" width="8.85546875" style="1072"/>
    <col min="2158" max="2158" width="10.5703125" style="1072" customWidth="1"/>
    <col min="2159" max="2161" width="9" style="1072" customWidth="1"/>
    <col min="2162" max="2165" width="8.85546875" style="1072"/>
    <col min="2166" max="2166" width="10.5703125" style="1072" customWidth="1"/>
    <col min="2167" max="2169" width="9" style="1072" customWidth="1"/>
    <col min="2170" max="2173" width="8.85546875" style="1072"/>
    <col min="2174" max="2174" width="10.5703125" style="1072" customWidth="1"/>
    <col min="2175" max="2177" width="9" style="1072" customWidth="1"/>
    <col min="2178" max="2181" width="8.85546875" style="1072"/>
    <col min="2182" max="2182" width="10.5703125" style="1072" customWidth="1"/>
    <col min="2183" max="2185" width="9" style="1072" customWidth="1"/>
    <col min="2186" max="2189" width="8.85546875" style="1072"/>
    <col min="2190" max="2190" width="10.5703125" style="1072" customWidth="1"/>
    <col min="2191" max="2193" width="9" style="1072" customWidth="1"/>
    <col min="2194" max="2197" width="8.85546875" style="1072"/>
    <col min="2198" max="2198" width="10.5703125" style="1072" customWidth="1"/>
    <col min="2199" max="2201" width="9" style="1072" customWidth="1"/>
    <col min="2202" max="2205" width="8.85546875" style="1072"/>
    <col min="2206" max="2206" width="10.5703125" style="1072" customWidth="1"/>
    <col min="2207" max="2209" width="9" style="1072" customWidth="1"/>
    <col min="2210" max="2213" width="8.85546875" style="1072"/>
    <col min="2214" max="2214" width="10.5703125" style="1072" customWidth="1"/>
    <col min="2215" max="2217" width="9" style="1072" customWidth="1"/>
    <col min="2218" max="2221" width="8.85546875" style="1072"/>
    <col min="2222" max="2222" width="10.5703125" style="1072" customWidth="1"/>
    <col min="2223" max="2225" width="9" style="1072" customWidth="1"/>
    <col min="2226" max="2229" width="8.85546875" style="1072"/>
    <col min="2230" max="2230" width="10.5703125" style="1072" customWidth="1"/>
    <col min="2231" max="2233" width="9" style="1072" customWidth="1"/>
    <col min="2234" max="2237" width="8.85546875" style="1072"/>
    <col min="2238" max="2238" width="10.5703125" style="1072" customWidth="1"/>
    <col min="2239" max="2241" width="9" style="1072" customWidth="1"/>
    <col min="2242" max="2245" width="8.85546875" style="1072"/>
    <col min="2246" max="2246" width="10.5703125" style="1072" customWidth="1"/>
    <col min="2247" max="2249" width="9" style="1072" customWidth="1"/>
    <col min="2250" max="2253" width="8.85546875" style="1072"/>
    <col min="2254" max="2254" width="10.5703125" style="1072" customWidth="1"/>
    <col min="2255" max="2257" width="9" style="1072" customWidth="1"/>
    <col min="2258" max="2261" width="8.85546875" style="1072"/>
    <col min="2262" max="2262" width="10.5703125" style="1072" customWidth="1"/>
    <col min="2263" max="2265" width="9" style="1072" customWidth="1"/>
    <col min="2266" max="2269" width="8.85546875" style="1072"/>
    <col min="2270" max="2270" width="10.5703125" style="1072" customWidth="1"/>
    <col min="2271" max="2273" width="9" style="1072" customWidth="1"/>
    <col min="2274" max="2277" width="8.85546875" style="1072"/>
    <col min="2278" max="2278" width="10.5703125" style="1072" customWidth="1"/>
    <col min="2279" max="2281" width="9" style="1072" customWidth="1"/>
    <col min="2282" max="2285" width="8.85546875" style="1072"/>
    <col min="2286" max="2286" width="10.5703125" style="1072" customWidth="1"/>
    <col min="2287" max="2289" width="9" style="1072" customWidth="1"/>
    <col min="2290" max="2293" width="8.85546875" style="1072"/>
    <col min="2294" max="2294" width="10.5703125" style="1072" customWidth="1"/>
    <col min="2295" max="2297" width="9" style="1072" customWidth="1"/>
    <col min="2298" max="2301" width="8.85546875" style="1072"/>
    <col min="2302" max="2302" width="10.5703125" style="1072" customWidth="1"/>
    <col min="2303" max="2305" width="9" style="1072" customWidth="1"/>
    <col min="2306" max="2309" width="8.85546875" style="1072"/>
    <col min="2310" max="2310" width="10.5703125" style="1072" customWidth="1"/>
    <col min="2311" max="2313" width="9" style="1072" customWidth="1"/>
    <col min="2314" max="2317" width="8.85546875" style="1072"/>
    <col min="2318" max="2318" width="10.5703125" style="1072" customWidth="1"/>
    <col min="2319" max="2321" width="9" style="1072" customWidth="1"/>
    <col min="2322" max="2325" width="8.85546875" style="1072"/>
    <col min="2326" max="2326" width="10.5703125" style="1072" customWidth="1"/>
    <col min="2327" max="2329" width="9" style="1072" customWidth="1"/>
    <col min="2330" max="2333" width="8.85546875" style="1072"/>
    <col min="2334" max="2334" width="10.5703125" style="1072" customWidth="1"/>
    <col min="2335" max="2337" width="9" style="1072" customWidth="1"/>
    <col min="2338" max="2341" width="8.85546875" style="1072"/>
    <col min="2342" max="2342" width="10.5703125" style="1072" customWidth="1"/>
    <col min="2343" max="2345" width="9" style="1072" customWidth="1"/>
    <col min="2346" max="2349" width="8.85546875" style="1072"/>
    <col min="2350" max="2350" width="10.5703125" style="1072" customWidth="1"/>
    <col min="2351" max="2353" width="9" style="1072" customWidth="1"/>
    <col min="2354" max="2357" width="8.85546875" style="1072"/>
    <col min="2358" max="2358" width="10.5703125" style="1072" customWidth="1"/>
    <col min="2359" max="2361" width="9" style="1072" customWidth="1"/>
    <col min="2362" max="2365" width="8.85546875" style="1072"/>
    <col min="2366" max="2366" width="10.5703125" style="1072" customWidth="1"/>
    <col min="2367" max="2369" width="9" style="1072" customWidth="1"/>
    <col min="2370" max="2373" width="8.85546875" style="1072"/>
    <col min="2374" max="2374" width="10.5703125" style="1072" customWidth="1"/>
    <col min="2375" max="2377" width="9" style="1072" customWidth="1"/>
    <col min="2378" max="2381" width="8.85546875" style="1072"/>
    <col min="2382" max="2382" width="10.5703125" style="1072" customWidth="1"/>
    <col min="2383" max="2385" width="9" style="1072" customWidth="1"/>
    <col min="2386" max="2389" width="8.85546875" style="1072"/>
    <col min="2390" max="2390" width="10.5703125" style="1072" customWidth="1"/>
    <col min="2391" max="2393" width="9" style="1072" customWidth="1"/>
    <col min="2394" max="2397" width="8.85546875" style="1072"/>
    <col min="2398" max="2398" width="10.5703125" style="1072" customWidth="1"/>
    <col min="2399" max="2401" width="9" style="1072" customWidth="1"/>
    <col min="2402" max="2405" width="8.85546875" style="1072"/>
    <col min="2406" max="2406" width="10.5703125" style="1072" customWidth="1"/>
    <col min="2407" max="2409" width="9" style="1072" customWidth="1"/>
    <col min="2410" max="2413" width="8.85546875" style="1072"/>
    <col min="2414" max="2414" width="10.5703125" style="1072" customWidth="1"/>
    <col min="2415" max="2417" width="9" style="1072" customWidth="1"/>
    <col min="2418" max="2421" width="8.85546875" style="1072"/>
    <col min="2422" max="2422" width="10.5703125" style="1072" customWidth="1"/>
    <col min="2423" max="2425" width="9" style="1072" customWidth="1"/>
    <col min="2426" max="2429" width="8.85546875" style="1072"/>
    <col min="2430" max="2430" width="10.5703125" style="1072" customWidth="1"/>
    <col min="2431" max="2433" width="9" style="1072" customWidth="1"/>
    <col min="2434" max="2437" width="8.85546875" style="1072"/>
    <col min="2438" max="2438" width="10.5703125" style="1072" customWidth="1"/>
    <col min="2439" max="2441" width="9" style="1072" customWidth="1"/>
    <col min="2442" max="2445" width="8.85546875" style="1072"/>
    <col min="2446" max="2446" width="10.5703125" style="1072" customWidth="1"/>
    <col min="2447" max="2449" width="9" style="1072" customWidth="1"/>
    <col min="2450" max="2453" width="8.85546875" style="1072"/>
    <col min="2454" max="2454" width="10.5703125" style="1072" customWidth="1"/>
    <col min="2455" max="2457" width="9" style="1072" customWidth="1"/>
    <col min="2458" max="2461" width="8.85546875" style="1072"/>
    <col min="2462" max="2462" width="10.5703125" style="1072" customWidth="1"/>
    <col min="2463" max="2465" width="9" style="1072" customWidth="1"/>
    <col min="2466" max="2469" width="8.85546875" style="1072"/>
    <col min="2470" max="2470" width="10.5703125" style="1072" customWidth="1"/>
    <col min="2471" max="2473" width="9" style="1072" customWidth="1"/>
    <col min="2474" max="2477" width="8.85546875" style="1072"/>
    <col min="2478" max="2478" width="10.5703125" style="1072" customWidth="1"/>
    <col min="2479" max="2481" width="9" style="1072" customWidth="1"/>
    <col min="2482" max="2485" width="8.85546875" style="1072"/>
    <col min="2486" max="2486" width="10.5703125" style="1072" customWidth="1"/>
    <col min="2487" max="2489" width="9" style="1072" customWidth="1"/>
    <col min="2490" max="2493" width="8.85546875" style="1072"/>
    <col min="2494" max="2494" width="10.5703125" style="1072" customWidth="1"/>
    <col min="2495" max="2497" width="9" style="1072" customWidth="1"/>
    <col min="2498" max="2501" width="8.85546875" style="1072"/>
    <col min="2502" max="2502" width="10.5703125" style="1072" customWidth="1"/>
    <col min="2503" max="2505" width="9" style="1072" customWidth="1"/>
    <col min="2506" max="2509" width="8.85546875" style="1072"/>
    <col min="2510" max="2510" width="10.5703125" style="1072" customWidth="1"/>
    <col min="2511" max="2513" width="9" style="1072" customWidth="1"/>
    <col min="2514" max="2517" width="8.85546875" style="1072"/>
    <col min="2518" max="2518" width="10.5703125" style="1072" customWidth="1"/>
    <col min="2519" max="2521" width="9" style="1072" customWidth="1"/>
    <col min="2522" max="2525" width="8.85546875" style="1072"/>
    <col min="2526" max="2526" width="10.5703125" style="1072" customWidth="1"/>
    <col min="2527" max="2529" width="9" style="1072" customWidth="1"/>
    <col min="2530" max="2533" width="8.85546875" style="1072"/>
    <col min="2534" max="2534" width="10.5703125" style="1072" customWidth="1"/>
    <col min="2535" max="2537" width="9" style="1072" customWidth="1"/>
    <col min="2538" max="2541" width="8.85546875" style="1072"/>
    <col min="2542" max="2542" width="10.5703125" style="1072" customWidth="1"/>
    <col min="2543" max="2545" width="9" style="1072" customWidth="1"/>
    <col min="2546" max="2549" width="8.85546875" style="1072"/>
    <col min="2550" max="2550" width="10.5703125" style="1072" customWidth="1"/>
    <col min="2551" max="2553" width="9" style="1072" customWidth="1"/>
    <col min="2554" max="2557" width="8.85546875" style="1072"/>
    <col min="2558" max="2558" width="10.5703125" style="1072" customWidth="1"/>
    <col min="2559" max="2561" width="9" style="1072" customWidth="1"/>
    <col min="2562" max="2565" width="8.85546875" style="1072"/>
    <col min="2566" max="2566" width="10.5703125" style="1072" customWidth="1"/>
    <col min="2567" max="2569" width="9" style="1072" customWidth="1"/>
    <col min="2570" max="2573" width="8.85546875" style="1072"/>
    <col min="2574" max="2574" width="10.5703125" style="1072" customWidth="1"/>
    <col min="2575" max="2577" width="9" style="1072" customWidth="1"/>
    <col min="2578" max="2581" width="8.85546875" style="1072"/>
    <col min="2582" max="2582" width="10.5703125" style="1072" customWidth="1"/>
    <col min="2583" max="2585" width="9" style="1072" customWidth="1"/>
    <col min="2586" max="2589" width="8.85546875" style="1072"/>
    <col min="2590" max="2590" width="10.5703125" style="1072" customWidth="1"/>
    <col min="2591" max="2593" width="9" style="1072" customWidth="1"/>
    <col min="2594" max="2597" width="8.85546875" style="1072"/>
    <col min="2598" max="2598" width="10.5703125" style="1072" customWidth="1"/>
    <col min="2599" max="2601" width="9" style="1072" customWidth="1"/>
    <col min="2602" max="2605" width="8.85546875" style="1072"/>
    <col min="2606" max="2606" width="10.5703125" style="1072" customWidth="1"/>
    <col min="2607" max="2609" width="9" style="1072" customWidth="1"/>
    <col min="2610" max="2613" width="8.85546875" style="1072"/>
    <col min="2614" max="2614" width="10.5703125" style="1072" customWidth="1"/>
    <col min="2615" max="2617" width="9" style="1072" customWidth="1"/>
    <col min="2618" max="2621" width="8.85546875" style="1072"/>
    <col min="2622" max="2622" width="10.5703125" style="1072" customWidth="1"/>
    <col min="2623" max="2625" width="9" style="1072" customWidth="1"/>
    <col min="2626" max="2629" width="8.85546875" style="1072"/>
    <col min="2630" max="2630" width="10.5703125" style="1072" customWidth="1"/>
    <col min="2631" max="2633" width="9" style="1072" customWidth="1"/>
    <col min="2634" max="2637" width="8.85546875" style="1072"/>
    <col min="2638" max="2638" width="10.5703125" style="1072" customWidth="1"/>
    <col min="2639" max="2641" width="9" style="1072" customWidth="1"/>
    <col min="2642" max="2645" width="8.85546875" style="1072"/>
    <col min="2646" max="2646" width="10.5703125" style="1072" customWidth="1"/>
    <col min="2647" max="2649" width="9" style="1072" customWidth="1"/>
    <col min="2650" max="2653" width="8.85546875" style="1072"/>
    <col min="2654" max="2654" width="10.5703125" style="1072" customWidth="1"/>
    <col min="2655" max="2657" width="9" style="1072" customWidth="1"/>
    <col min="2658" max="2661" width="8.85546875" style="1072"/>
    <col min="2662" max="2662" width="10.5703125" style="1072" customWidth="1"/>
    <col min="2663" max="2665" width="9" style="1072" customWidth="1"/>
    <col min="2666" max="2669" width="8.85546875" style="1072"/>
    <col min="2670" max="2670" width="10.5703125" style="1072" customWidth="1"/>
    <col min="2671" max="2673" width="9" style="1072" customWidth="1"/>
    <col min="2674" max="2677" width="8.85546875" style="1072"/>
    <col min="2678" max="2678" width="10.5703125" style="1072" customWidth="1"/>
    <col min="2679" max="2681" width="9" style="1072" customWidth="1"/>
    <col min="2682" max="2685" width="8.85546875" style="1072"/>
    <col min="2686" max="2686" width="10.5703125" style="1072" customWidth="1"/>
    <col min="2687" max="2689" width="9" style="1072" customWidth="1"/>
    <col min="2690" max="2693" width="8.85546875" style="1072"/>
    <col min="2694" max="2694" width="10.5703125" style="1072" customWidth="1"/>
    <col min="2695" max="2697" width="9" style="1072" customWidth="1"/>
    <col min="2698" max="2701" width="8.85546875" style="1072"/>
    <col min="2702" max="2702" width="10.5703125" style="1072" customWidth="1"/>
    <col min="2703" max="2705" width="9" style="1072" customWidth="1"/>
    <col min="2706" max="2709" width="8.85546875" style="1072"/>
    <col min="2710" max="2710" width="10.5703125" style="1072" customWidth="1"/>
    <col min="2711" max="2713" width="9" style="1072" customWidth="1"/>
    <col min="2714" max="2717" width="8.85546875" style="1072"/>
    <col min="2718" max="2718" width="10.5703125" style="1072" customWidth="1"/>
    <col min="2719" max="2721" width="9" style="1072" customWidth="1"/>
    <col min="2722" max="2725" width="8.85546875" style="1072"/>
    <col min="2726" max="2726" width="10.5703125" style="1072" customWidth="1"/>
    <col min="2727" max="2729" width="9" style="1072" customWidth="1"/>
    <col min="2730" max="2733" width="8.85546875" style="1072"/>
    <col min="2734" max="2734" width="10.5703125" style="1072" customWidth="1"/>
    <col min="2735" max="2737" width="9" style="1072" customWidth="1"/>
    <col min="2738" max="2741" width="8.85546875" style="1072"/>
    <col min="2742" max="2742" width="10.5703125" style="1072" customWidth="1"/>
    <col min="2743" max="2745" width="9" style="1072" customWidth="1"/>
    <col min="2746" max="2749" width="8.85546875" style="1072"/>
    <col min="2750" max="2750" width="10.5703125" style="1072" customWidth="1"/>
    <col min="2751" max="2753" width="9" style="1072" customWidth="1"/>
    <col min="2754" max="2757" width="8.85546875" style="1072"/>
    <col min="2758" max="2758" width="10.5703125" style="1072" customWidth="1"/>
    <col min="2759" max="2761" width="9" style="1072" customWidth="1"/>
    <col min="2762" max="2765" width="8.85546875" style="1072"/>
    <col min="2766" max="2766" width="10.5703125" style="1072" customWidth="1"/>
    <col min="2767" max="2769" width="9" style="1072" customWidth="1"/>
    <col min="2770" max="2773" width="8.85546875" style="1072"/>
    <col min="2774" max="2774" width="10.5703125" style="1072" customWidth="1"/>
    <col min="2775" max="2777" width="9" style="1072" customWidth="1"/>
    <col min="2778" max="2781" width="8.85546875" style="1072"/>
    <col min="2782" max="2782" width="10.5703125" style="1072" customWidth="1"/>
    <col min="2783" max="2785" width="9" style="1072" customWidth="1"/>
    <col min="2786" max="2789" width="8.85546875" style="1072"/>
    <col min="2790" max="2790" width="10.5703125" style="1072" customWidth="1"/>
    <col min="2791" max="2793" width="9" style="1072" customWidth="1"/>
    <col min="2794" max="2797" width="8.85546875" style="1072"/>
    <col min="2798" max="2798" width="10.5703125" style="1072" customWidth="1"/>
    <col min="2799" max="2801" width="9" style="1072" customWidth="1"/>
    <col min="2802" max="2805" width="8.85546875" style="1072"/>
    <col min="2806" max="2806" width="10.5703125" style="1072" customWidth="1"/>
    <col min="2807" max="2809" width="9" style="1072" customWidth="1"/>
    <col min="2810" max="2813" width="8.85546875" style="1072"/>
    <col min="2814" max="2814" width="10.5703125" style="1072" customWidth="1"/>
    <col min="2815" max="2817" width="9" style="1072" customWidth="1"/>
    <col min="2818" max="2821" width="8.85546875" style="1072"/>
    <col min="2822" max="2822" width="10.5703125" style="1072" customWidth="1"/>
    <col min="2823" max="2825" width="9" style="1072" customWidth="1"/>
    <col min="2826" max="2829" width="8.85546875" style="1072"/>
    <col min="2830" max="2830" width="10.5703125" style="1072" customWidth="1"/>
    <col min="2831" max="2833" width="9" style="1072" customWidth="1"/>
    <col min="2834" max="2837" width="8.85546875" style="1072"/>
    <col min="2838" max="2838" width="10.5703125" style="1072" customWidth="1"/>
    <col min="2839" max="2841" width="9" style="1072" customWidth="1"/>
    <col min="2842" max="2845" width="8.85546875" style="1072"/>
    <col min="2846" max="2846" width="10.5703125" style="1072" customWidth="1"/>
    <col min="2847" max="2849" width="9" style="1072" customWidth="1"/>
    <col min="2850" max="2853" width="8.85546875" style="1072"/>
    <col min="2854" max="2854" width="10.5703125" style="1072" customWidth="1"/>
    <col min="2855" max="2857" width="9" style="1072" customWidth="1"/>
    <col min="2858" max="2861" width="8.85546875" style="1072"/>
    <col min="2862" max="2862" width="10.5703125" style="1072" customWidth="1"/>
    <col min="2863" max="2865" width="9" style="1072" customWidth="1"/>
    <col min="2866" max="2869" width="8.85546875" style="1072"/>
    <col min="2870" max="2870" width="10.5703125" style="1072" customWidth="1"/>
    <col min="2871" max="2873" width="9" style="1072" customWidth="1"/>
    <col min="2874" max="2877" width="8.85546875" style="1072"/>
    <col min="2878" max="2878" width="10.5703125" style="1072" customWidth="1"/>
    <col min="2879" max="2881" width="9" style="1072" customWidth="1"/>
    <col min="2882" max="2885" width="8.85546875" style="1072"/>
    <col min="2886" max="2886" width="10.5703125" style="1072" customWidth="1"/>
    <col min="2887" max="2889" width="9" style="1072" customWidth="1"/>
    <col min="2890" max="2893" width="8.85546875" style="1072"/>
    <col min="2894" max="2894" width="10.5703125" style="1072" customWidth="1"/>
    <col min="2895" max="2897" width="9" style="1072" customWidth="1"/>
    <col min="2898" max="2901" width="8.85546875" style="1072"/>
    <col min="2902" max="2902" width="10.5703125" style="1072" customWidth="1"/>
    <col min="2903" max="2905" width="9" style="1072" customWidth="1"/>
    <col min="2906" max="2909" width="8.85546875" style="1072"/>
    <col min="2910" max="2910" width="10.5703125" style="1072" customWidth="1"/>
    <col min="2911" max="2913" width="9" style="1072" customWidth="1"/>
    <col min="2914" max="2917" width="8.85546875" style="1072"/>
    <col min="2918" max="2918" width="10.5703125" style="1072" customWidth="1"/>
    <col min="2919" max="2921" width="9" style="1072" customWidth="1"/>
    <col min="2922" max="2925" width="8.85546875" style="1072"/>
    <col min="2926" max="2926" width="10.5703125" style="1072" customWidth="1"/>
    <col min="2927" max="2929" width="9" style="1072" customWidth="1"/>
    <col min="2930" max="2933" width="8.85546875" style="1072"/>
    <col min="2934" max="2934" width="10.5703125" style="1072" customWidth="1"/>
    <col min="2935" max="2937" width="9" style="1072" customWidth="1"/>
    <col min="2938" max="2941" width="8.85546875" style="1072"/>
    <col min="2942" max="2942" width="10.5703125" style="1072" customWidth="1"/>
    <col min="2943" max="2945" width="9" style="1072" customWidth="1"/>
    <col min="2946" max="2949" width="8.85546875" style="1072"/>
    <col min="2950" max="2950" width="10.5703125" style="1072" customWidth="1"/>
    <col min="2951" max="2953" width="9" style="1072" customWidth="1"/>
    <col min="2954" max="2957" width="8.85546875" style="1072"/>
    <col min="2958" max="2958" width="10.5703125" style="1072" customWidth="1"/>
    <col min="2959" max="2961" width="9" style="1072" customWidth="1"/>
    <col min="2962" max="2965" width="8.85546875" style="1072"/>
    <col min="2966" max="2966" width="10.5703125" style="1072" customWidth="1"/>
    <col min="2967" max="2969" width="9" style="1072" customWidth="1"/>
    <col min="2970" max="2973" width="8.85546875" style="1072"/>
    <col min="2974" max="2974" width="10.5703125" style="1072" customWidth="1"/>
    <col min="2975" max="2977" width="9" style="1072" customWidth="1"/>
    <col min="2978" max="2981" width="8.85546875" style="1072"/>
    <col min="2982" max="2982" width="10.5703125" style="1072" customWidth="1"/>
    <col min="2983" max="2985" width="9" style="1072" customWidth="1"/>
    <col min="2986" max="2989" width="8.85546875" style="1072"/>
    <col min="2990" max="2990" width="10.5703125" style="1072" customWidth="1"/>
    <col min="2991" max="2993" width="9" style="1072" customWidth="1"/>
    <col min="2994" max="2997" width="8.85546875" style="1072"/>
    <col min="2998" max="2998" width="10.5703125" style="1072" customWidth="1"/>
    <col min="2999" max="3001" width="9" style="1072" customWidth="1"/>
    <col min="3002" max="3005" width="8.85546875" style="1072"/>
    <col min="3006" max="3006" width="10.5703125" style="1072" customWidth="1"/>
    <col min="3007" max="3009" width="9" style="1072" customWidth="1"/>
    <col min="3010" max="3013" width="8.85546875" style="1072"/>
    <col min="3014" max="3014" width="10.5703125" style="1072" customWidth="1"/>
    <col min="3015" max="3017" width="9" style="1072" customWidth="1"/>
    <col min="3018" max="3021" width="8.85546875" style="1072"/>
    <col min="3022" max="3022" width="10.5703125" style="1072" customWidth="1"/>
    <col min="3023" max="3025" width="9" style="1072" customWidth="1"/>
    <col min="3026" max="3029" width="8.85546875" style="1072"/>
    <col min="3030" max="3030" width="10.5703125" style="1072" customWidth="1"/>
    <col min="3031" max="3033" width="9" style="1072" customWidth="1"/>
    <col min="3034" max="3037" width="8.85546875" style="1072"/>
    <col min="3038" max="3038" width="10.5703125" style="1072" customWidth="1"/>
    <col min="3039" max="3041" width="9" style="1072" customWidth="1"/>
    <col min="3042" max="3045" width="8.85546875" style="1072"/>
    <col min="3046" max="3046" width="10.5703125" style="1072" customWidth="1"/>
    <col min="3047" max="3049" width="9" style="1072" customWidth="1"/>
    <col min="3050" max="3053" width="8.85546875" style="1072"/>
    <col min="3054" max="3054" width="10.5703125" style="1072" customWidth="1"/>
    <col min="3055" max="3057" width="9" style="1072" customWidth="1"/>
    <col min="3058" max="3061" width="8.85546875" style="1072"/>
    <col min="3062" max="3062" width="10.5703125" style="1072" customWidth="1"/>
    <col min="3063" max="3065" width="9" style="1072" customWidth="1"/>
    <col min="3066" max="3069" width="8.85546875" style="1072"/>
    <col min="3070" max="3070" width="10.5703125" style="1072" customWidth="1"/>
    <col min="3071" max="3073" width="9" style="1072" customWidth="1"/>
    <col min="3074" max="3077" width="8.85546875" style="1072"/>
    <col min="3078" max="3078" width="10.5703125" style="1072" customWidth="1"/>
    <col min="3079" max="3081" width="9" style="1072" customWidth="1"/>
    <col min="3082" max="3085" width="8.85546875" style="1072"/>
    <col min="3086" max="3086" width="10.5703125" style="1072" customWidth="1"/>
    <col min="3087" max="3089" width="9" style="1072" customWidth="1"/>
    <col min="3090" max="3093" width="8.85546875" style="1072"/>
    <col min="3094" max="3094" width="10.5703125" style="1072" customWidth="1"/>
    <col min="3095" max="3097" width="9" style="1072" customWidth="1"/>
    <col min="3098" max="3101" width="8.85546875" style="1072"/>
    <col min="3102" max="3102" width="10.5703125" style="1072" customWidth="1"/>
    <col min="3103" max="3105" width="9" style="1072" customWidth="1"/>
    <col min="3106" max="3109" width="8.85546875" style="1072"/>
    <col min="3110" max="3110" width="10.5703125" style="1072" customWidth="1"/>
    <col min="3111" max="3113" width="9" style="1072" customWidth="1"/>
    <col min="3114" max="3117" width="8.85546875" style="1072"/>
    <col min="3118" max="3118" width="10.5703125" style="1072" customWidth="1"/>
    <col min="3119" max="3121" width="9" style="1072" customWidth="1"/>
    <col min="3122" max="3125" width="8.85546875" style="1072"/>
    <col min="3126" max="3126" width="10.5703125" style="1072" customWidth="1"/>
    <col min="3127" max="3129" width="9" style="1072" customWidth="1"/>
    <col min="3130" max="3133" width="8.85546875" style="1072"/>
    <col min="3134" max="3134" width="10.5703125" style="1072" customWidth="1"/>
    <col min="3135" max="3137" width="9" style="1072" customWidth="1"/>
    <col min="3138" max="3141" width="8.85546875" style="1072"/>
    <col min="3142" max="3142" width="10.5703125" style="1072" customWidth="1"/>
    <col min="3143" max="3145" width="9" style="1072" customWidth="1"/>
    <col min="3146" max="3149" width="8.85546875" style="1072"/>
    <col min="3150" max="3150" width="10.5703125" style="1072" customWidth="1"/>
    <col min="3151" max="3153" width="9" style="1072" customWidth="1"/>
    <col min="3154" max="3157" width="8.85546875" style="1072"/>
    <col min="3158" max="3158" width="10.5703125" style="1072" customWidth="1"/>
    <col min="3159" max="3161" width="9" style="1072" customWidth="1"/>
    <col min="3162" max="3165" width="8.85546875" style="1072"/>
    <col min="3166" max="3166" width="10.5703125" style="1072" customWidth="1"/>
    <col min="3167" max="3169" width="9" style="1072" customWidth="1"/>
    <col min="3170" max="3173" width="8.85546875" style="1072"/>
    <col min="3174" max="3174" width="10.5703125" style="1072" customWidth="1"/>
    <col min="3175" max="3177" width="9" style="1072" customWidth="1"/>
    <col min="3178" max="3181" width="8.85546875" style="1072"/>
    <col min="3182" max="3182" width="10.5703125" style="1072" customWidth="1"/>
    <col min="3183" max="3185" width="9" style="1072" customWidth="1"/>
    <col min="3186" max="3189" width="8.85546875" style="1072"/>
    <col min="3190" max="3190" width="10.5703125" style="1072" customWidth="1"/>
    <col min="3191" max="3193" width="9" style="1072" customWidth="1"/>
    <col min="3194" max="3197" width="8.85546875" style="1072"/>
    <col min="3198" max="3198" width="10.5703125" style="1072" customWidth="1"/>
    <col min="3199" max="3201" width="9" style="1072" customWidth="1"/>
    <col min="3202" max="3205" width="8.85546875" style="1072"/>
    <col min="3206" max="3206" width="10.5703125" style="1072" customWidth="1"/>
    <col min="3207" max="3209" width="9" style="1072" customWidth="1"/>
    <col min="3210" max="3213" width="8.85546875" style="1072"/>
    <col min="3214" max="3214" width="10.5703125" style="1072" customWidth="1"/>
    <col min="3215" max="3217" width="9" style="1072" customWidth="1"/>
    <col min="3218" max="3221" width="8.85546875" style="1072"/>
    <col min="3222" max="3222" width="10.5703125" style="1072" customWidth="1"/>
    <col min="3223" max="3225" width="9" style="1072" customWidth="1"/>
    <col min="3226" max="3229" width="8.85546875" style="1072"/>
    <col min="3230" max="3230" width="10.5703125" style="1072" customWidth="1"/>
    <col min="3231" max="3233" width="9" style="1072" customWidth="1"/>
    <col min="3234" max="3237" width="8.85546875" style="1072"/>
    <col min="3238" max="3238" width="10.5703125" style="1072" customWidth="1"/>
    <col min="3239" max="3241" width="9" style="1072" customWidth="1"/>
    <col min="3242" max="3245" width="8.85546875" style="1072"/>
    <col min="3246" max="3246" width="10.5703125" style="1072" customWidth="1"/>
    <col min="3247" max="3249" width="9" style="1072" customWidth="1"/>
    <col min="3250" max="3253" width="8.85546875" style="1072"/>
    <col min="3254" max="3254" width="10.5703125" style="1072" customWidth="1"/>
    <col min="3255" max="3257" width="9" style="1072" customWidth="1"/>
    <col min="3258" max="3261" width="8.85546875" style="1072"/>
    <col min="3262" max="3262" width="10.5703125" style="1072" customWidth="1"/>
    <col min="3263" max="3265" width="9" style="1072" customWidth="1"/>
    <col min="3266" max="3269" width="8.85546875" style="1072"/>
    <col min="3270" max="3270" width="10.5703125" style="1072" customWidth="1"/>
    <col min="3271" max="3273" width="9" style="1072" customWidth="1"/>
    <col min="3274" max="3277" width="8.85546875" style="1072"/>
    <col min="3278" max="3278" width="10.5703125" style="1072" customWidth="1"/>
    <col min="3279" max="3281" width="9" style="1072" customWidth="1"/>
    <col min="3282" max="3285" width="8.85546875" style="1072"/>
    <col min="3286" max="3286" width="10.5703125" style="1072" customWidth="1"/>
    <col min="3287" max="3289" width="9" style="1072" customWidth="1"/>
    <col min="3290" max="3293" width="8.85546875" style="1072"/>
    <col min="3294" max="3294" width="10.5703125" style="1072" customWidth="1"/>
    <col min="3295" max="3297" width="9" style="1072" customWidth="1"/>
    <col min="3298" max="3301" width="8.85546875" style="1072"/>
    <col min="3302" max="3302" width="10.5703125" style="1072" customWidth="1"/>
    <col min="3303" max="3305" width="9" style="1072" customWidth="1"/>
    <col min="3306" max="3309" width="8.85546875" style="1072"/>
    <col min="3310" max="3310" width="10.5703125" style="1072" customWidth="1"/>
    <col min="3311" max="3313" width="9" style="1072" customWidth="1"/>
    <col min="3314" max="3317" width="8.85546875" style="1072"/>
    <col min="3318" max="3318" width="10.5703125" style="1072" customWidth="1"/>
    <col min="3319" max="3321" width="9" style="1072" customWidth="1"/>
    <col min="3322" max="3325" width="8.85546875" style="1072"/>
    <col min="3326" max="3326" width="10.5703125" style="1072" customWidth="1"/>
    <col min="3327" max="3329" width="9" style="1072" customWidth="1"/>
    <col min="3330" max="3333" width="8.85546875" style="1072"/>
    <col min="3334" max="3334" width="10.5703125" style="1072" customWidth="1"/>
    <col min="3335" max="3337" width="9" style="1072" customWidth="1"/>
    <col min="3338" max="3341" width="8.85546875" style="1072"/>
    <col min="3342" max="3342" width="10.5703125" style="1072" customWidth="1"/>
    <col min="3343" max="3345" width="9" style="1072" customWidth="1"/>
    <col min="3346" max="3349" width="8.85546875" style="1072"/>
    <col min="3350" max="3350" width="10.5703125" style="1072" customWidth="1"/>
    <col min="3351" max="3353" width="9" style="1072" customWidth="1"/>
    <col min="3354" max="3357" width="8.85546875" style="1072"/>
    <col min="3358" max="3358" width="10.5703125" style="1072" customWidth="1"/>
    <col min="3359" max="3361" width="9" style="1072" customWidth="1"/>
    <col min="3362" max="3365" width="8.85546875" style="1072"/>
    <col min="3366" max="3366" width="10.5703125" style="1072" customWidth="1"/>
    <col min="3367" max="3369" width="9" style="1072" customWidth="1"/>
    <col min="3370" max="3373" width="8.85546875" style="1072"/>
    <col min="3374" max="3374" width="10.5703125" style="1072" customWidth="1"/>
    <col min="3375" max="3377" width="9" style="1072" customWidth="1"/>
    <col min="3378" max="3381" width="8.85546875" style="1072"/>
    <col min="3382" max="3382" width="10.5703125" style="1072" customWidth="1"/>
    <col min="3383" max="3385" width="9" style="1072" customWidth="1"/>
    <col min="3386" max="3389" width="8.85546875" style="1072"/>
    <col min="3390" max="3390" width="10.5703125" style="1072" customWidth="1"/>
    <col min="3391" max="3393" width="9" style="1072" customWidth="1"/>
    <col min="3394" max="3397" width="8.85546875" style="1072"/>
    <col min="3398" max="3398" width="10.5703125" style="1072" customWidth="1"/>
    <col min="3399" max="3401" width="9" style="1072" customWidth="1"/>
    <col min="3402" max="3405" width="8.85546875" style="1072"/>
    <col min="3406" max="3406" width="10.5703125" style="1072" customWidth="1"/>
    <col min="3407" max="3409" width="9" style="1072" customWidth="1"/>
    <col min="3410" max="3413" width="8.85546875" style="1072"/>
    <col min="3414" max="3414" width="10.5703125" style="1072" customWidth="1"/>
    <col min="3415" max="3417" width="9" style="1072" customWidth="1"/>
    <col min="3418" max="3421" width="8.85546875" style="1072"/>
    <col min="3422" max="3422" width="10.5703125" style="1072" customWidth="1"/>
    <col min="3423" max="3425" width="9" style="1072" customWidth="1"/>
    <col min="3426" max="3429" width="8.85546875" style="1072"/>
    <col min="3430" max="3430" width="10.5703125" style="1072" customWidth="1"/>
    <col min="3431" max="3433" width="9" style="1072" customWidth="1"/>
    <col min="3434" max="3437" width="8.85546875" style="1072"/>
    <col min="3438" max="3438" width="10.5703125" style="1072" customWidth="1"/>
    <col min="3439" max="3441" width="9" style="1072" customWidth="1"/>
    <col min="3442" max="3445" width="8.85546875" style="1072"/>
    <col min="3446" max="3446" width="10.5703125" style="1072" customWidth="1"/>
    <col min="3447" max="3449" width="9" style="1072" customWidth="1"/>
    <col min="3450" max="3453" width="8.85546875" style="1072"/>
    <col min="3454" max="3454" width="10.5703125" style="1072" customWidth="1"/>
    <col min="3455" max="3457" width="9" style="1072" customWidth="1"/>
    <col min="3458" max="3461" width="8.85546875" style="1072"/>
    <col min="3462" max="3462" width="10.5703125" style="1072" customWidth="1"/>
    <col min="3463" max="3465" width="9" style="1072" customWidth="1"/>
    <col min="3466" max="3469" width="8.85546875" style="1072"/>
    <col min="3470" max="3470" width="10.5703125" style="1072" customWidth="1"/>
    <col min="3471" max="3473" width="9" style="1072" customWidth="1"/>
    <col min="3474" max="3477" width="8.85546875" style="1072"/>
    <col min="3478" max="3478" width="10.5703125" style="1072" customWidth="1"/>
    <col min="3479" max="3481" width="9" style="1072" customWidth="1"/>
    <col min="3482" max="3485" width="8.85546875" style="1072"/>
    <col min="3486" max="3486" width="10.5703125" style="1072" customWidth="1"/>
    <col min="3487" max="3489" width="9" style="1072" customWidth="1"/>
    <col min="3490" max="3493" width="8.85546875" style="1072"/>
    <col min="3494" max="3494" width="10.5703125" style="1072" customWidth="1"/>
    <col min="3495" max="3497" width="9" style="1072" customWidth="1"/>
    <col min="3498" max="3501" width="8.85546875" style="1072"/>
    <col min="3502" max="3502" width="10.5703125" style="1072" customWidth="1"/>
    <col min="3503" max="3505" width="9" style="1072" customWidth="1"/>
    <col min="3506" max="3509" width="8.85546875" style="1072"/>
    <col min="3510" max="3510" width="10.5703125" style="1072" customWidth="1"/>
    <col min="3511" max="3513" width="9" style="1072" customWidth="1"/>
    <col min="3514" max="3517" width="8.85546875" style="1072"/>
    <col min="3518" max="3518" width="10.5703125" style="1072" customWidth="1"/>
    <col min="3519" max="3521" width="9" style="1072" customWidth="1"/>
    <col min="3522" max="3525" width="8.85546875" style="1072"/>
    <col min="3526" max="3526" width="10.5703125" style="1072" customWidth="1"/>
    <col min="3527" max="3529" width="9" style="1072" customWidth="1"/>
    <col min="3530" max="3533" width="8.85546875" style="1072"/>
    <col min="3534" max="3534" width="10.5703125" style="1072" customWidth="1"/>
    <col min="3535" max="3537" width="9" style="1072" customWidth="1"/>
    <col min="3538" max="3541" width="8.85546875" style="1072"/>
    <col min="3542" max="3542" width="10.5703125" style="1072" customWidth="1"/>
    <col min="3543" max="3545" width="9" style="1072" customWidth="1"/>
    <col min="3546" max="3549" width="8.85546875" style="1072"/>
    <col min="3550" max="3550" width="10.5703125" style="1072" customWidth="1"/>
    <col min="3551" max="3553" width="9" style="1072" customWidth="1"/>
    <col min="3554" max="3557" width="8.85546875" style="1072"/>
    <col min="3558" max="3558" width="10.5703125" style="1072" customWidth="1"/>
    <col min="3559" max="3561" width="9" style="1072" customWidth="1"/>
    <col min="3562" max="3565" width="8.85546875" style="1072"/>
    <col min="3566" max="3566" width="10.5703125" style="1072" customWidth="1"/>
    <col min="3567" max="3569" width="9" style="1072" customWidth="1"/>
    <col min="3570" max="3573" width="8.85546875" style="1072"/>
    <col min="3574" max="3574" width="10.5703125" style="1072" customWidth="1"/>
    <col min="3575" max="3577" width="9" style="1072" customWidth="1"/>
    <col min="3578" max="3581" width="8.85546875" style="1072"/>
    <col min="3582" max="3582" width="10.5703125" style="1072" customWidth="1"/>
    <col min="3583" max="3585" width="9" style="1072" customWidth="1"/>
    <col min="3586" max="3589" width="8.85546875" style="1072"/>
    <col min="3590" max="3590" width="10.5703125" style="1072" customWidth="1"/>
    <col min="3591" max="3593" width="9" style="1072" customWidth="1"/>
    <col min="3594" max="3597" width="8.85546875" style="1072"/>
    <col min="3598" max="3598" width="10.5703125" style="1072" customWidth="1"/>
    <col min="3599" max="3601" width="9" style="1072" customWidth="1"/>
    <col min="3602" max="3605" width="8.85546875" style="1072"/>
    <col min="3606" max="3606" width="10.5703125" style="1072" customWidth="1"/>
    <col min="3607" max="3609" width="9" style="1072" customWidth="1"/>
    <col min="3610" max="3613" width="8.85546875" style="1072"/>
    <col min="3614" max="3614" width="10.5703125" style="1072" customWidth="1"/>
    <col min="3615" max="3617" width="9" style="1072" customWidth="1"/>
    <col min="3618" max="3621" width="8.85546875" style="1072"/>
    <col min="3622" max="3622" width="10.5703125" style="1072" customWidth="1"/>
    <col min="3623" max="3625" width="9" style="1072" customWidth="1"/>
    <col min="3626" max="3629" width="8.85546875" style="1072"/>
    <col min="3630" max="3630" width="10.5703125" style="1072" customWidth="1"/>
    <col min="3631" max="3633" width="9" style="1072" customWidth="1"/>
    <col min="3634" max="3637" width="8.85546875" style="1072"/>
    <col min="3638" max="3638" width="10.5703125" style="1072" customWidth="1"/>
    <col min="3639" max="3641" width="9" style="1072" customWidth="1"/>
    <col min="3642" max="3645" width="8.85546875" style="1072"/>
    <col min="3646" max="3646" width="10.5703125" style="1072" customWidth="1"/>
    <col min="3647" max="3649" width="9" style="1072" customWidth="1"/>
    <col min="3650" max="3653" width="8.85546875" style="1072"/>
    <col min="3654" max="3654" width="10.5703125" style="1072" customWidth="1"/>
    <col min="3655" max="3657" width="9" style="1072" customWidth="1"/>
    <col min="3658" max="3661" width="8.85546875" style="1072"/>
    <col min="3662" max="3662" width="10.5703125" style="1072" customWidth="1"/>
    <col min="3663" max="3665" width="9" style="1072" customWidth="1"/>
    <col min="3666" max="3669" width="8.85546875" style="1072"/>
    <col min="3670" max="3670" width="10.5703125" style="1072" customWidth="1"/>
    <col min="3671" max="3673" width="9" style="1072" customWidth="1"/>
    <col min="3674" max="3677" width="8.85546875" style="1072"/>
    <col min="3678" max="3678" width="10.5703125" style="1072" customWidth="1"/>
    <col min="3679" max="3681" width="9" style="1072" customWidth="1"/>
    <col min="3682" max="3685" width="8.85546875" style="1072"/>
    <col min="3686" max="3686" width="10.5703125" style="1072" customWidth="1"/>
    <col min="3687" max="3689" width="9" style="1072" customWidth="1"/>
    <col min="3690" max="3693" width="8.85546875" style="1072"/>
    <col min="3694" max="3694" width="10.5703125" style="1072" customWidth="1"/>
    <col min="3695" max="3697" width="9" style="1072" customWidth="1"/>
    <col min="3698" max="3701" width="8.85546875" style="1072"/>
    <col min="3702" max="3702" width="10.5703125" style="1072" customWidth="1"/>
    <col min="3703" max="3705" width="9" style="1072" customWidth="1"/>
    <col min="3706" max="3709" width="8.85546875" style="1072"/>
    <col min="3710" max="3710" width="10.5703125" style="1072" customWidth="1"/>
    <col min="3711" max="3713" width="9" style="1072" customWidth="1"/>
    <col min="3714" max="3717" width="8.85546875" style="1072"/>
    <col min="3718" max="3718" width="10.5703125" style="1072" customWidth="1"/>
    <col min="3719" max="3721" width="9" style="1072" customWidth="1"/>
    <col min="3722" max="3725" width="8.85546875" style="1072"/>
    <col min="3726" max="3726" width="10.5703125" style="1072" customWidth="1"/>
    <col min="3727" max="3729" width="9" style="1072" customWidth="1"/>
    <col min="3730" max="3733" width="8.85546875" style="1072"/>
    <col min="3734" max="3734" width="10.5703125" style="1072" customWidth="1"/>
    <col min="3735" max="3737" width="9" style="1072" customWidth="1"/>
    <col min="3738" max="3741" width="8.85546875" style="1072"/>
    <col min="3742" max="3742" width="10.5703125" style="1072" customWidth="1"/>
    <col min="3743" max="3745" width="9" style="1072" customWidth="1"/>
    <col min="3746" max="3749" width="8.85546875" style="1072"/>
    <col min="3750" max="3750" width="10.5703125" style="1072" customWidth="1"/>
    <col min="3751" max="3753" width="9" style="1072" customWidth="1"/>
    <col min="3754" max="3757" width="8.85546875" style="1072"/>
    <col min="3758" max="3758" width="10.5703125" style="1072" customWidth="1"/>
    <col min="3759" max="3761" width="9" style="1072" customWidth="1"/>
    <col min="3762" max="3765" width="8.85546875" style="1072"/>
    <col min="3766" max="3766" width="10.5703125" style="1072" customWidth="1"/>
    <col min="3767" max="3769" width="9" style="1072" customWidth="1"/>
    <col min="3770" max="3773" width="8.85546875" style="1072"/>
    <col min="3774" max="3774" width="10.5703125" style="1072" customWidth="1"/>
    <col min="3775" max="3777" width="9" style="1072" customWidth="1"/>
    <col min="3778" max="3781" width="8.85546875" style="1072"/>
    <col min="3782" max="3782" width="10.5703125" style="1072" customWidth="1"/>
    <col min="3783" max="3785" width="9" style="1072" customWidth="1"/>
    <col min="3786" max="3789" width="8.85546875" style="1072"/>
    <col min="3790" max="3790" width="10.5703125" style="1072" customWidth="1"/>
    <col min="3791" max="3793" width="9" style="1072" customWidth="1"/>
    <col min="3794" max="3797" width="8.85546875" style="1072"/>
    <col min="3798" max="3798" width="10.5703125" style="1072" customWidth="1"/>
    <col min="3799" max="3801" width="9" style="1072" customWidth="1"/>
    <col min="3802" max="3805" width="8.85546875" style="1072"/>
    <col min="3806" max="3806" width="10.5703125" style="1072" customWidth="1"/>
    <col min="3807" max="3809" width="9" style="1072" customWidth="1"/>
    <col min="3810" max="3813" width="8.85546875" style="1072"/>
    <col min="3814" max="3814" width="10.5703125" style="1072" customWidth="1"/>
    <col min="3815" max="3817" width="9" style="1072" customWidth="1"/>
    <col min="3818" max="3821" width="8.85546875" style="1072"/>
    <col min="3822" max="3822" width="10.5703125" style="1072" customWidth="1"/>
    <col min="3823" max="3825" width="9" style="1072" customWidth="1"/>
    <col min="3826" max="3829" width="8.85546875" style="1072"/>
    <col min="3830" max="3830" width="10.5703125" style="1072" customWidth="1"/>
    <col min="3831" max="3833" width="9" style="1072" customWidth="1"/>
    <col min="3834" max="3837" width="8.85546875" style="1072"/>
    <col min="3838" max="3838" width="10.5703125" style="1072" customWidth="1"/>
    <col min="3839" max="3841" width="9" style="1072" customWidth="1"/>
    <col min="3842" max="3845" width="8.85546875" style="1072"/>
    <col min="3846" max="3846" width="10.5703125" style="1072" customWidth="1"/>
    <col min="3847" max="3849" width="9" style="1072" customWidth="1"/>
    <col min="3850" max="3853" width="8.85546875" style="1072"/>
    <col min="3854" max="3854" width="10.5703125" style="1072" customWidth="1"/>
    <col min="3855" max="3857" width="9" style="1072" customWidth="1"/>
    <col min="3858" max="3861" width="8.85546875" style="1072"/>
    <col min="3862" max="3862" width="10.5703125" style="1072" customWidth="1"/>
    <col min="3863" max="3865" width="9" style="1072" customWidth="1"/>
    <col min="3866" max="3869" width="8.85546875" style="1072"/>
    <col min="3870" max="3870" width="10.5703125" style="1072" customWidth="1"/>
    <col min="3871" max="3873" width="9" style="1072" customWidth="1"/>
    <col min="3874" max="3877" width="8.85546875" style="1072"/>
    <col min="3878" max="3878" width="10.5703125" style="1072" customWidth="1"/>
    <col min="3879" max="3881" width="9" style="1072" customWidth="1"/>
    <col min="3882" max="3885" width="8.85546875" style="1072"/>
    <col min="3886" max="3886" width="10.5703125" style="1072" customWidth="1"/>
    <col min="3887" max="3889" width="9" style="1072" customWidth="1"/>
    <col min="3890" max="3893" width="8.85546875" style="1072"/>
    <col min="3894" max="3894" width="10.5703125" style="1072" customWidth="1"/>
    <col min="3895" max="3897" width="9" style="1072" customWidth="1"/>
    <col min="3898" max="3901" width="8.85546875" style="1072"/>
    <col min="3902" max="3902" width="10.5703125" style="1072" customWidth="1"/>
    <col min="3903" max="3905" width="9" style="1072" customWidth="1"/>
    <col min="3906" max="3909" width="8.85546875" style="1072"/>
    <col min="3910" max="3910" width="10.5703125" style="1072" customWidth="1"/>
    <col min="3911" max="3913" width="9" style="1072" customWidth="1"/>
    <col min="3914" max="3917" width="8.85546875" style="1072"/>
    <col min="3918" max="3918" width="10.5703125" style="1072" customWidth="1"/>
    <col min="3919" max="3921" width="9" style="1072" customWidth="1"/>
    <col min="3922" max="3925" width="8.85546875" style="1072"/>
    <col min="3926" max="3926" width="10.5703125" style="1072" customWidth="1"/>
    <col min="3927" max="3929" width="9" style="1072" customWidth="1"/>
    <col min="3930" max="3933" width="8.85546875" style="1072"/>
    <col min="3934" max="3934" width="10.5703125" style="1072" customWidth="1"/>
    <col min="3935" max="3937" width="9" style="1072" customWidth="1"/>
    <col min="3938" max="3941" width="8.85546875" style="1072"/>
    <col min="3942" max="3942" width="10.5703125" style="1072" customWidth="1"/>
    <col min="3943" max="3945" width="9" style="1072" customWidth="1"/>
    <col min="3946" max="3949" width="8.85546875" style="1072"/>
    <col min="3950" max="3950" width="10.5703125" style="1072" customWidth="1"/>
    <col min="3951" max="3953" width="9" style="1072" customWidth="1"/>
    <col min="3954" max="3957" width="8.85546875" style="1072"/>
    <col min="3958" max="3958" width="10.5703125" style="1072" customWidth="1"/>
    <col min="3959" max="3961" width="9" style="1072" customWidth="1"/>
    <col min="3962" max="3965" width="8.85546875" style="1072"/>
    <col min="3966" max="3966" width="10.5703125" style="1072" customWidth="1"/>
    <col min="3967" max="3969" width="9" style="1072" customWidth="1"/>
    <col min="3970" max="3973" width="8.85546875" style="1072"/>
    <col min="3974" max="3974" width="10.5703125" style="1072" customWidth="1"/>
    <col min="3975" max="3977" width="9" style="1072" customWidth="1"/>
    <col min="3978" max="3981" width="8.85546875" style="1072"/>
    <col min="3982" max="3982" width="10.5703125" style="1072" customWidth="1"/>
    <col min="3983" max="3985" width="9" style="1072" customWidth="1"/>
    <col min="3986" max="3989" width="8.85546875" style="1072"/>
    <col min="3990" max="3990" width="10.5703125" style="1072" customWidth="1"/>
    <col min="3991" max="3993" width="9" style="1072" customWidth="1"/>
    <col min="3994" max="3997" width="8.85546875" style="1072"/>
    <col min="3998" max="3998" width="10.5703125" style="1072" customWidth="1"/>
    <col min="3999" max="4001" width="9" style="1072" customWidth="1"/>
    <col min="4002" max="4005" width="8.85546875" style="1072"/>
    <col min="4006" max="4006" width="10.5703125" style="1072" customWidth="1"/>
    <col min="4007" max="4009" width="9" style="1072" customWidth="1"/>
    <col min="4010" max="4013" width="8.85546875" style="1072"/>
    <col min="4014" max="4014" width="10.5703125" style="1072" customWidth="1"/>
    <col min="4015" max="4017" width="9" style="1072" customWidth="1"/>
    <col min="4018" max="4021" width="8.85546875" style="1072"/>
    <col min="4022" max="4022" width="10.5703125" style="1072" customWidth="1"/>
    <col min="4023" max="4025" width="9" style="1072" customWidth="1"/>
    <col min="4026" max="4029" width="8.85546875" style="1072"/>
    <col min="4030" max="4030" width="10.5703125" style="1072" customWidth="1"/>
    <col min="4031" max="4033" width="9" style="1072" customWidth="1"/>
    <col min="4034" max="4037" width="8.85546875" style="1072"/>
    <col min="4038" max="4038" width="10.5703125" style="1072" customWidth="1"/>
    <col min="4039" max="4041" width="9" style="1072" customWidth="1"/>
    <col min="4042" max="4045" width="8.85546875" style="1072"/>
    <col min="4046" max="4046" width="10.5703125" style="1072" customWidth="1"/>
    <col min="4047" max="4049" width="9" style="1072" customWidth="1"/>
    <col min="4050" max="4053" width="8.85546875" style="1072"/>
    <col min="4054" max="4054" width="10.5703125" style="1072" customWidth="1"/>
    <col min="4055" max="4057" width="9" style="1072" customWidth="1"/>
    <col min="4058" max="4061" width="8.85546875" style="1072"/>
    <col min="4062" max="4062" width="10.5703125" style="1072" customWidth="1"/>
    <col min="4063" max="4065" width="9" style="1072" customWidth="1"/>
    <col min="4066" max="4069" width="8.85546875" style="1072"/>
    <col min="4070" max="4070" width="10.5703125" style="1072" customWidth="1"/>
    <col min="4071" max="4073" width="9" style="1072" customWidth="1"/>
    <col min="4074" max="4077" width="8.85546875" style="1072"/>
    <col min="4078" max="4078" width="10.5703125" style="1072" customWidth="1"/>
    <col min="4079" max="4081" width="9" style="1072" customWidth="1"/>
    <col min="4082" max="4085" width="8.85546875" style="1072"/>
    <col min="4086" max="4086" width="10.5703125" style="1072" customWidth="1"/>
    <col min="4087" max="4089" width="9" style="1072" customWidth="1"/>
    <col min="4090" max="4093" width="8.85546875" style="1072"/>
    <col min="4094" max="4094" width="10.5703125" style="1072" customWidth="1"/>
    <col min="4095" max="4097" width="9" style="1072" customWidth="1"/>
    <col min="4098" max="4101" width="8.85546875" style="1072"/>
    <col min="4102" max="4102" width="10.5703125" style="1072" customWidth="1"/>
    <col min="4103" max="4105" width="9" style="1072" customWidth="1"/>
    <col min="4106" max="4109" width="8.85546875" style="1072"/>
    <col min="4110" max="4110" width="10.5703125" style="1072" customWidth="1"/>
    <col min="4111" max="4113" width="9" style="1072" customWidth="1"/>
    <col min="4114" max="4117" width="8.85546875" style="1072"/>
    <col min="4118" max="4118" width="10.5703125" style="1072" customWidth="1"/>
    <col min="4119" max="4121" width="9" style="1072" customWidth="1"/>
    <col min="4122" max="4125" width="8.85546875" style="1072"/>
    <col min="4126" max="4126" width="10.5703125" style="1072" customWidth="1"/>
    <col min="4127" max="4129" width="9" style="1072" customWidth="1"/>
    <col min="4130" max="4133" width="8.85546875" style="1072"/>
    <col min="4134" max="4134" width="10.5703125" style="1072" customWidth="1"/>
    <col min="4135" max="4137" width="9" style="1072" customWidth="1"/>
    <col min="4138" max="4141" width="8.85546875" style="1072"/>
    <col min="4142" max="4142" width="10.5703125" style="1072" customWidth="1"/>
    <col min="4143" max="4145" width="9" style="1072" customWidth="1"/>
    <col min="4146" max="4149" width="8.85546875" style="1072"/>
    <col min="4150" max="4150" width="10.5703125" style="1072" customWidth="1"/>
    <col min="4151" max="4153" width="9" style="1072" customWidth="1"/>
    <col min="4154" max="4157" width="8.85546875" style="1072"/>
    <col min="4158" max="4158" width="10.5703125" style="1072" customWidth="1"/>
    <col min="4159" max="4161" width="9" style="1072" customWidth="1"/>
    <col min="4162" max="4165" width="8.85546875" style="1072"/>
    <col min="4166" max="4166" width="10.5703125" style="1072" customWidth="1"/>
    <col min="4167" max="4169" width="9" style="1072" customWidth="1"/>
    <col min="4170" max="4173" width="8.85546875" style="1072"/>
    <col min="4174" max="4174" width="10.5703125" style="1072" customWidth="1"/>
    <col min="4175" max="4177" width="9" style="1072" customWidth="1"/>
    <col min="4178" max="4181" width="8.85546875" style="1072"/>
    <col min="4182" max="4182" width="10.5703125" style="1072" customWidth="1"/>
    <col min="4183" max="4185" width="9" style="1072" customWidth="1"/>
    <col min="4186" max="4189" width="8.85546875" style="1072"/>
    <col min="4190" max="4190" width="10.5703125" style="1072" customWidth="1"/>
    <col min="4191" max="4193" width="9" style="1072" customWidth="1"/>
    <col min="4194" max="4197" width="8.85546875" style="1072"/>
    <col min="4198" max="4198" width="10.5703125" style="1072" customWidth="1"/>
    <col min="4199" max="4201" width="9" style="1072" customWidth="1"/>
    <col min="4202" max="4205" width="8.85546875" style="1072"/>
    <col min="4206" max="4206" width="10.5703125" style="1072" customWidth="1"/>
    <col min="4207" max="4209" width="9" style="1072" customWidth="1"/>
    <col min="4210" max="4213" width="8.85546875" style="1072"/>
    <col min="4214" max="4214" width="10.5703125" style="1072" customWidth="1"/>
    <col min="4215" max="4217" width="9" style="1072" customWidth="1"/>
    <col min="4218" max="4221" width="8.85546875" style="1072"/>
    <col min="4222" max="4222" width="10.5703125" style="1072" customWidth="1"/>
    <col min="4223" max="4225" width="9" style="1072" customWidth="1"/>
    <col min="4226" max="4229" width="8.85546875" style="1072"/>
    <col min="4230" max="4230" width="10.5703125" style="1072" customWidth="1"/>
    <col min="4231" max="4233" width="9" style="1072" customWidth="1"/>
    <col min="4234" max="4237" width="8.85546875" style="1072"/>
    <col min="4238" max="4238" width="10.5703125" style="1072" customWidth="1"/>
    <col min="4239" max="4241" width="9" style="1072" customWidth="1"/>
    <col min="4242" max="4245" width="8.85546875" style="1072"/>
    <col min="4246" max="4246" width="10.5703125" style="1072" customWidth="1"/>
    <col min="4247" max="4249" width="9" style="1072" customWidth="1"/>
    <col min="4250" max="4253" width="8.85546875" style="1072"/>
    <col min="4254" max="4254" width="10.5703125" style="1072" customWidth="1"/>
    <col min="4255" max="4257" width="9" style="1072" customWidth="1"/>
    <col min="4258" max="4261" width="8.85546875" style="1072"/>
    <col min="4262" max="4262" width="10.5703125" style="1072" customWidth="1"/>
    <col min="4263" max="4265" width="9" style="1072" customWidth="1"/>
    <col min="4266" max="4269" width="8.85546875" style="1072"/>
    <col min="4270" max="4270" width="10.5703125" style="1072" customWidth="1"/>
    <col min="4271" max="4273" width="9" style="1072" customWidth="1"/>
    <col min="4274" max="4277" width="8.85546875" style="1072"/>
    <col min="4278" max="4278" width="10.5703125" style="1072" customWidth="1"/>
    <col min="4279" max="4281" width="9" style="1072" customWidth="1"/>
    <col min="4282" max="4285" width="8.85546875" style="1072"/>
    <col min="4286" max="4286" width="10.5703125" style="1072" customWidth="1"/>
    <col min="4287" max="4289" width="9" style="1072" customWidth="1"/>
    <col min="4290" max="4293" width="8.85546875" style="1072"/>
    <col min="4294" max="4294" width="10.5703125" style="1072" customWidth="1"/>
    <col min="4295" max="4297" width="9" style="1072" customWidth="1"/>
    <col min="4298" max="4301" width="8.85546875" style="1072"/>
    <col min="4302" max="4302" width="10.5703125" style="1072" customWidth="1"/>
    <col min="4303" max="4305" width="9" style="1072" customWidth="1"/>
    <col min="4306" max="4309" width="8.85546875" style="1072"/>
    <col min="4310" max="4310" width="10.5703125" style="1072" customWidth="1"/>
    <col min="4311" max="4313" width="9" style="1072" customWidth="1"/>
    <col min="4314" max="4317" width="8.85546875" style="1072"/>
    <col min="4318" max="4318" width="10.5703125" style="1072" customWidth="1"/>
    <col min="4319" max="4321" width="9" style="1072" customWidth="1"/>
    <col min="4322" max="4325" width="8.85546875" style="1072"/>
    <col min="4326" max="4326" width="10.5703125" style="1072" customWidth="1"/>
    <col min="4327" max="4329" width="9" style="1072" customWidth="1"/>
    <col min="4330" max="4333" width="8.85546875" style="1072"/>
    <col min="4334" max="4334" width="10.5703125" style="1072" customWidth="1"/>
    <col min="4335" max="4337" width="9" style="1072" customWidth="1"/>
    <col min="4338" max="4341" width="8.85546875" style="1072"/>
    <col min="4342" max="4342" width="10.5703125" style="1072" customWidth="1"/>
    <col min="4343" max="4345" width="9" style="1072" customWidth="1"/>
    <col min="4346" max="4349" width="8.85546875" style="1072"/>
    <col min="4350" max="4350" width="10.5703125" style="1072" customWidth="1"/>
    <col min="4351" max="4353" width="9" style="1072" customWidth="1"/>
    <col min="4354" max="4357" width="8.85546875" style="1072"/>
    <col min="4358" max="4358" width="10.5703125" style="1072" customWidth="1"/>
    <col min="4359" max="4361" width="9" style="1072" customWidth="1"/>
    <col min="4362" max="4365" width="8.85546875" style="1072"/>
    <col min="4366" max="4366" width="10.5703125" style="1072" customWidth="1"/>
    <col min="4367" max="4369" width="9" style="1072" customWidth="1"/>
    <col min="4370" max="4373" width="8.85546875" style="1072"/>
    <col min="4374" max="4374" width="10.5703125" style="1072" customWidth="1"/>
    <col min="4375" max="4377" width="9" style="1072" customWidth="1"/>
    <col min="4378" max="4381" width="8.85546875" style="1072"/>
    <col min="4382" max="4382" width="10.5703125" style="1072" customWidth="1"/>
    <col min="4383" max="4385" width="9" style="1072" customWidth="1"/>
    <col min="4386" max="4389" width="8.85546875" style="1072"/>
    <col min="4390" max="4390" width="10.5703125" style="1072" customWidth="1"/>
    <col min="4391" max="4393" width="9" style="1072" customWidth="1"/>
    <col min="4394" max="4397" width="8.85546875" style="1072"/>
    <col min="4398" max="4398" width="10.5703125" style="1072" customWidth="1"/>
    <col min="4399" max="4401" width="9" style="1072" customWidth="1"/>
    <col min="4402" max="4405" width="8.85546875" style="1072"/>
    <col min="4406" max="4406" width="10.5703125" style="1072" customWidth="1"/>
    <col min="4407" max="4409" width="9" style="1072" customWidth="1"/>
    <col min="4410" max="4413" width="8.85546875" style="1072"/>
    <col min="4414" max="4414" width="10.5703125" style="1072" customWidth="1"/>
    <col min="4415" max="4417" width="9" style="1072" customWidth="1"/>
    <col min="4418" max="4421" width="8.85546875" style="1072"/>
    <col min="4422" max="4422" width="10.5703125" style="1072" customWidth="1"/>
    <col min="4423" max="4425" width="9" style="1072" customWidth="1"/>
    <col min="4426" max="4429" width="8.85546875" style="1072"/>
    <col min="4430" max="4430" width="10.5703125" style="1072" customWidth="1"/>
    <col min="4431" max="4433" width="9" style="1072" customWidth="1"/>
    <col min="4434" max="4437" width="8.85546875" style="1072"/>
    <col min="4438" max="4438" width="10.5703125" style="1072" customWidth="1"/>
    <col min="4439" max="4441" width="9" style="1072" customWidth="1"/>
    <col min="4442" max="4445" width="8.85546875" style="1072"/>
    <col min="4446" max="4446" width="10.5703125" style="1072" customWidth="1"/>
    <col min="4447" max="4449" width="9" style="1072" customWidth="1"/>
    <col min="4450" max="4453" width="8.85546875" style="1072"/>
    <col min="4454" max="4454" width="10.5703125" style="1072" customWidth="1"/>
    <col min="4455" max="4457" width="9" style="1072" customWidth="1"/>
    <col min="4458" max="4461" width="8.85546875" style="1072"/>
    <col min="4462" max="4462" width="10.5703125" style="1072" customWidth="1"/>
    <col min="4463" max="4465" width="9" style="1072" customWidth="1"/>
    <col min="4466" max="4469" width="8.85546875" style="1072"/>
    <col min="4470" max="4470" width="10.5703125" style="1072" customWidth="1"/>
    <col min="4471" max="4473" width="9" style="1072" customWidth="1"/>
    <col min="4474" max="4477" width="8.85546875" style="1072"/>
    <col min="4478" max="4478" width="10.5703125" style="1072" customWidth="1"/>
    <col min="4479" max="4481" width="9" style="1072" customWidth="1"/>
    <col min="4482" max="4485" width="8.85546875" style="1072"/>
    <col min="4486" max="4486" width="10.5703125" style="1072" customWidth="1"/>
    <col min="4487" max="4489" width="9" style="1072" customWidth="1"/>
    <col min="4490" max="4493" width="8.85546875" style="1072"/>
    <col min="4494" max="4494" width="10.5703125" style="1072" customWidth="1"/>
    <col min="4495" max="4497" width="9" style="1072" customWidth="1"/>
    <col min="4498" max="4501" width="8.85546875" style="1072"/>
    <col min="4502" max="4502" width="10.5703125" style="1072" customWidth="1"/>
    <col min="4503" max="4505" width="9" style="1072" customWidth="1"/>
    <col min="4506" max="4509" width="8.85546875" style="1072"/>
    <col min="4510" max="4510" width="10.5703125" style="1072" customWidth="1"/>
    <col min="4511" max="4513" width="9" style="1072" customWidth="1"/>
    <col min="4514" max="4517" width="8.85546875" style="1072"/>
    <col min="4518" max="4518" width="10.5703125" style="1072" customWidth="1"/>
    <col min="4519" max="4521" width="9" style="1072" customWidth="1"/>
    <col min="4522" max="4525" width="8.85546875" style="1072"/>
    <col min="4526" max="4526" width="10.5703125" style="1072" customWidth="1"/>
    <col min="4527" max="4529" width="9" style="1072" customWidth="1"/>
    <col min="4530" max="4533" width="8.85546875" style="1072"/>
    <col min="4534" max="4534" width="10.5703125" style="1072" customWidth="1"/>
    <col min="4535" max="4537" width="9" style="1072" customWidth="1"/>
    <col min="4538" max="4541" width="8.85546875" style="1072"/>
    <col min="4542" max="4542" width="10.5703125" style="1072" customWidth="1"/>
    <col min="4543" max="4545" width="9" style="1072" customWidth="1"/>
    <col min="4546" max="4549" width="8.85546875" style="1072"/>
    <col min="4550" max="4550" width="10.5703125" style="1072" customWidth="1"/>
    <col min="4551" max="4553" width="9" style="1072" customWidth="1"/>
    <col min="4554" max="4557" width="8.85546875" style="1072"/>
    <col min="4558" max="4558" width="10.5703125" style="1072" customWidth="1"/>
    <col min="4559" max="4561" width="9" style="1072" customWidth="1"/>
    <col min="4562" max="4565" width="8.85546875" style="1072"/>
    <col min="4566" max="4566" width="10.5703125" style="1072" customWidth="1"/>
    <col min="4567" max="4569" width="9" style="1072" customWidth="1"/>
    <col min="4570" max="4573" width="8.85546875" style="1072"/>
    <col min="4574" max="4574" width="10.5703125" style="1072" customWidth="1"/>
    <col min="4575" max="4577" width="9" style="1072" customWidth="1"/>
    <col min="4578" max="4581" width="8.85546875" style="1072"/>
    <col min="4582" max="4582" width="10.5703125" style="1072" customWidth="1"/>
    <col min="4583" max="4585" width="9" style="1072" customWidth="1"/>
    <col min="4586" max="4589" width="8.85546875" style="1072"/>
    <col min="4590" max="4590" width="10.5703125" style="1072" customWidth="1"/>
    <col min="4591" max="4593" width="9" style="1072" customWidth="1"/>
    <col min="4594" max="4597" width="8.85546875" style="1072"/>
    <col min="4598" max="4598" width="10.5703125" style="1072" customWidth="1"/>
    <col min="4599" max="4601" width="9" style="1072" customWidth="1"/>
    <col min="4602" max="4605" width="8.85546875" style="1072"/>
    <col min="4606" max="4606" width="10.5703125" style="1072" customWidth="1"/>
    <col min="4607" max="4609" width="9" style="1072" customWidth="1"/>
    <col min="4610" max="4613" width="8.85546875" style="1072"/>
    <col min="4614" max="4614" width="10.5703125" style="1072" customWidth="1"/>
    <col min="4615" max="4617" width="9" style="1072" customWidth="1"/>
    <col min="4618" max="4621" width="8.85546875" style="1072"/>
    <col min="4622" max="4622" width="10.5703125" style="1072" customWidth="1"/>
    <col min="4623" max="4625" width="9" style="1072" customWidth="1"/>
    <col min="4626" max="4629" width="8.85546875" style="1072"/>
    <col min="4630" max="4630" width="10.5703125" style="1072" customWidth="1"/>
    <col min="4631" max="4633" width="9" style="1072" customWidth="1"/>
    <col min="4634" max="4637" width="8.85546875" style="1072"/>
    <col min="4638" max="4638" width="10.5703125" style="1072" customWidth="1"/>
    <col min="4639" max="4641" width="9" style="1072" customWidth="1"/>
    <col min="4642" max="4645" width="8.85546875" style="1072"/>
    <col min="4646" max="4646" width="10.5703125" style="1072" customWidth="1"/>
    <col min="4647" max="4649" width="9" style="1072" customWidth="1"/>
    <col min="4650" max="4653" width="8.85546875" style="1072"/>
    <col min="4654" max="4654" width="10.5703125" style="1072" customWidth="1"/>
    <col min="4655" max="4657" width="9" style="1072" customWidth="1"/>
    <col min="4658" max="4661" width="8.85546875" style="1072"/>
    <col min="4662" max="4662" width="10.5703125" style="1072" customWidth="1"/>
    <col min="4663" max="4665" width="9" style="1072" customWidth="1"/>
    <col min="4666" max="4669" width="8.85546875" style="1072"/>
    <col min="4670" max="4670" width="10.5703125" style="1072" customWidth="1"/>
    <col min="4671" max="4673" width="9" style="1072" customWidth="1"/>
    <col min="4674" max="4677" width="8.85546875" style="1072"/>
    <col min="4678" max="4678" width="10.5703125" style="1072" customWidth="1"/>
    <col min="4679" max="4681" width="9" style="1072" customWidth="1"/>
    <col min="4682" max="4685" width="8.85546875" style="1072"/>
    <col min="4686" max="4686" width="10.5703125" style="1072" customWidth="1"/>
    <col min="4687" max="4689" width="9" style="1072" customWidth="1"/>
    <col min="4690" max="4693" width="8.85546875" style="1072"/>
    <col min="4694" max="4694" width="10.5703125" style="1072" customWidth="1"/>
    <col min="4695" max="4697" width="9" style="1072" customWidth="1"/>
    <col min="4698" max="4701" width="8.85546875" style="1072"/>
    <col min="4702" max="4702" width="10.5703125" style="1072" customWidth="1"/>
    <col min="4703" max="4705" width="9" style="1072" customWidth="1"/>
    <col min="4706" max="4709" width="8.85546875" style="1072"/>
    <col min="4710" max="4710" width="10.5703125" style="1072" customWidth="1"/>
    <col min="4711" max="4713" width="9" style="1072" customWidth="1"/>
    <col min="4714" max="4717" width="8.85546875" style="1072"/>
    <col min="4718" max="4718" width="10.5703125" style="1072" customWidth="1"/>
    <col min="4719" max="4721" width="9" style="1072" customWidth="1"/>
    <col min="4722" max="4725" width="8.85546875" style="1072"/>
    <col min="4726" max="4726" width="10.5703125" style="1072" customWidth="1"/>
    <col min="4727" max="4729" width="9" style="1072" customWidth="1"/>
    <col min="4730" max="4733" width="8.85546875" style="1072"/>
    <col min="4734" max="4734" width="10.5703125" style="1072" customWidth="1"/>
    <col min="4735" max="4737" width="9" style="1072" customWidth="1"/>
    <col min="4738" max="4741" width="8.85546875" style="1072"/>
    <col min="4742" max="4742" width="10.5703125" style="1072" customWidth="1"/>
    <col min="4743" max="4745" width="9" style="1072" customWidth="1"/>
    <col min="4746" max="4749" width="8.85546875" style="1072"/>
    <col min="4750" max="4750" width="10.5703125" style="1072" customWidth="1"/>
    <col min="4751" max="4753" width="9" style="1072" customWidth="1"/>
    <col min="4754" max="4757" width="8.85546875" style="1072"/>
    <col min="4758" max="4758" width="10.5703125" style="1072" customWidth="1"/>
    <col min="4759" max="4761" width="9" style="1072" customWidth="1"/>
    <col min="4762" max="4765" width="8.85546875" style="1072"/>
    <col min="4766" max="4766" width="10.5703125" style="1072" customWidth="1"/>
    <col min="4767" max="4769" width="9" style="1072" customWidth="1"/>
    <col min="4770" max="4773" width="8.85546875" style="1072"/>
    <col min="4774" max="4774" width="10.5703125" style="1072" customWidth="1"/>
    <col min="4775" max="4777" width="9" style="1072" customWidth="1"/>
    <col min="4778" max="4781" width="8.85546875" style="1072"/>
    <col min="4782" max="4782" width="10.5703125" style="1072" customWidth="1"/>
    <col min="4783" max="4785" width="9" style="1072" customWidth="1"/>
    <col min="4786" max="4789" width="8.85546875" style="1072"/>
    <col min="4790" max="4790" width="10.5703125" style="1072" customWidth="1"/>
    <col min="4791" max="4793" width="9" style="1072" customWidth="1"/>
    <col min="4794" max="4797" width="8.85546875" style="1072"/>
    <col min="4798" max="4798" width="10.5703125" style="1072" customWidth="1"/>
    <col min="4799" max="4801" width="9" style="1072" customWidth="1"/>
    <col min="4802" max="4805" width="8.85546875" style="1072"/>
    <col min="4806" max="4806" width="10.5703125" style="1072" customWidth="1"/>
    <col min="4807" max="4809" width="9" style="1072" customWidth="1"/>
    <col min="4810" max="4813" width="8.85546875" style="1072"/>
    <col min="4814" max="4814" width="10.5703125" style="1072" customWidth="1"/>
    <col min="4815" max="4817" width="9" style="1072" customWidth="1"/>
    <col min="4818" max="4821" width="8.85546875" style="1072"/>
    <col min="4822" max="4822" width="10.5703125" style="1072" customWidth="1"/>
    <col min="4823" max="4825" width="9" style="1072" customWidth="1"/>
    <col min="4826" max="4829" width="8.85546875" style="1072"/>
    <col min="4830" max="4830" width="10.5703125" style="1072" customWidth="1"/>
    <col min="4831" max="4833" width="9" style="1072" customWidth="1"/>
    <col min="4834" max="4837" width="8.85546875" style="1072"/>
    <col min="4838" max="4838" width="10.5703125" style="1072" customWidth="1"/>
    <col min="4839" max="4841" width="9" style="1072" customWidth="1"/>
    <col min="4842" max="4845" width="8.85546875" style="1072"/>
    <col min="4846" max="4846" width="10.5703125" style="1072" customWidth="1"/>
    <col min="4847" max="4849" width="9" style="1072" customWidth="1"/>
    <col min="4850" max="4853" width="8.85546875" style="1072"/>
    <col min="4854" max="4854" width="10.5703125" style="1072" customWidth="1"/>
    <col min="4855" max="4857" width="9" style="1072" customWidth="1"/>
    <col min="4858" max="4861" width="8.85546875" style="1072"/>
    <col min="4862" max="4862" width="10.5703125" style="1072" customWidth="1"/>
    <col min="4863" max="4865" width="9" style="1072" customWidth="1"/>
    <col min="4866" max="4869" width="8.85546875" style="1072"/>
    <col min="4870" max="4870" width="10.5703125" style="1072" customWidth="1"/>
    <col min="4871" max="4873" width="9" style="1072" customWidth="1"/>
    <col min="4874" max="4877" width="8.85546875" style="1072"/>
    <col min="4878" max="4878" width="10.5703125" style="1072" customWidth="1"/>
    <col min="4879" max="4881" width="9" style="1072" customWidth="1"/>
    <col min="4882" max="4885" width="8.85546875" style="1072"/>
    <col min="4886" max="4886" width="10.5703125" style="1072" customWidth="1"/>
    <col min="4887" max="4889" width="9" style="1072" customWidth="1"/>
    <col min="4890" max="4893" width="8.85546875" style="1072"/>
    <col min="4894" max="4894" width="10.5703125" style="1072" customWidth="1"/>
    <col min="4895" max="4897" width="9" style="1072" customWidth="1"/>
    <col min="4898" max="4901" width="8.85546875" style="1072"/>
    <col min="4902" max="4902" width="10.5703125" style="1072" customWidth="1"/>
    <col min="4903" max="4905" width="9" style="1072" customWidth="1"/>
    <col min="4906" max="4909" width="8.85546875" style="1072"/>
    <col min="4910" max="4910" width="10.5703125" style="1072" customWidth="1"/>
    <col min="4911" max="4913" width="9" style="1072" customWidth="1"/>
    <col min="4914" max="4917" width="8.85546875" style="1072"/>
    <col min="4918" max="4918" width="10.5703125" style="1072" customWidth="1"/>
    <col min="4919" max="4921" width="9" style="1072" customWidth="1"/>
    <col min="4922" max="4925" width="8.85546875" style="1072"/>
    <col min="4926" max="4926" width="10.5703125" style="1072" customWidth="1"/>
    <col min="4927" max="4929" width="9" style="1072" customWidth="1"/>
    <col min="4930" max="4933" width="8.85546875" style="1072"/>
    <col min="4934" max="4934" width="10.5703125" style="1072" customWidth="1"/>
    <col min="4935" max="4937" width="9" style="1072" customWidth="1"/>
    <col min="4938" max="4941" width="8.85546875" style="1072"/>
    <col min="4942" max="4942" width="10.5703125" style="1072" customWidth="1"/>
    <col min="4943" max="4945" width="9" style="1072" customWidth="1"/>
    <col min="4946" max="4949" width="8.85546875" style="1072"/>
    <col min="4950" max="4950" width="10.5703125" style="1072" customWidth="1"/>
    <col min="4951" max="4953" width="9" style="1072" customWidth="1"/>
    <col min="4954" max="4957" width="8.85546875" style="1072"/>
    <col min="4958" max="4958" width="10.5703125" style="1072" customWidth="1"/>
    <col min="4959" max="4961" width="9" style="1072" customWidth="1"/>
    <col min="4962" max="4965" width="8.85546875" style="1072"/>
    <col min="4966" max="4966" width="10.5703125" style="1072" customWidth="1"/>
    <col min="4967" max="4969" width="9" style="1072" customWidth="1"/>
    <col min="4970" max="4973" width="8.85546875" style="1072"/>
    <col min="4974" max="4974" width="10.5703125" style="1072" customWidth="1"/>
    <col min="4975" max="4977" width="9" style="1072" customWidth="1"/>
    <col min="4978" max="4981" width="8.85546875" style="1072"/>
    <col min="4982" max="4982" width="10.5703125" style="1072" customWidth="1"/>
    <col min="4983" max="4985" width="9" style="1072" customWidth="1"/>
    <col min="4986" max="4989" width="8.85546875" style="1072"/>
    <col min="4990" max="4990" width="10.5703125" style="1072" customWidth="1"/>
    <col min="4991" max="4993" width="9" style="1072" customWidth="1"/>
    <col min="4994" max="4997" width="8.85546875" style="1072"/>
    <col min="4998" max="4998" width="10.5703125" style="1072" customWidth="1"/>
    <col min="4999" max="5001" width="9" style="1072" customWidth="1"/>
    <col min="5002" max="5005" width="8.85546875" style="1072"/>
    <col min="5006" max="5006" width="10.5703125" style="1072" customWidth="1"/>
    <col min="5007" max="5009" width="9" style="1072" customWidth="1"/>
    <col min="5010" max="5013" width="8.85546875" style="1072"/>
    <col min="5014" max="5014" width="10.5703125" style="1072" customWidth="1"/>
    <col min="5015" max="5017" width="9" style="1072" customWidth="1"/>
    <col min="5018" max="5021" width="8.85546875" style="1072"/>
    <col min="5022" max="5022" width="10.5703125" style="1072" customWidth="1"/>
    <col min="5023" max="5025" width="9" style="1072" customWidth="1"/>
    <col min="5026" max="5029" width="8.85546875" style="1072"/>
    <col min="5030" max="5030" width="10.5703125" style="1072" customWidth="1"/>
    <col min="5031" max="5033" width="9" style="1072" customWidth="1"/>
    <col min="5034" max="5037" width="8.85546875" style="1072"/>
    <col min="5038" max="5038" width="10.5703125" style="1072" customWidth="1"/>
    <col min="5039" max="5041" width="9" style="1072" customWidth="1"/>
    <col min="5042" max="5045" width="8.85546875" style="1072"/>
    <col min="5046" max="5046" width="10.5703125" style="1072" customWidth="1"/>
    <col min="5047" max="5049" width="9" style="1072" customWidth="1"/>
    <col min="5050" max="5053" width="8.85546875" style="1072"/>
    <col min="5054" max="5054" width="10.5703125" style="1072" customWidth="1"/>
    <col min="5055" max="5057" width="9" style="1072" customWidth="1"/>
    <col min="5058" max="5061" width="8.85546875" style="1072"/>
    <col min="5062" max="5062" width="10.5703125" style="1072" customWidth="1"/>
    <col min="5063" max="5065" width="9" style="1072" customWidth="1"/>
    <col min="5066" max="5069" width="8.85546875" style="1072"/>
    <col min="5070" max="5070" width="10.5703125" style="1072" customWidth="1"/>
    <col min="5071" max="5073" width="9" style="1072" customWidth="1"/>
    <col min="5074" max="5077" width="8.85546875" style="1072"/>
    <col min="5078" max="5078" width="10.5703125" style="1072" customWidth="1"/>
    <col min="5079" max="5081" width="9" style="1072" customWidth="1"/>
    <col min="5082" max="5085" width="8.85546875" style="1072"/>
    <col min="5086" max="5086" width="10.5703125" style="1072" customWidth="1"/>
    <col min="5087" max="5089" width="9" style="1072" customWidth="1"/>
    <col min="5090" max="5093" width="8.85546875" style="1072"/>
    <col min="5094" max="5094" width="10.5703125" style="1072" customWidth="1"/>
    <col min="5095" max="5097" width="9" style="1072" customWidth="1"/>
    <col min="5098" max="5101" width="8.85546875" style="1072"/>
    <col min="5102" max="5102" width="10.5703125" style="1072" customWidth="1"/>
    <col min="5103" max="5105" width="9" style="1072" customWidth="1"/>
    <col min="5106" max="5109" width="8.85546875" style="1072"/>
    <col min="5110" max="5110" width="10.5703125" style="1072" customWidth="1"/>
    <col min="5111" max="5113" width="9" style="1072" customWidth="1"/>
    <col min="5114" max="5117" width="8.85546875" style="1072"/>
    <col min="5118" max="5118" width="10.5703125" style="1072" customWidth="1"/>
    <col min="5119" max="5121" width="9" style="1072" customWidth="1"/>
    <col min="5122" max="5125" width="8.85546875" style="1072"/>
    <col min="5126" max="5126" width="10.5703125" style="1072" customWidth="1"/>
    <col min="5127" max="5129" width="9" style="1072" customWidth="1"/>
    <col min="5130" max="5133" width="8.85546875" style="1072"/>
    <col min="5134" max="5134" width="10.5703125" style="1072" customWidth="1"/>
    <col min="5135" max="5137" width="9" style="1072" customWidth="1"/>
    <col min="5138" max="5141" width="8.85546875" style="1072"/>
    <col min="5142" max="5142" width="10.5703125" style="1072" customWidth="1"/>
    <col min="5143" max="5145" width="9" style="1072" customWidth="1"/>
    <col min="5146" max="5149" width="8.85546875" style="1072"/>
    <col min="5150" max="5150" width="10.5703125" style="1072" customWidth="1"/>
    <col min="5151" max="5153" width="9" style="1072" customWidth="1"/>
    <col min="5154" max="5157" width="8.85546875" style="1072"/>
    <col min="5158" max="5158" width="10.5703125" style="1072" customWidth="1"/>
    <col min="5159" max="5161" width="9" style="1072" customWidth="1"/>
    <col min="5162" max="5165" width="8.85546875" style="1072"/>
    <col min="5166" max="5166" width="10.5703125" style="1072" customWidth="1"/>
    <col min="5167" max="5169" width="9" style="1072" customWidth="1"/>
    <col min="5170" max="5173" width="8.85546875" style="1072"/>
    <col min="5174" max="5174" width="10.5703125" style="1072" customWidth="1"/>
    <col min="5175" max="5177" width="9" style="1072" customWidth="1"/>
    <col min="5178" max="5181" width="8.85546875" style="1072"/>
    <col min="5182" max="5182" width="10.5703125" style="1072" customWidth="1"/>
    <col min="5183" max="5185" width="9" style="1072" customWidth="1"/>
    <col min="5186" max="5189" width="8.85546875" style="1072"/>
    <col min="5190" max="5190" width="10.5703125" style="1072" customWidth="1"/>
    <col min="5191" max="5193" width="9" style="1072" customWidth="1"/>
    <col min="5194" max="5197" width="8.85546875" style="1072"/>
    <col min="5198" max="5198" width="10.5703125" style="1072" customWidth="1"/>
    <col min="5199" max="5201" width="9" style="1072" customWidth="1"/>
    <col min="5202" max="5205" width="8.85546875" style="1072"/>
    <col min="5206" max="5206" width="10.5703125" style="1072" customWidth="1"/>
    <col min="5207" max="5209" width="9" style="1072" customWidth="1"/>
    <col min="5210" max="5213" width="8.85546875" style="1072"/>
    <col min="5214" max="5214" width="10.5703125" style="1072" customWidth="1"/>
    <col min="5215" max="5217" width="9" style="1072" customWidth="1"/>
    <col min="5218" max="5221" width="8.85546875" style="1072"/>
    <col min="5222" max="5222" width="10.5703125" style="1072" customWidth="1"/>
    <col min="5223" max="5225" width="9" style="1072" customWidth="1"/>
    <col min="5226" max="5229" width="8.85546875" style="1072"/>
    <col min="5230" max="5230" width="10.5703125" style="1072" customWidth="1"/>
    <col min="5231" max="5233" width="9" style="1072" customWidth="1"/>
    <col min="5234" max="5237" width="8.85546875" style="1072"/>
    <col min="5238" max="5238" width="10.5703125" style="1072" customWidth="1"/>
    <col min="5239" max="5241" width="9" style="1072" customWidth="1"/>
    <col min="5242" max="5245" width="8.85546875" style="1072"/>
    <col min="5246" max="5246" width="10.5703125" style="1072" customWidth="1"/>
    <col min="5247" max="5249" width="9" style="1072" customWidth="1"/>
    <col min="5250" max="5253" width="8.85546875" style="1072"/>
    <col min="5254" max="5254" width="10.5703125" style="1072" customWidth="1"/>
    <col min="5255" max="5257" width="9" style="1072" customWidth="1"/>
    <col min="5258" max="5261" width="8.85546875" style="1072"/>
    <col min="5262" max="5262" width="10.5703125" style="1072" customWidth="1"/>
    <col min="5263" max="5265" width="9" style="1072" customWidth="1"/>
    <col min="5266" max="5269" width="8.85546875" style="1072"/>
    <col min="5270" max="5270" width="10.5703125" style="1072" customWidth="1"/>
    <col min="5271" max="5273" width="9" style="1072" customWidth="1"/>
    <col min="5274" max="5277" width="8.85546875" style="1072"/>
    <col min="5278" max="5278" width="10.5703125" style="1072" customWidth="1"/>
    <col min="5279" max="5281" width="9" style="1072" customWidth="1"/>
    <col min="5282" max="5285" width="8.85546875" style="1072"/>
    <col min="5286" max="5286" width="10.5703125" style="1072" customWidth="1"/>
    <col min="5287" max="5289" width="9" style="1072" customWidth="1"/>
    <col min="5290" max="5293" width="8.85546875" style="1072"/>
    <col min="5294" max="5294" width="10.5703125" style="1072" customWidth="1"/>
    <col min="5295" max="5297" width="9" style="1072" customWidth="1"/>
    <col min="5298" max="5301" width="8.85546875" style="1072"/>
    <col min="5302" max="5302" width="10.5703125" style="1072" customWidth="1"/>
    <col min="5303" max="5305" width="9" style="1072" customWidth="1"/>
    <col min="5306" max="5309" width="8.85546875" style="1072"/>
    <col min="5310" max="5310" width="10.5703125" style="1072" customWidth="1"/>
    <col min="5311" max="5313" width="9" style="1072" customWidth="1"/>
    <col min="5314" max="5317" width="8.85546875" style="1072"/>
    <col min="5318" max="5318" width="10.5703125" style="1072" customWidth="1"/>
    <col min="5319" max="5321" width="9" style="1072" customWidth="1"/>
    <col min="5322" max="5325" width="8.85546875" style="1072"/>
    <col min="5326" max="5326" width="10.5703125" style="1072" customWidth="1"/>
    <col min="5327" max="5329" width="9" style="1072" customWidth="1"/>
    <col min="5330" max="5333" width="8.85546875" style="1072"/>
    <col min="5334" max="5334" width="10.5703125" style="1072" customWidth="1"/>
    <col min="5335" max="5337" width="9" style="1072" customWidth="1"/>
    <col min="5338" max="5341" width="8.85546875" style="1072"/>
    <col min="5342" max="5342" width="10.5703125" style="1072" customWidth="1"/>
    <col min="5343" max="5345" width="9" style="1072" customWidth="1"/>
    <col min="5346" max="5349" width="8.85546875" style="1072"/>
    <col min="5350" max="5350" width="10.5703125" style="1072" customWidth="1"/>
    <col min="5351" max="5353" width="9" style="1072" customWidth="1"/>
    <col min="5354" max="5357" width="8.85546875" style="1072"/>
    <col min="5358" max="5358" width="10.5703125" style="1072" customWidth="1"/>
    <col min="5359" max="5361" width="9" style="1072" customWidth="1"/>
    <col min="5362" max="5365" width="8.85546875" style="1072"/>
    <col min="5366" max="5366" width="10.5703125" style="1072" customWidth="1"/>
    <col min="5367" max="5369" width="9" style="1072" customWidth="1"/>
    <col min="5370" max="5373" width="8.85546875" style="1072"/>
    <col min="5374" max="5374" width="10.5703125" style="1072" customWidth="1"/>
    <col min="5375" max="5377" width="9" style="1072" customWidth="1"/>
    <col min="5378" max="5381" width="8.85546875" style="1072"/>
    <col min="5382" max="5382" width="10.5703125" style="1072" customWidth="1"/>
    <col min="5383" max="5385" width="9" style="1072" customWidth="1"/>
    <col min="5386" max="5389" width="8.85546875" style="1072"/>
    <col min="5390" max="5390" width="10.5703125" style="1072" customWidth="1"/>
    <col min="5391" max="5393" width="9" style="1072" customWidth="1"/>
    <col min="5394" max="5397" width="8.85546875" style="1072"/>
    <col min="5398" max="5398" width="10.5703125" style="1072" customWidth="1"/>
    <col min="5399" max="5401" width="9" style="1072" customWidth="1"/>
    <col min="5402" max="5405" width="8.85546875" style="1072"/>
    <col min="5406" max="5406" width="10.5703125" style="1072" customWidth="1"/>
    <col min="5407" max="5409" width="9" style="1072" customWidth="1"/>
    <col min="5410" max="5413" width="8.85546875" style="1072"/>
    <col min="5414" max="5414" width="10.5703125" style="1072" customWidth="1"/>
    <col min="5415" max="5417" width="9" style="1072" customWidth="1"/>
    <col min="5418" max="5421" width="8.85546875" style="1072"/>
    <col min="5422" max="5422" width="10.5703125" style="1072" customWidth="1"/>
    <col min="5423" max="5425" width="9" style="1072" customWidth="1"/>
    <col min="5426" max="5429" width="8.85546875" style="1072"/>
    <col min="5430" max="5430" width="10.5703125" style="1072" customWidth="1"/>
    <col min="5431" max="5433" width="9" style="1072" customWidth="1"/>
    <col min="5434" max="5437" width="8.85546875" style="1072"/>
    <col min="5438" max="5438" width="10.5703125" style="1072" customWidth="1"/>
    <col min="5439" max="5441" width="9" style="1072" customWidth="1"/>
    <col min="5442" max="5445" width="8.85546875" style="1072"/>
    <col min="5446" max="5446" width="10.5703125" style="1072" customWidth="1"/>
    <col min="5447" max="5449" width="9" style="1072" customWidth="1"/>
    <col min="5450" max="5453" width="8.85546875" style="1072"/>
    <col min="5454" max="5454" width="10.5703125" style="1072" customWidth="1"/>
    <col min="5455" max="5457" width="9" style="1072" customWidth="1"/>
    <col min="5458" max="5461" width="8.85546875" style="1072"/>
    <col min="5462" max="5462" width="10.5703125" style="1072" customWidth="1"/>
    <col min="5463" max="5465" width="9" style="1072" customWidth="1"/>
    <col min="5466" max="5469" width="8.85546875" style="1072"/>
    <col min="5470" max="5470" width="10.5703125" style="1072" customWidth="1"/>
    <col min="5471" max="5473" width="9" style="1072" customWidth="1"/>
    <col min="5474" max="5477" width="8.85546875" style="1072"/>
    <col min="5478" max="5478" width="10.5703125" style="1072" customWidth="1"/>
    <col min="5479" max="5481" width="9" style="1072" customWidth="1"/>
    <col min="5482" max="5485" width="8.85546875" style="1072"/>
    <col min="5486" max="5486" width="10.5703125" style="1072" customWidth="1"/>
    <col min="5487" max="5489" width="9" style="1072" customWidth="1"/>
    <col min="5490" max="5493" width="8.85546875" style="1072"/>
    <col min="5494" max="5494" width="10.5703125" style="1072" customWidth="1"/>
    <col min="5495" max="5497" width="9" style="1072" customWidth="1"/>
    <col min="5498" max="5501" width="8.85546875" style="1072"/>
    <col min="5502" max="5502" width="10.5703125" style="1072" customWidth="1"/>
    <col min="5503" max="5505" width="9" style="1072" customWidth="1"/>
    <col min="5506" max="5509" width="8.85546875" style="1072"/>
    <col min="5510" max="5510" width="10.5703125" style="1072" customWidth="1"/>
    <col min="5511" max="5513" width="9" style="1072" customWidth="1"/>
    <col min="5514" max="5517" width="8.85546875" style="1072"/>
    <col min="5518" max="5518" width="10.5703125" style="1072" customWidth="1"/>
    <col min="5519" max="5521" width="9" style="1072" customWidth="1"/>
    <col min="5522" max="5525" width="8.85546875" style="1072"/>
    <col min="5526" max="5526" width="10.5703125" style="1072" customWidth="1"/>
    <col min="5527" max="5529" width="9" style="1072" customWidth="1"/>
    <col min="5530" max="5533" width="8.85546875" style="1072"/>
    <col min="5534" max="5534" width="10.5703125" style="1072" customWidth="1"/>
    <col min="5535" max="5537" width="9" style="1072" customWidth="1"/>
    <col min="5538" max="5541" width="8.85546875" style="1072"/>
    <col min="5542" max="5542" width="10.5703125" style="1072" customWidth="1"/>
    <col min="5543" max="5545" width="9" style="1072" customWidth="1"/>
    <col min="5546" max="5549" width="8.85546875" style="1072"/>
    <col min="5550" max="5550" width="10.5703125" style="1072" customWidth="1"/>
    <col min="5551" max="5553" width="9" style="1072" customWidth="1"/>
    <col min="5554" max="5557" width="8.85546875" style="1072"/>
    <col min="5558" max="5558" width="10.5703125" style="1072" customWidth="1"/>
    <col min="5559" max="5561" width="9" style="1072" customWidth="1"/>
    <col min="5562" max="5565" width="8.85546875" style="1072"/>
    <col min="5566" max="5566" width="10.5703125" style="1072" customWidth="1"/>
    <col min="5567" max="5569" width="9" style="1072" customWidth="1"/>
    <col min="5570" max="5573" width="8.85546875" style="1072"/>
    <col min="5574" max="5574" width="10.5703125" style="1072" customWidth="1"/>
    <col min="5575" max="5577" width="9" style="1072" customWidth="1"/>
    <col min="5578" max="5581" width="8.85546875" style="1072"/>
    <col min="5582" max="5582" width="10.5703125" style="1072" customWidth="1"/>
    <col min="5583" max="5585" width="9" style="1072" customWidth="1"/>
    <col min="5586" max="5589" width="8.85546875" style="1072"/>
    <col min="5590" max="5590" width="10.5703125" style="1072" customWidth="1"/>
    <col min="5591" max="5593" width="9" style="1072" customWidth="1"/>
    <col min="5594" max="5597" width="8.85546875" style="1072"/>
    <col min="5598" max="5598" width="10.5703125" style="1072" customWidth="1"/>
    <col min="5599" max="5601" width="9" style="1072" customWidth="1"/>
    <col min="5602" max="5605" width="8.85546875" style="1072"/>
    <col min="5606" max="5606" width="10.5703125" style="1072" customWidth="1"/>
    <col min="5607" max="5609" width="9" style="1072" customWidth="1"/>
    <col min="5610" max="5613" width="8.85546875" style="1072"/>
    <col min="5614" max="5614" width="10.5703125" style="1072" customWidth="1"/>
    <col min="5615" max="5617" width="9" style="1072" customWidth="1"/>
    <col min="5618" max="5621" width="8.85546875" style="1072"/>
    <col min="5622" max="5622" width="10.5703125" style="1072" customWidth="1"/>
    <col min="5623" max="5625" width="9" style="1072" customWidth="1"/>
    <col min="5626" max="5629" width="8.85546875" style="1072"/>
    <col min="5630" max="5630" width="10.5703125" style="1072" customWidth="1"/>
    <col min="5631" max="5633" width="9" style="1072" customWidth="1"/>
    <col min="5634" max="5637" width="8.85546875" style="1072"/>
    <col min="5638" max="5638" width="10.5703125" style="1072" customWidth="1"/>
    <col min="5639" max="5641" width="9" style="1072" customWidth="1"/>
    <col min="5642" max="5645" width="8.85546875" style="1072"/>
    <col min="5646" max="5646" width="10.5703125" style="1072" customWidth="1"/>
    <col min="5647" max="5649" width="9" style="1072" customWidth="1"/>
    <col min="5650" max="5653" width="8.85546875" style="1072"/>
    <col min="5654" max="5654" width="10.5703125" style="1072" customWidth="1"/>
    <col min="5655" max="5657" width="9" style="1072" customWidth="1"/>
    <col min="5658" max="5661" width="8.85546875" style="1072"/>
    <col min="5662" max="5662" width="10.5703125" style="1072" customWidth="1"/>
    <col min="5663" max="5665" width="9" style="1072" customWidth="1"/>
    <col min="5666" max="5669" width="8.85546875" style="1072"/>
    <col min="5670" max="5670" width="10.5703125" style="1072" customWidth="1"/>
    <col min="5671" max="5673" width="9" style="1072" customWidth="1"/>
    <col min="5674" max="5677" width="8.85546875" style="1072"/>
    <col min="5678" max="5678" width="10.5703125" style="1072" customWidth="1"/>
    <col min="5679" max="5681" width="9" style="1072" customWidth="1"/>
    <col min="5682" max="5685" width="8.85546875" style="1072"/>
    <col min="5686" max="5686" width="10.5703125" style="1072" customWidth="1"/>
    <col min="5687" max="5689" width="9" style="1072" customWidth="1"/>
    <col min="5690" max="5693" width="8.85546875" style="1072"/>
    <col min="5694" max="5694" width="10.5703125" style="1072" customWidth="1"/>
    <col min="5695" max="5697" width="9" style="1072" customWidth="1"/>
    <col min="5698" max="5701" width="8.85546875" style="1072"/>
    <col min="5702" max="5702" width="10.5703125" style="1072" customWidth="1"/>
    <col min="5703" max="5705" width="9" style="1072" customWidth="1"/>
    <col min="5706" max="5709" width="8.85546875" style="1072"/>
    <col min="5710" max="5710" width="10.5703125" style="1072" customWidth="1"/>
    <col min="5711" max="5713" width="9" style="1072" customWidth="1"/>
    <col min="5714" max="5717" width="8.85546875" style="1072"/>
    <col min="5718" max="5718" width="10.5703125" style="1072" customWidth="1"/>
    <col min="5719" max="5721" width="9" style="1072" customWidth="1"/>
    <col min="5722" max="5725" width="8.85546875" style="1072"/>
    <col min="5726" max="5726" width="10.5703125" style="1072" customWidth="1"/>
    <col min="5727" max="5729" width="9" style="1072" customWidth="1"/>
    <col min="5730" max="5733" width="8.85546875" style="1072"/>
    <col min="5734" max="5734" width="10.5703125" style="1072" customWidth="1"/>
    <col min="5735" max="5737" width="9" style="1072" customWidth="1"/>
    <col min="5738" max="5741" width="8.85546875" style="1072"/>
    <col min="5742" max="5742" width="10.5703125" style="1072" customWidth="1"/>
    <col min="5743" max="5745" width="9" style="1072" customWidth="1"/>
    <col min="5746" max="5749" width="8.85546875" style="1072"/>
    <col min="5750" max="5750" width="10.5703125" style="1072" customWidth="1"/>
    <col min="5751" max="5753" width="9" style="1072" customWidth="1"/>
    <col min="5754" max="5757" width="8.85546875" style="1072"/>
    <col min="5758" max="5758" width="10.5703125" style="1072" customWidth="1"/>
    <col min="5759" max="5761" width="9" style="1072" customWidth="1"/>
    <col min="5762" max="5765" width="8.85546875" style="1072"/>
    <col min="5766" max="5766" width="10.5703125" style="1072" customWidth="1"/>
    <col min="5767" max="5769" width="9" style="1072" customWidth="1"/>
    <col min="5770" max="5773" width="8.85546875" style="1072"/>
    <col min="5774" max="5774" width="10.5703125" style="1072" customWidth="1"/>
    <col min="5775" max="5777" width="9" style="1072" customWidth="1"/>
    <col min="5778" max="5781" width="8.85546875" style="1072"/>
    <col min="5782" max="5782" width="10.5703125" style="1072" customWidth="1"/>
    <col min="5783" max="5785" width="9" style="1072" customWidth="1"/>
    <col min="5786" max="5789" width="8.85546875" style="1072"/>
    <col min="5790" max="5790" width="10.5703125" style="1072" customWidth="1"/>
    <col min="5791" max="5793" width="9" style="1072" customWidth="1"/>
    <col min="5794" max="5797" width="8.85546875" style="1072"/>
    <col min="5798" max="5798" width="10.5703125" style="1072" customWidth="1"/>
    <col min="5799" max="5801" width="9" style="1072" customWidth="1"/>
    <col min="5802" max="5805" width="8.85546875" style="1072"/>
    <col min="5806" max="5806" width="10.5703125" style="1072" customWidth="1"/>
    <col min="5807" max="5809" width="9" style="1072" customWidth="1"/>
    <col min="5810" max="5813" width="8.85546875" style="1072"/>
    <col min="5814" max="5814" width="10.5703125" style="1072" customWidth="1"/>
    <col min="5815" max="5817" width="9" style="1072" customWidth="1"/>
    <col min="5818" max="5821" width="8.85546875" style="1072"/>
    <col min="5822" max="5822" width="10.5703125" style="1072" customWidth="1"/>
    <col min="5823" max="5825" width="9" style="1072" customWidth="1"/>
    <col min="5826" max="5829" width="8.85546875" style="1072"/>
    <col min="5830" max="5830" width="10.5703125" style="1072" customWidth="1"/>
    <col min="5831" max="5833" width="9" style="1072" customWidth="1"/>
    <col min="5834" max="5837" width="8.85546875" style="1072"/>
    <col min="5838" max="5838" width="10.5703125" style="1072" customWidth="1"/>
    <col min="5839" max="5841" width="9" style="1072" customWidth="1"/>
    <col min="5842" max="5845" width="8.85546875" style="1072"/>
    <col min="5846" max="5846" width="10.5703125" style="1072" customWidth="1"/>
    <col min="5847" max="5849" width="9" style="1072" customWidth="1"/>
    <col min="5850" max="5853" width="8.85546875" style="1072"/>
    <col min="5854" max="5854" width="10.5703125" style="1072" customWidth="1"/>
    <col min="5855" max="5857" width="9" style="1072" customWidth="1"/>
    <col min="5858" max="5861" width="8.85546875" style="1072"/>
    <col min="5862" max="5862" width="10.5703125" style="1072" customWidth="1"/>
    <col min="5863" max="5865" width="9" style="1072" customWidth="1"/>
    <col min="5866" max="5869" width="8.85546875" style="1072"/>
    <col min="5870" max="5870" width="10.5703125" style="1072" customWidth="1"/>
    <col min="5871" max="5873" width="9" style="1072" customWidth="1"/>
    <col min="5874" max="5877" width="8.85546875" style="1072"/>
    <col min="5878" max="5878" width="10.5703125" style="1072" customWidth="1"/>
    <col min="5879" max="5881" width="9" style="1072" customWidth="1"/>
    <col min="5882" max="5885" width="8.85546875" style="1072"/>
    <col min="5886" max="5886" width="10.5703125" style="1072" customWidth="1"/>
    <col min="5887" max="5889" width="9" style="1072" customWidth="1"/>
    <col min="5890" max="5893" width="8.85546875" style="1072"/>
    <col min="5894" max="5894" width="10.5703125" style="1072" customWidth="1"/>
    <col min="5895" max="5897" width="9" style="1072" customWidth="1"/>
    <col min="5898" max="5901" width="8.85546875" style="1072"/>
    <col min="5902" max="5902" width="10.5703125" style="1072" customWidth="1"/>
    <col min="5903" max="5905" width="9" style="1072" customWidth="1"/>
    <col min="5906" max="5909" width="8.85546875" style="1072"/>
    <col min="5910" max="5910" width="10.5703125" style="1072" customWidth="1"/>
    <col min="5911" max="5913" width="9" style="1072" customWidth="1"/>
    <col min="5914" max="5917" width="8.85546875" style="1072"/>
    <col min="5918" max="5918" width="10.5703125" style="1072" customWidth="1"/>
    <col min="5919" max="5921" width="9" style="1072" customWidth="1"/>
    <col min="5922" max="5925" width="8.85546875" style="1072"/>
    <col min="5926" max="5926" width="10.5703125" style="1072" customWidth="1"/>
    <col min="5927" max="5929" width="9" style="1072" customWidth="1"/>
    <col min="5930" max="5933" width="8.85546875" style="1072"/>
    <col min="5934" max="5934" width="10.5703125" style="1072" customWidth="1"/>
    <col min="5935" max="5937" width="9" style="1072" customWidth="1"/>
    <col min="5938" max="5941" width="8.85546875" style="1072"/>
    <col min="5942" max="5942" width="10.5703125" style="1072" customWidth="1"/>
    <col min="5943" max="5945" width="9" style="1072" customWidth="1"/>
    <col min="5946" max="5949" width="8.85546875" style="1072"/>
    <col min="5950" max="5950" width="10.5703125" style="1072" customWidth="1"/>
    <col min="5951" max="5953" width="9" style="1072" customWidth="1"/>
    <col min="5954" max="5957" width="8.85546875" style="1072"/>
    <col min="5958" max="5958" width="10.5703125" style="1072" customWidth="1"/>
    <col min="5959" max="5961" width="9" style="1072" customWidth="1"/>
    <col min="5962" max="5965" width="8.85546875" style="1072"/>
    <col min="5966" max="5966" width="10.5703125" style="1072" customWidth="1"/>
    <col min="5967" max="5969" width="9" style="1072" customWidth="1"/>
    <col min="5970" max="5973" width="8.85546875" style="1072"/>
    <col min="5974" max="5974" width="10.5703125" style="1072" customWidth="1"/>
    <col min="5975" max="5977" width="9" style="1072" customWidth="1"/>
    <col min="5978" max="5981" width="8.85546875" style="1072"/>
    <col min="5982" max="5982" width="10.5703125" style="1072" customWidth="1"/>
    <col min="5983" max="5985" width="9" style="1072" customWidth="1"/>
    <col min="5986" max="5989" width="8.85546875" style="1072"/>
    <col min="5990" max="5990" width="10.5703125" style="1072" customWidth="1"/>
    <col min="5991" max="5993" width="9" style="1072" customWidth="1"/>
    <col min="5994" max="5997" width="8.85546875" style="1072"/>
    <col min="5998" max="5998" width="10.5703125" style="1072" customWidth="1"/>
    <col min="5999" max="6001" width="9" style="1072" customWidth="1"/>
    <col min="6002" max="6005" width="8.85546875" style="1072"/>
    <col min="6006" max="6006" width="10.5703125" style="1072" customWidth="1"/>
    <col min="6007" max="6009" width="9" style="1072" customWidth="1"/>
    <col min="6010" max="6013" width="8.85546875" style="1072"/>
    <col min="6014" max="6014" width="10.5703125" style="1072" customWidth="1"/>
    <col min="6015" max="6017" width="9" style="1072" customWidth="1"/>
    <col min="6018" max="6021" width="8.85546875" style="1072"/>
    <col min="6022" max="6022" width="10.5703125" style="1072" customWidth="1"/>
    <col min="6023" max="6025" width="9" style="1072" customWidth="1"/>
    <col min="6026" max="6029" width="8.85546875" style="1072"/>
    <col min="6030" max="6030" width="10.5703125" style="1072" customWidth="1"/>
    <col min="6031" max="6033" width="9" style="1072" customWidth="1"/>
    <col min="6034" max="6037" width="8.85546875" style="1072"/>
    <col min="6038" max="6038" width="10.5703125" style="1072" customWidth="1"/>
    <col min="6039" max="6041" width="9" style="1072" customWidth="1"/>
    <col min="6042" max="6045" width="8.85546875" style="1072"/>
    <col min="6046" max="6046" width="10.5703125" style="1072" customWidth="1"/>
    <col min="6047" max="6049" width="9" style="1072" customWidth="1"/>
    <col min="6050" max="6053" width="8.85546875" style="1072"/>
    <col min="6054" max="6054" width="10.5703125" style="1072" customWidth="1"/>
    <col min="6055" max="6057" width="9" style="1072" customWidth="1"/>
    <col min="6058" max="6061" width="8.85546875" style="1072"/>
    <col min="6062" max="6062" width="10.5703125" style="1072" customWidth="1"/>
    <col min="6063" max="6065" width="9" style="1072" customWidth="1"/>
    <col min="6066" max="6069" width="8.85546875" style="1072"/>
    <col min="6070" max="6070" width="10.5703125" style="1072" customWidth="1"/>
    <col min="6071" max="6073" width="9" style="1072" customWidth="1"/>
    <col min="6074" max="6077" width="8.85546875" style="1072"/>
    <col min="6078" max="6078" width="10.5703125" style="1072" customWidth="1"/>
    <col min="6079" max="6081" width="9" style="1072" customWidth="1"/>
    <col min="6082" max="6085" width="8.85546875" style="1072"/>
    <col min="6086" max="6086" width="10.5703125" style="1072" customWidth="1"/>
    <col min="6087" max="6089" width="9" style="1072" customWidth="1"/>
    <col min="6090" max="6093" width="8.85546875" style="1072"/>
    <col min="6094" max="6094" width="10.5703125" style="1072" customWidth="1"/>
    <col min="6095" max="6097" width="9" style="1072" customWidth="1"/>
    <col min="6098" max="6101" width="8.85546875" style="1072"/>
    <col min="6102" max="6102" width="10.5703125" style="1072" customWidth="1"/>
    <col min="6103" max="6105" width="9" style="1072" customWidth="1"/>
    <col min="6106" max="6109" width="8.85546875" style="1072"/>
    <col min="6110" max="6110" width="10.5703125" style="1072" customWidth="1"/>
    <col min="6111" max="6113" width="9" style="1072" customWidth="1"/>
    <col min="6114" max="6117" width="8.85546875" style="1072"/>
    <col min="6118" max="6118" width="10.5703125" style="1072" customWidth="1"/>
    <col min="6119" max="6121" width="9" style="1072" customWidth="1"/>
    <col min="6122" max="6125" width="8.85546875" style="1072"/>
    <col min="6126" max="6126" width="10.5703125" style="1072" customWidth="1"/>
    <col min="6127" max="6129" width="9" style="1072" customWidth="1"/>
    <col min="6130" max="6133" width="8.85546875" style="1072"/>
    <col min="6134" max="6134" width="10.5703125" style="1072" customWidth="1"/>
    <col min="6135" max="6137" width="9" style="1072" customWidth="1"/>
    <col min="6138" max="6141" width="8.85546875" style="1072"/>
    <col min="6142" max="6142" width="10.5703125" style="1072" customWidth="1"/>
    <col min="6143" max="6145" width="9" style="1072" customWidth="1"/>
    <col min="6146" max="6149" width="8.85546875" style="1072"/>
    <col min="6150" max="6150" width="10.5703125" style="1072" customWidth="1"/>
    <col min="6151" max="6153" width="9" style="1072" customWidth="1"/>
    <col min="6154" max="6157" width="8.85546875" style="1072"/>
    <col min="6158" max="6158" width="10.5703125" style="1072" customWidth="1"/>
    <col min="6159" max="6161" width="9" style="1072" customWidth="1"/>
    <col min="6162" max="6165" width="8.85546875" style="1072"/>
    <col min="6166" max="6166" width="10.5703125" style="1072" customWidth="1"/>
    <col min="6167" max="6169" width="9" style="1072" customWidth="1"/>
    <col min="6170" max="6173" width="8.85546875" style="1072"/>
    <col min="6174" max="6174" width="10.5703125" style="1072" customWidth="1"/>
    <col min="6175" max="6177" width="9" style="1072" customWidth="1"/>
    <col min="6178" max="6181" width="8.85546875" style="1072"/>
    <col min="6182" max="6182" width="10.5703125" style="1072" customWidth="1"/>
    <col min="6183" max="6185" width="9" style="1072" customWidth="1"/>
    <col min="6186" max="6189" width="8.85546875" style="1072"/>
    <col min="6190" max="6190" width="10.5703125" style="1072" customWidth="1"/>
    <col min="6191" max="6193" width="9" style="1072" customWidth="1"/>
    <col min="6194" max="6197" width="8.85546875" style="1072"/>
    <col min="6198" max="6198" width="10.5703125" style="1072" customWidth="1"/>
    <col min="6199" max="6201" width="9" style="1072" customWidth="1"/>
    <col min="6202" max="6205" width="8.85546875" style="1072"/>
    <col min="6206" max="6206" width="10.5703125" style="1072" customWidth="1"/>
    <col min="6207" max="6209" width="9" style="1072" customWidth="1"/>
    <col min="6210" max="6213" width="8.85546875" style="1072"/>
    <col min="6214" max="6214" width="10.5703125" style="1072" customWidth="1"/>
    <col min="6215" max="6217" width="9" style="1072" customWidth="1"/>
    <col min="6218" max="6221" width="8.85546875" style="1072"/>
    <col min="6222" max="6222" width="10.5703125" style="1072" customWidth="1"/>
    <col min="6223" max="6225" width="9" style="1072" customWidth="1"/>
    <col min="6226" max="6229" width="8.85546875" style="1072"/>
    <col min="6230" max="6230" width="10.5703125" style="1072" customWidth="1"/>
    <col min="6231" max="6233" width="9" style="1072" customWidth="1"/>
    <col min="6234" max="6237" width="8.85546875" style="1072"/>
    <col min="6238" max="6238" width="10.5703125" style="1072" customWidth="1"/>
    <col min="6239" max="6241" width="9" style="1072" customWidth="1"/>
    <col min="6242" max="6245" width="8.85546875" style="1072"/>
    <col min="6246" max="6246" width="10.5703125" style="1072" customWidth="1"/>
    <col min="6247" max="6249" width="9" style="1072" customWidth="1"/>
    <col min="6250" max="6253" width="8.85546875" style="1072"/>
    <col min="6254" max="6254" width="10.5703125" style="1072" customWidth="1"/>
    <col min="6255" max="6257" width="9" style="1072" customWidth="1"/>
    <col min="6258" max="6261" width="8.85546875" style="1072"/>
    <col min="6262" max="6262" width="10.5703125" style="1072" customWidth="1"/>
    <col min="6263" max="6265" width="9" style="1072" customWidth="1"/>
    <col min="6266" max="6269" width="8.85546875" style="1072"/>
    <col min="6270" max="6270" width="10.5703125" style="1072" customWidth="1"/>
    <col min="6271" max="6273" width="9" style="1072" customWidth="1"/>
    <col min="6274" max="6277" width="8.85546875" style="1072"/>
    <col min="6278" max="6278" width="10.5703125" style="1072" customWidth="1"/>
    <col min="6279" max="6281" width="9" style="1072" customWidth="1"/>
    <col min="6282" max="6285" width="8.85546875" style="1072"/>
    <col min="6286" max="6286" width="10.5703125" style="1072" customWidth="1"/>
    <col min="6287" max="6289" width="9" style="1072" customWidth="1"/>
    <col min="6290" max="6293" width="8.85546875" style="1072"/>
    <col min="6294" max="6294" width="10.5703125" style="1072" customWidth="1"/>
    <col min="6295" max="6297" width="9" style="1072" customWidth="1"/>
    <col min="6298" max="6301" width="8.85546875" style="1072"/>
    <col min="6302" max="6302" width="10.5703125" style="1072" customWidth="1"/>
    <col min="6303" max="6305" width="9" style="1072" customWidth="1"/>
    <col min="6306" max="6309" width="8.85546875" style="1072"/>
    <col min="6310" max="6310" width="10.5703125" style="1072" customWidth="1"/>
    <col min="6311" max="6313" width="9" style="1072" customWidth="1"/>
    <col min="6314" max="6317" width="8.85546875" style="1072"/>
    <col min="6318" max="6318" width="10.5703125" style="1072" customWidth="1"/>
    <col min="6319" max="6321" width="9" style="1072" customWidth="1"/>
    <col min="6322" max="6325" width="8.85546875" style="1072"/>
    <col min="6326" max="6326" width="10.5703125" style="1072" customWidth="1"/>
    <col min="6327" max="6329" width="9" style="1072" customWidth="1"/>
    <col min="6330" max="6333" width="8.85546875" style="1072"/>
    <col min="6334" max="6334" width="10.5703125" style="1072" customWidth="1"/>
    <col min="6335" max="6337" width="9" style="1072" customWidth="1"/>
    <col min="6338" max="6341" width="8.85546875" style="1072"/>
    <col min="6342" max="6342" width="10.5703125" style="1072" customWidth="1"/>
    <col min="6343" max="6345" width="9" style="1072" customWidth="1"/>
    <col min="6346" max="6349" width="8.85546875" style="1072"/>
    <col min="6350" max="6350" width="10.5703125" style="1072" customWidth="1"/>
    <col min="6351" max="6353" width="9" style="1072" customWidth="1"/>
    <col min="6354" max="6357" width="8.85546875" style="1072"/>
    <col min="6358" max="6358" width="10.5703125" style="1072" customWidth="1"/>
    <col min="6359" max="6361" width="9" style="1072" customWidth="1"/>
    <col min="6362" max="6365" width="8.85546875" style="1072"/>
    <col min="6366" max="6366" width="10.5703125" style="1072" customWidth="1"/>
    <col min="6367" max="6369" width="9" style="1072" customWidth="1"/>
    <col min="6370" max="6373" width="8.85546875" style="1072"/>
    <col min="6374" max="6374" width="10.5703125" style="1072" customWidth="1"/>
    <col min="6375" max="6377" width="9" style="1072" customWidth="1"/>
    <col min="6378" max="6381" width="8.85546875" style="1072"/>
    <col min="6382" max="6382" width="10.5703125" style="1072" customWidth="1"/>
    <col min="6383" max="6385" width="9" style="1072" customWidth="1"/>
    <col min="6386" max="6389" width="8.85546875" style="1072"/>
    <col min="6390" max="6390" width="10.5703125" style="1072" customWidth="1"/>
    <col min="6391" max="6393" width="9" style="1072" customWidth="1"/>
    <col min="6394" max="6397" width="8.85546875" style="1072"/>
    <col min="6398" max="6398" width="10.5703125" style="1072" customWidth="1"/>
    <col min="6399" max="6401" width="9" style="1072" customWidth="1"/>
    <col min="6402" max="6405" width="8.85546875" style="1072"/>
    <col min="6406" max="6406" width="10.5703125" style="1072" customWidth="1"/>
    <col min="6407" max="6409" width="9" style="1072" customWidth="1"/>
    <col min="6410" max="6413" width="8.85546875" style="1072"/>
    <col min="6414" max="6414" width="10.5703125" style="1072" customWidth="1"/>
    <col min="6415" max="6417" width="9" style="1072" customWidth="1"/>
    <col min="6418" max="6421" width="8.85546875" style="1072"/>
    <col min="6422" max="6422" width="10.5703125" style="1072" customWidth="1"/>
    <col min="6423" max="6425" width="9" style="1072" customWidth="1"/>
    <col min="6426" max="6429" width="8.85546875" style="1072"/>
    <col min="6430" max="6430" width="10.5703125" style="1072" customWidth="1"/>
    <col min="6431" max="6433" width="9" style="1072" customWidth="1"/>
    <col min="6434" max="6437" width="8.85546875" style="1072"/>
    <col min="6438" max="6438" width="10.5703125" style="1072" customWidth="1"/>
    <col min="6439" max="6441" width="9" style="1072" customWidth="1"/>
    <col min="6442" max="6445" width="8.85546875" style="1072"/>
    <col min="6446" max="6446" width="10.5703125" style="1072" customWidth="1"/>
    <col min="6447" max="6449" width="9" style="1072" customWidth="1"/>
    <col min="6450" max="6453" width="8.85546875" style="1072"/>
    <col min="6454" max="6454" width="10.5703125" style="1072" customWidth="1"/>
    <col min="6455" max="6457" width="9" style="1072" customWidth="1"/>
    <col min="6458" max="6461" width="8.85546875" style="1072"/>
    <col min="6462" max="6462" width="10.5703125" style="1072" customWidth="1"/>
    <col min="6463" max="6465" width="9" style="1072" customWidth="1"/>
    <col min="6466" max="6469" width="8.85546875" style="1072"/>
    <col min="6470" max="6470" width="10.5703125" style="1072" customWidth="1"/>
    <col min="6471" max="6473" width="9" style="1072" customWidth="1"/>
    <col min="6474" max="6477" width="8.85546875" style="1072"/>
    <col min="6478" max="6478" width="10.5703125" style="1072" customWidth="1"/>
    <col min="6479" max="6481" width="9" style="1072" customWidth="1"/>
    <col min="6482" max="6485" width="8.85546875" style="1072"/>
    <col min="6486" max="6486" width="10.5703125" style="1072" customWidth="1"/>
    <col min="6487" max="6489" width="9" style="1072" customWidth="1"/>
    <col min="6490" max="6493" width="8.85546875" style="1072"/>
    <col min="6494" max="6494" width="10.5703125" style="1072" customWidth="1"/>
    <col min="6495" max="6497" width="9" style="1072" customWidth="1"/>
    <col min="6498" max="6501" width="8.85546875" style="1072"/>
    <col min="6502" max="6502" width="10.5703125" style="1072" customWidth="1"/>
    <col min="6503" max="6505" width="9" style="1072" customWidth="1"/>
    <col min="6506" max="6509" width="8.85546875" style="1072"/>
    <col min="6510" max="6510" width="10.5703125" style="1072" customWidth="1"/>
    <col min="6511" max="6513" width="9" style="1072" customWidth="1"/>
    <col min="6514" max="6517" width="8.85546875" style="1072"/>
    <col min="6518" max="6518" width="10.5703125" style="1072" customWidth="1"/>
    <col min="6519" max="6521" width="9" style="1072" customWidth="1"/>
    <col min="6522" max="6525" width="8.85546875" style="1072"/>
    <col min="6526" max="6526" width="10.5703125" style="1072" customWidth="1"/>
    <col min="6527" max="6529" width="9" style="1072" customWidth="1"/>
    <col min="6530" max="6533" width="8.85546875" style="1072"/>
    <col min="6534" max="6534" width="10.5703125" style="1072" customWidth="1"/>
    <col min="6535" max="6537" width="9" style="1072" customWidth="1"/>
    <col min="6538" max="6541" width="8.85546875" style="1072"/>
    <col min="6542" max="6542" width="10.5703125" style="1072" customWidth="1"/>
    <col min="6543" max="6545" width="9" style="1072" customWidth="1"/>
    <col min="6546" max="6549" width="8.85546875" style="1072"/>
    <col min="6550" max="6550" width="10.5703125" style="1072" customWidth="1"/>
    <col min="6551" max="6553" width="9" style="1072" customWidth="1"/>
    <col min="6554" max="6557" width="8.85546875" style="1072"/>
    <col min="6558" max="6558" width="10.5703125" style="1072" customWidth="1"/>
    <col min="6559" max="6561" width="9" style="1072" customWidth="1"/>
    <col min="6562" max="6565" width="8.85546875" style="1072"/>
    <col min="6566" max="6566" width="10.5703125" style="1072" customWidth="1"/>
    <col min="6567" max="6569" width="9" style="1072" customWidth="1"/>
    <col min="6570" max="6573" width="8.85546875" style="1072"/>
    <col min="6574" max="6574" width="10.5703125" style="1072" customWidth="1"/>
    <col min="6575" max="6577" width="9" style="1072" customWidth="1"/>
    <col min="6578" max="6581" width="8.85546875" style="1072"/>
    <col min="6582" max="6582" width="10.5703125" style="1072" customWidth="1"/>
    <col min="6583" max="6585" width="9" style="1072" customWidth="1"/>
    <col min="6586" max="6589" width="8.85546875" style="1072"/>
    <col min="6590" max="6590" width="10.5703125" style="1072" customWidth="1"/>
    <col min="6591" max="6593" width="9" style="1072" customWidth="1"/>
    <col min="6594" max="6597" width="8.85546875" style="1072"/>
    <col min="6598" max="6598" width="10.5703125" style="1072" customWidth="1"/>
    <col min="6599" max="6601" width="9" style="1072" customWidth="1"/>
    <col min="6602" max="6605" width="8.85546875" style="1072"/>
    <col min="6606" max="6606" width="10.5703125" style="1072" customWidth="1"/>
    <col min="6607" max="6609" width="9" style="1072" customWidth="1"/>
    <col min="6610" max="6613" width="8.85546875" style="1072"/>
    <col min="6614" max="6614" width="10.5703125" style="1072" customWidth="1"/>
    <col min="6615" max="6617" width="9" style="1072" customWidth="1"/>
    <col min="6618" max="6621" width="8.85546875" style="1072"/>
    <col min="6622" max="6622" width="10.5703125" style="1072" customWidth="1"/>
    <col min="6623" max="6625" width="9" style="1072" customWidth="1"/>
    <col min="6626" max="6629" width="8.85546875" style="1072"/>
    <col min="6630" max="6630" width="10.5703125" style="1072" customWidth="1"/>
    <col min="6631" max="6633" width="9" style="1072" customWidth="1"/>
    <col min="6634" max="6637" width="8.85546875" style="1072"/>
    <col min="6638" max="6638" width="10.5703125" style="1072" customWidth="1"/>
    <col min="6639" max="6641" width="9" style="1072" customWidth="1"/>
    <col min="6642" max="6645" width="8.85546875" style="1072"/>
    <col min="6646" max="6646" width="10.5703125" style="1072" customWidth="1"/>
    <col min="6647" max="6649" width="9" style="1072" customWidth="1"/>
    <col min="6650" max="6653" width="8.85546875" style="1072"/>
    <col min="6654" max="6654" width="10.5703125" style="1072" customWidth="1"/>
    <col min="6655" max="6657" width="9" style="1072" customWidth="1"/>
    <col min="6658" max="6661" width="8.85546875" style="1072"/>
    <col min="6662" max="6662" width="10.5703125" style="1072" customWidth="1"/>
    <col min="6663" max="6665" width="9" style="1072" customWidth="1"/>
    <col min="6666" max="6669" width="8.85546875" style="1072"/>
    <col min="6670" max="6670" width="10.5703125" style="1072" customWidth="1"/>
    <col min="6671" max="6673" width="9" style="1072" customWidth="1"/>
    <col min="6674" max="6677" width="8.85546875" style="1072"/>
    <col min="6678" max="6678" width="10.5703125" style="1072" customWidth="1"/>
    <col min="6679" max="6681" width="9" style="1072" customWidth="1"/>
    <col min="6682" max="6685" width="8.85546875" style="1072"/>
    <col min="6686" max="6686" width="10.5703125" style="1072" customWidth="1"/>
    <col min="6687" max="6689" width="9" style="1072" customWidth="1"/>
    <col min="6690" max="6693" width="8.85546875" style="1072"/>
    <col min="6694" max="6694" width="10.5703125" style="1072" customWidth="1"/>
    <col min="6695" max="6697" width="9" style="1072" customWidth="1"/>
    <col min="6698" max="6701" width="8.85546875" style="1072"/>
    <col min="6702" max="6702" width="10.5703125" style="1072" customWidth="1"/>
    <col min="6703" max="6705" width="9" style="1072" customWidth="1"/>
    <col min="6706" max="6709" width="8.85546875" style="1072"/>
    <col min="6710" max="6710" width="10.5703125" style="1072" customWidth="1"/>
    <col min="6711" max="6713" width="9" style="1072" customWidth="1"/>
    <col min="6714" max="6717" width="8.85546875" style="1072"/>
    <col min="6718" max="6718" width="10.5703125" style="1072" customWidth="1"/>
    <col min="6719" max="6721" width="9" style="1072" customWidth="1"/>
    <col min="6722" max="6725" width="8.85546875" style="1072"/>
    <col min="6726" max="6726" width="10.5703125" style="1072" customWidth="1"/>
    <col min="6727" max="6729" width="9" style="1072" customWidth="1"/>
    <col min="6730" max="6733" width="8.85546875" style="1072"/>
    <col min="6734" max="6734" width="10.5703125" style="1072" customWidth="1"/>
    <col min="6735" max="6737" width="9" style="1072" customWidth="1"/>
    <col min="6738" max="6741" width="8.85546875" style="1072"/>
    <col min="6742" max="6742" width="10.5703125" style="1072" customWidth="1"/>
    <col min="6743" max="6745" width="9" style="1072" customWidth="1"/>
    <col min="6746" max="6749" width="8.85546875" style="1072"/>
    <col min="6750" max="6750" width="10.5703125" style="1072" customWidth="1"/>
    <col min="6751" max="6753" width="9" style="1072" customWidth="1"/>
    <col min="6754" max="6757" width="8.85546875" style="1072"/>
    <col min="6758" max="6758" width="10.5703125" style="1072" customWidth="1"/>
    <col min="6759" max="6761" width="9" style="1072" customWidth="1"/>
    <col min="6762" max="6765" width="8.85546875" style="1072"/>
    <col min="6766" max="6766" width="10.5703125" style="1072" customWidth="1"/>
    <col min="6767" max="6769" width="9" style="1072" customWidth="1"/>
    <col min="6770" max="6773" width="8.85546875" style="1072"/>
    <col min="6774" max="6774" width="10.5703125" style="1072" customWidth="1"/>
    <col min="6775" max="6777" width="9" style="1072" customWidth="1"/>
    <col min="6778" max="6781" width="8.85546875" style="1072"/>
    <col min="6782" max="6782" width="10.5703125" style="1072" customWidth="1"/>
    <col min="6783" max="6785" width="9" style="1072" customWidth="1"/>
    <col min="6786" max="6789" width="8.85546875" style="1072"/>
    <col min="6790" max="6790" width="10.5703125" style="1072" customWidth="1"/>
    <col min="6791" max="6793" width="9" style="1072" customWidth="1"/>
    <col min="6794" max="6797" width="8.85546875" style="1072"/>
    <col min="6798" max="6798" width="10.5703125" style="1072" customWidth="1"/>
    <col min="6799" max="6801" width="9" style="1072" customWidth="1"/>
    <col min="6802" max="6805" width="8.85546875" style="1072"/>
    <col min="6806" max="6806" width="10.5703125" style="1072" customWidth="1"/>
    <col min="6807" max="6809" width="9" style="1072" customWidth="1"/>
    <col min="6810" max="6813" width="8.85546875" style="1072"/>
    <col min="6814" max="6814" width="10.5703125" style="1072" customWidth="1"/>
    <col min="6815" max="6817" width="9" style="1072" customWidth="1"/>
    <col min="6818" max="6821" width="8.85546875" style="1072"/>
    <col min="6822" max="6822" width="10.5703125" style="1072" customWidth="1"/>
    <col min="6823" max="6825" width="9" style="1072" customWidth="1"/>
    <col min="6826" max="6829" width="8.85546875" style="1072"/>
    <col min="6830" max="6830" width="10.5703125" style="1072" customWidth="1"/>
    <col min="6831" max="6833" width="9" style="1072" customWidth="1"/>
    <col min="6834" max="6837" width="8.85546875" style="1072"/>
    <col min="6838" max="6838" width="10.5703125" style="1072" customWidth="1"/>
    <col min="6839" max="6841" width="9" style="1072" customWidth="1"/>
    <col min="6842" max="6845" width="8.85546875" style="1072"/>
    <col min="6846" max="6846" width="10.5703125" style="1072" customWidth="1"/>
    <col min="6847" max="6849" width="9" style="1072" customWidth="1"/>
    <col min="6850" max="6853" width="8.85546875" style="1072"/>
    <col min="6854" max="6854" width="10.5703125" style="1072" customWidth="1"/>
    <col min="6855" max="6857" width="9" style="1072" customWidth="1"/>
    <col min="6858" max="6861" width="8.85546875" style="1072"/>
    <col min="6862" max="6862" width="10.5703125" style="1072" customWidth="1"/>
    <col min="6863" max="6865" width="9" style="1072" customWidth="1"/>
    <col min="6866" max="6869" width="8.85546875" style="1072"/>
    <col min="6870" max="6870" width="10.5703125" style="1072" customWidth="1"/>
    <col min="6871" max="6873" width="9" style="1072" customWidth="1"/>
    <col min="6874" max="6877" width="8.85546875" style="1072"/>
    <col min="6878" max="6878" width="10.5703125" style="1072" customWidth="1"/>
    <col min="6879" max="6881" width="9" style="1072" customWidth="1"/>
    <col min="6882" max="6885" width="8.85546875" style="1072"/>
    <col min="6886" max="6886" width="10.5703125" style="1072" customWidth="1"/>
    <col min="6887" max="6889" width="9" style="1072" customWidth="1"/>
    <col min="6890" max="6893" width="8.85546875" style="1072"/>
    <col min="6894" max="6894" width="10.5703125" style="1072" customWidth="1"/>
    <col min="6895" max="6897" width="9" style="1072" customWidth="1"/>
    <col min="6898" max="6901" width="8.85546875" style="1072"/>
    <col min="6902" max="6902" width="10.5703125" style="1072" customWidth="1"/>
    <col min="6903" max="6905" width="9" style="1072" customWidth="1"/>
    <col min="6906" max="6909" width="8.85546875" style="1072"/>
    <col min="6910" max="6910" width="10.5703125" style="1072" customWidth="1"/>
    <col min="6911" max="6913" width="9" style="1072" customWidth="1"/>
    <col min="6914" max="6917" width="8.85546875" style="1072"/>
    <col min="6918" max="6918" width="10.5703125" style="1072" customWidth="1"/>
    <col min="6919" max="6921" width="9" style="1072" customWidth="1"/>
    <col min="6922" max="6925" width="8.85546875" style="1072"/>
    <col min="6926" max="6926" width="10.5703125" style="1072" customWidth="1"/>
    <col min="6927" max="6929" width="9" style="1072" customWidth="1"/>
    <col min="6930" max="6933" width="8.85546875" style="1072"/>
    <col min="6934" max="6934" width="10.5703125" style="1072" customWidth="1"/>
    <col min="6935" max="6937" width="9" style="1072" customWidth="1"/>
    <col min="6938" max="6941" width="8.85546875" style="1072"/>
    <col min="6942" max="6942" width="10.5703125" style="1072" customWidth="1"/>
    <col min="6943" max="6945" width="9" style="1072" customWidth="1"/>
    <col min="6946" max="6949" width="8.85546875" style="1072"/>
    <col min="6950" max="6950" width="10.5703125" style="1072" customWidth="1"/>
    <col min="6951" max="6953" width="9" style="1072" customWidth="1"/>
    <col min="6954" max="6957" width="8.85546875" style="1072"/>
    <col min="6958" max="6958" width="10.5703125" style="1072" customWidth="1"/>
    <col min="6959" max="6961" width="9" style="1072" customWidth="1"/>
    <col min="6962" max="6965" width="8.85546875" style="1072"/>
    <col min="6966" max="6966" width="10.5703125" style="1072" customWidth="1"/>
    <col min="6967" max="6969" width="9" style="1072" customWidth="1"/>
    <col min="6970" max="6973" width="8.85546875" style="1072"/>
    <col min="6974" max="6974" width="10.5703125" style="1072" customWidth="1"/>
    <col min="6975" max="6977" width="9" style="1072" customWidth="1"/>
    <col min="6978" max="6981" width="8.85546875" style="1072"/>
    <col min="6982" max="6982" width="10.5703125" style="1072" customWidth="1"/>
    <col min="6983" max="6985" width="9" style="1072" customWidth="1"/>
    <col min="6986" max="6989" width="8.85546875" style="1072"/>
    <col min="6990" max="6990" width="10.5703125" style="1072" customWidth="1"/>
    <col min="6991" max="6993" width="9" style="1072" customWidth="1"/>
    <col min="6994" max="6997" width="8.85546875" style="1072"/>
    <col min="6998" max="6998" width="10.5703125" style="1072" customWidth="1"/>
    <col min="6999" max="7001" width="9" style="1072" customWidth="1"/>
    <col min="7002" max="7005" width="8.85546875" style="1072"/>
    <col min="7006" max="7006" width="10.5703125" style="1072" customWidth="1"/>
    <col min="7007" max="7009" width="9" style="1072" customWidth="1"/>
    <col min="7010" max="7013" width="8.85546875" style="1072"/>
    <col min="7014" max="7014" width="10.5703125" style="1072" customWidth="1"/>
    <col min="7015" max="7017" width="9" style="1072" customWidth="1"/>
    <col min="7018" max="7021" width="8.85546875" style="1072"/>
    <col min="7022" max="7022" width="10.5703125" style="1072" customWidth="1"/>
    <col min="7023" max="7025" width="9" style="1072" customWidth="1"/>
    <col min="7026" max="7029" width="8.85546875" style="1072"/>
    <col min="7030" max="7030" width="10.5703125" style="1072" customWidth="1"/>
    <col min="7031" max="7033" width="9" style="1072" customWidth="1"/>
    <col min="7034" max="7037" width="8.85546875" style="1072"/>
    <col min="7038" max="7038" width="10.5703125" style="1072" customWidth="1"/>
    <col min="7039" max="7041" width="9" style="1072" customWidth="1"/>
    <col min="7042" max="7045" width="8.85546875" style="1072"/>
    <col min="7046" max="7046" width="10.5703125" style="1072" customWidth="1"/>
    <col min="7047" max="7049" width="9" style="1072" customWidth="1"/>
    <col min="7050" max="7053" width="8.85546875" style="1072"/>
    <col min="7054" max="7054" width="10.5703125" style="1072" customWidth="1"/>
    <col min="7055" max="7057" width="9" style="1072" customWidth="1"/>
    <col min="7058" max="7061" width="8.85546875" style="1072"/>
    <col min="7062" max="7062" width="10.5703125" style="1072" customWidth="1"/>
    <col min="7063" max="7065" width="9" style="1072" customWidth="1"/>
    <col min="7066" max="7069" width="8.85546875" style="1072"/>
    <col min="7070" max="7070" width="10.5703125" style="1072" customWidth="1"/>
    <col min="7071" max="7073" width="9" style="1072" customWidth="1"/>
    <col min="7074" max="7077" width="8.85546875" style="1072"/>
    <col min="7078" max="7078" width="10.5703125" style="1072" customWidth="1"/>
    <col min="7079" max="7081" width="9" style="1072" customWidth="1"/>
    <col min="7082" max="7085" width="8.85546875" style="1072"/>
    <col min="7086" max="7086" width="10.5703125" style="1072" customWidth="1"/>
    <col min="7087" max="7089" width="9" style="1072" customWidth="1"/>
    <col min="7090" max="7093" width="8.85546875" style="1072"/>
    <col min="7094" max="7094" width="10.5703125" style="1072" customWidth="1"/>
    <col min="7095" max="7097" width="9" style="1072" customWidth="1"/>
    <col min="7098" max="7101" width="8.85546875" style="1072"/>
    <col min="7102" max="7102" width="10.5703125" style="1072" customWidth="1"/>
    <col min="7103" max="7105" width="9" style="1072" customWidth="1"/>
    <col min="7106" max="7109" width="8.85546875" style="1072"/>
    <col min="7110" max="7110" width="10.5703125" style="1072" customWidth="1"/>
    <col min="7111" max="7113" width="9" style="1072" customWidth="1"/>
    <col min="7114" max="7117" width="8.85546875" style="1072"/>
    <col min="7118" max="7118" width="10.5703125" style="1072" customWidth="1"/>
    <col min="7119" max="7121" width="9" style="1072" customWidth="1"/>
    <col min="7122" max="7125" width="8.85546875" style="1072"/>
    <col min="7126" max="7126" width="10.5703125" style="1072" customWidth="1"/>
    <col min="7127" max="7129" width="9" style="1072" customWidth="1"/>
    <col min="7130" max="7133" width="8.85546875" style="1072"/>
    <col min="7134" max="7134" width="10.5703125" style="1072" customWidth="1"/>
    <col min="7135" max="7137" width="9" style="1072" customWidth="1"/>
    <col min="7138" max="7141" width="8.85546875" style="1072"/>
    <col min="7142" max="7142" width="10.5703125" style="1072" customWidth="1"/>
    <col min="7143" max="7145" width="9" style="1072" customWidth="1"/>
    <col min="7146" max="7149" width="8.85546875" style="1072"/>
    <col min="7150" max="7150" width="10.5703125" style="1072" customWidth="1"/>
    <col min="7151" max="7153" width="9" style="1072" customWidth="1"/>
    <col min="7154" max="7157" width="8.85546875" style="1072"/>
    <col min="7158" max="7158" width="10.5703125" style="1072" customWidth="1"/>
    <col min="7159" max="7161" width="9" style="1072" customWidth="1"/>
    <col min="7162" max="7165" width="8.85546875" style="1072"/>
    <col min="7166" max="7166" width="10.5703125" style="1072" customWidth="1"/>
    <col min="7167" max="7169" width="9" style="1072" customWidth="1"/>
    <col min="7170" max="7173" width="8.85546875" style="1072"/>
    <col min="7174" max="7174" width="10.5703125" style="1072" customWidth="1"/>
    <col min="7175" max="7177" width="9" style="1072" customWidth="1"/>
    <col min="7178" max="7181" width="8.85546875" style="1072"/>
    <col min="7182" max="7182" width="10.5703125" style="1072" customWidth="1"/>
    <col min="7183" max="7185" width="9" style="1072" customWidth="1"/>
    <col min="7186" max="7189" width="8.85546875" style="1072"/>
    <col min="7190" max="7190" width="10.5703125" style="1072" customWidth="1"/>
    <col min="7191" max="7193" width="9" style="1072" customWidth="1"/>
    <col min="7194" max="7197" width="8.85546875" style="1072"/>
    <col min="7198" max="7198" width="10.5703125" style="1072" customWidth="1"/>
    <col min="7199" max="7201" width="9" style="1072" customWidth="1"/>
    <col min="7202" max="7205" width="8.85546875" style="1072"/>
    <col min="7206" max="7206" width="10.5703125" style="1072" customWidth="1"/>
    <col min="7207" max="7209" width="9" style="1072" customWidth="1"/>
    <col min="7210" max="7213" width="8.85546875" style="1072"/>
    <col min="7214" max="7214" width="10.5703125" style="1072" customWidth="1"/>
    <col min="7215" max="7217" width="9" style="1072" customWidth="1"/>
    <col min="7218" max="7221" width="8.85546875" style="1072"/>
    <col min="7222" max="7222" width="10.5703125" style="1072" customWidth="1"/>
    <col min="7223" max="7225" width="9" style="1072" customWidth="1"/>
    <col min="7226" max="7229" width="8.85546875" style="1072"/>
    <col min="7230" max="7230" width="10.5703125" style="1072" customWidth="1"/>
    <col min="7231" max="7233" width="9" style="1072" customWidth="1"/>
    <col min="7234" max="7237" width="8.85546875" style="1072"/>
    <col min="7238" max="7238" width="10.5703125" style="1072" customWidth="1"/>
    <col min="7239" max="7241" width="9" style="1072" customWidth="1"/>
    <col min="7242" max="7245" width="8.85546875" style="1072"/>
    <col min="7246" max="7246" width="10.5703125" style="1072" customWidth="1"/>
    <col min="7247" max="7249" width="9" style="1072" customWidth="1"/>
    <col min="7250" max="7253" width="8.85546875" style="1072"/>
    <col min="7254" max="7254" width="10.5703125" style="1072" customWidth="1"/>
    <col min="7255" max="7257" width="9" style="1072" customWidth="1"/>
    <col min="7258" max="7261" width="8.85546875" style="1072"/>
    <col min="7262" max="7262" width="10.5703125" style="1072" customWidth="1"/>
    <col min="7263" max="7265" width="9" style="1072" customWidth="1"/>
    <col min="7266" max="7269" width="8.85546875" style="1072"/>
    <col min="7270" max="7270" width="10.5703125" style="1072" customWidth="1"/>
    <col min="7271" max="7273" width="9" style="1072" customWidth="1"/>
    <col min="7274" max="7277" width="8.85546875" style="1072"/>
    <col min="7278" max="7278" width="10.5703125" style="1072" customWidth="1"/>
    <col min="7279" max="7281" width="9" style="1072" customWidth="1"/>
    <col min="7282" max="7285" width="8.85546875" style="1072"/>
    <col min="7286" max="7286" width="10.5703125" style="1072" customWidth="1"/>
    <col min="7287" max="7289" width="9" style="1072" customWidth="1"/>
    <col min="7290" max="7293" width="8.85546875" style="1072"/>
    <col min="7294" max="7294" width="10.5703125" style="1072" customWidth="1"/>
    <col min="7295" max="7297" width="9" style="1072" customWidth="1"/>
    <col min="7298" max="7301" width="8.85546875" style="1072"/>
    <col min="7302" max="7302" width="10.5703125" style="1072" customWidth="1"/>
    <col min="7303" max="7305" width="9" style="1072" customWidth="1"/>
    <col min="7306" max="7309" width="8.85546875" style="1072"/>
    <col min="7310" max="7310" width="10.5703125" style="1072" customWidth="1"/>
    <col min="7311" max="7313" width="9" style="1072" customWidth="1"/>
    <col min="7314" max="7317" width="8.85546875" style="1072"/>
    <col min="7318" max="7318" width="10.5703125" style="1072" customWidth="1"/>
    <col min="7319" max="7321" width="9" style="1072" customWidth="1"/>
    <col min="7322" max="7325" width="8.85546875" style="1072"/>
    <col min="7326" max="7326" width="10.5703125" style="1072" customWidth="1"/>
    <col min="7327" max="7329" width="9" style="1072" customWidth="1"/>
    <col min="7330" max="7333" width="8.85546875" style="1072"/>
    <col min="7334" max="7334" width="10.5703125" style="1072" customWidth="1"/>
    <col min="7335" max="7337" width="9" style="1072" customWidth="1"/>
    <col min="7338" max="7341" width="8.85546875" style="1072"/>
    <col min="7342" max="7342" width="10.5703125" style="1072" customWidth="1"/>
    <col min="7343" max="7345" width="9" style="1072" customWidth="1"/>
    <col min="7346" max="7349" width="8.85546875" style="1072"/>
    <col min="7350" max="7350" width="10.5703125" style="1072" customWidth="1"/>
    <col min="7351" max="7353" width="9" style="1072" customWidth="1"/>
    <col min="7354" max="7357" width="8.85546875" style="1072"/>
    <col min="7358" max="7358" width="10.5703125" style="1072" customWidth="1"/>
    <col min="7359" max="7361" width="9" style="1072" customWidth="1"/>
    <col min="7362" max="7365" width="8.85546875" style="1072"/>
    <col min="7366" max="7366" width="10.5703125" style="1072" customWidth="1"/>
    <col min="7367" max="7369" width="9" style="1072" customWidth="1"/>
    <col min="7370" max="7373" width="8.85546875" style="1072"/>
    <col min="7374" max="7374" width="10.5703125" style="1072" customWidth="1"/>
    <col min="7375" max="7377" width="9" style="1072" customWidth="1"/>
    <col min="7378" max="7381" width="8.85546875" style="1072"/>
    <col min="7382" max="7382" width="10.5703125" style="1072" customWidth="1"/>
    <col min="7383" max="7385" width="9" style="1072" customWidth="1"/>
    <col min="7386" max="7389" width="8.85546875" style="1072"/>
    <col min="7390" max="7390" width="10.5703125" style="1072" customWidth="1"/>
    <col min="7391" max="7393" width="9" style="1072" customWidth="1"/>
    <col min="7394" max="7397" width="8.85546875" style="1072"/>
    <col min="7398" max="7398" width="10.5703125" style="1072" customWidth="1"/>
    <col min="7399" max="7401" width="9" style="1072" customWidth="1"/>
    <col min="7402" max="7405" width="8.85546875" style="1072"/>
    <col min="7406" max="7406" width="10.5703125" style="1072" customWidth="1"/>
    <col min="7407" max="7409" width="9" style="1072" customWidth="1"/>
    <col min="7410" max="7413" width="8.85546875" style="1072"/>
    <col min="7414" max="7414" width="10.5703125" style="1072" customWidth="1"/>
    <col min="7415" max="7417" width="9" style="1072" customWidth="1"/>
    <col min="7418" max="7421" width="8.85546875" style="1072"/>
    <col min="7422" max="7422" width="10.5703125" style="1072" customWidth="1"/>
    <col min="7423" max="7425" width="9" style="1072" customWidth="1"/>
    <col min="7426" max="7429" width="8.85546875" style="1072"/>
    <col min="7430" max="7430" width="10.5703125" style="1072" customWidth="1"/>
    <col min="7431" max="7433" width="9" style="1072" customWidth="1"/>
    <col min="7434" max="7437" width="8.85546875" style="1072"/>
    <col min="7438" max="7438" width="10.5703125" style="1072" customWidth="1"/>
    <col min="7439" max="7441" width="9" style="1072" customWidth="1"/>
    <col min="7442" max="7445" width="8.85546875" style="1072"/>
    <col min="7446" max="7446" width="10.5703125" style="1072" customWidth="1"/>
    <col min="7447" max="7449" width="9" style="1072" customWidth="1"/>
    <col min="7450" max="7453" width="8.85546875" style="1072"/>
    <col min="7454" max="7454" width="10.5703125" style="1072" customWidth="1"/>
    <col min="7455" max="7457" width="9" style="1072" customWidth="1"/>
    <col min="7458" max="7461" width="8.85546875" style="1072"/>
    <col min="7462" max="7462" width="10.5703125" style="1072" customWidth="1"/>
    <col min="7463" max="7465" width="9" style="1072" customWidth="1"/>
    <col min="7466" max="7469" width="8.85546875" style="1072"/>
    <col min="7470" max="7470" width="10.5703125" style="1072" customWidth="1"/>
    <col min="7471" max="7473" width="9" style="1072" customWidth="1"/>
    <col min="7474" max="7477" width="8.85546875" style="1072"/>
    <col min="7478" max="7478" width="10.5703125" style="1072" customWidth="1"/>
    <col min="7479" max="7481" width="9" style="1072" customWidth="1"/>
    <col min="7482" max="7485" width="8.85546875" style="1072"/>
    <col min="7486" max="7486" width="10.5703125" style="1072" customWidth="1"/>
    <col min="7487" max="7489" width="9" style="1072" customWidth="1"/>
    <col min="7490" max="7493" width="8.85546875" style="1072"/>
    <col min="7494" max="7494" width="10.5703125" style="1072" customWidth="1"/>
    <col min="7495" max="7497" width="9" style="1072" customWidth="1"/>
    <col min="7498" max="7501" width="8.85546875" style="1072"/>
    <col min="7502" max="7502" width="10.5703125" style="1072" customWidth="1"/>
    <col min="7503" max="7505" width="9" style="1072" customWidth="1"/>
    <col min="7506" max="7509" width="8.85546875" style="1072"/>
    <col min="7510" max="7510" width="10.5703125" style="1072" customWidth="1"/>
    <col min="7511" max="7513" width="9" style="1072" customWidth="1"/>
    <col min="7514" max="7517" width="8.85546875" style="1072"/>
    <col min="7518" max="7518" width="10.5703125" style="1072" customWidth="1"/>
    <col min="7519" max="7521" width="9" style="1072" customWidth="1"/>
    <col min="7522" max="7525" width="8.85546875" style="1072"/>
    <col min="7526" max="7526" width="10.5703125" style="1072" customWidth="1"/>
    <col min="7527" max="7529" width="9" style="1072" customWidth="1"/>
    <col min="7530" max="7533" width="8.85546875" style="1072"/>
    <col min="7534" max="7534" width="10.5703125" style="1072" customWidth="1"/>
    <col min="7535" max="7537" width="9" style="1072" customWidth="1"/>
    <col min="7538" max="7541" width="8.85546875" style="1072"/>
    <col min="7542" max="7542" width="10.5703125" style="1072" customWidth="1"/>
    <col min="7543" max="7545" width="9" style="1072" customWidth="1"/>
    <col min="7546" max="7549" width="8.85546875" style="1072"/>
    <col min="7550" max="7550" width="10.5703125" style="1072" customWidth="1"/>
    <col min="7551" max="7553" width="9" style="1072" customWidth="1"/>
    <col min="7554" max="7557" width="8.85546875" style="1072"/>
    <col min="7558" max="7558" width="10.5703125" style="1072" customWidth="1"/>
    <col min="7559" max="7561" width="9" style="1072" customWidth="1"/>
    <col min="7562" max="7565" width="8.85546875" style="1072"/>
    <col min="7566" max="7566" width="10.5703125" style="1072" customWidth="1"/>
    <col min="7567" max="7569" width="9" style="1072" customWidth="1"/>
    <col min="7570" max="7573" width="8.85546875" style="1072"/>
    <col min="7574" max="7574" width="10.5703125" style="1072" customWidth="1"/>
    <col min="7575" max="7577" width="9" style="1072" customWidth="1"/>
    <col min="7578" max="7581" width="8.85546875" style="1072"/>
    <col min="7582" max="7582" width="10.5703125" style="1072" customWidth="1"/>
    <col min="7583" max="7585" width="9" style="1072" customWidth="1"/>
    <col min="7586" max="7589" width="8.85546875" style="1072"/>
    <col min="7590" max="7590" width="10.5703125" style="1072" customWidth="1"/>
    <col min="7591" max="7593" width="9" style="1072" customWidth="1"/>
    <col min="7594" max="7597" width="8.85546875" style="1072"/>
    <col min="7598" max="7598" width="10.5703125" style="1072" customWidth="1"/>
    <col min="7599" max="7601" width="9" style="1072" customWidth="1"/>
    <col min="7602" max="7605" width="8.85546875" style="1072"/>
    <col min="7606" max="7606" width="10.5703125" style="1072" customWidth="1"/>
    <col min="7607" max="7609" width="9" style="1072" customWidth="1"/>
    <col min="7610" max="7613" width="8.85546875" style="1072"/>
    <col min="7614" max="7614" width="10.5703125" style="1072" customWidth="1"/>
    <col min="7615" max="7617" width="9" style="1072" customWidth="1"/>
    <col min="7618" max="7621" width="8.85546875" style="1072"/>
    <col min="7622" max="7622" width="10.5703125" style="1072" customWidth="1"/>
    <col min="7623" max="7625" width="9" style="1072" customWidth="1"/>
    <col min="7626" max="7629" width="8.85546875" style="1072"/>
    <col min="7630" max="7630" width="10.5703125" style="1072" customWidth="1"/>
    <col min="7631" max="7633" width="9" style="1072" customWidth="1"/>
    <col min="7634" max="7637" width="8.85546875" style="1072"/>
    <col min="7638" max="7638" width="10.5703125" style="1072" customWidth="1"/>
    <col min="7639" max="7641" width="9" style="1072" customWidth="1"/>
    <col min="7642" max="7645" width="8.85546875" style="1072"/>
    <col min="7646" max="7646" width="10.5703125" style="1072" customWidth="1"/>
    <col min="7647" max="7649" width="9" style="1072" customWidth="1"/>
    <col min="7650" max="7653" width="8.85546875" style="1072"/>
    <col min="7654" max="7654" width="10.5703125" style="1072" customWidth="1"/>
    <col min="7655" max="7657" width="9" style="1072" customWidth="1"/>
    <col min="7658" max="7661" width="8.85546875" style="1072"/>
    <col min="7662" max="7662" width="10.5703125" style="1072" customWidth="1"/>
    <col min="7663" max="7665" width="9" style="1072" customWidth="1"/>
    <col min="7666" max="7669" width="8.85546875" style="1072"/>
    <col min="7670" max="7670" width="10.5703125" style="1072" customWidth="1"/>
    <col min="7671" max="7673" width="9" style="1072" customWidth="1"/>
    <col min="7674" max="7677" width="8.85546875" style="1072"/>
    <col min="7678" max="7678" width="10.5703125" style="1072" customWidth="1"/>
    <col min="7679" max="7681" width="9" style="1072" customWidth="1"/>
    <col min="7682" max="7685" width="8.85546875" style="1072"/>
    <col min="7686" max="7686" width="10.5703125" style="1072" customWidth="1"/>
    <col min="7687" max="7689" width="9" style="1072" customWidth="1"/>
    <col min="7690" max="7693" width="8.85546875" style="1072"/>
    <col min="7694" max="7694" width="10.5703125" style="1072" customWidth="1"/>
    <col min="7695" max="7697" width="9" style="1072" customWidth="1"/>
    <col min="7698" max="7701" width="8.85546875" style="1072"/>
    <col min="7702" max="7702" width="10.5703125" style="1072" customWidth="1"/>
    <col min="7703" max="7705" width="9" style="1072" customWidth="1"/>
    <col min="7706" max="7709" width="8.85546875" style="1072"/>
    <col min="7710" max="7710" width="10.5703125" style="1072" customWidth="1"/>
    <col min="7711" max="7713" width="9" style="1072" customWidth="1"/>
    <col min="7714" max="7717" width="8.85546875" style="1072"/>
    <col min="7718" max="7718" width="10.5703125" style="1072" customWidth="1"/>
    <col min="7719" max="7721" width="9" style="1072" customWidth="1"/>
    <col min="7722" max="7725" width="8.85546875" style="1072"/>
    <col min="7726" max="7726" width="10.5703125" style="1072" customWidth="1"/>
    <col min="7727" max="7729" width="9" style="1072" customWidth="1"/>
    <col min="7730" max="7733" width="8.85546875" style="1072"/>
    <col min="7734" max="7734" width="10.5703125" style="1072" customWidth="1"/>
    <col min="7735" max="7737" width="9" style="1072" customWidth="1"/>
    <col min="7738" max="7741" width="8.85546875" style="1072"/>
    <col min="7742" max="7742" width="10.5703125" style="1072" customWidth="1"/>
    <col min="7743" max="7745" width="9" style="1072" customWidth="1"/>
    <col min="7746" max="7749" width="8.85546875" style="1072"/>
    <col min="7750" max="7750" width="10.5703125" style="1072" customWidth="1"/>
    <col min="7751" max="7753" width="9" style="1072" customWidth="1"/>
    <col min="7754" max="7757" width="8.85546875" style="1072"/>
    <col min="7758" max="7758" width="10.5703125" style="1072" customWidth="1"/>
    <col min="7759" max="7761" width="9" style="1072" customWidth="1"/>
    <col min="7762" max="7765" width="8.85546875" style="1072"/>
    <col min="7766" max="7766" width="10.5703125" style="1072" customWidth="1"/>
    <col min="7767" max="7769" width="9" style="1072" customWidth="1"/>
    <col min="7770" max="7773" width="8.85546875" style="1072"/>
    <col min="7774" max="7774" width="10.5703125" style="1072" customWidth="1"/>
    <col min="7775" max="7777" width="9" style="1072" customWidth="1"/>
    <col min="7778" max="7781" width="8.85546875" style="1072"/>
    <col min="7782" max="7782" width="10.5703125" style="1072" customWidth="1"/>
    <col min="7783" max="7785" width="9" style="1072" customWidth="1"/>
    <col min="7786" max="7789" width="8.85546875" style="1072"/>
    <col min="7790" max="7790" width="10.5703125" style="1072" customWidth="1"/>
    <col min="7791" max="7793" width="9" style="1072" customWidth="1"/>
    <col min="7794" max="7797" width="8.85546875" style="1072"/>
    <col min="7798" max="7798" width="10.5703125" style="1072" customWidth="1"/>
    <col min="7799" max="7801" width="9" style="1072" customWidth="1"/>
    <col min="7802" max="7805" width="8.85546875" style="1072"/>
    <col min="7806" max="7806" width="10.5703125" style="1072" customWidth="1"/>
    <col min="7807" max="7809" width="9" style="1072" customWidth="1"/>
    <col min="7810" max="7813" width="8.85546875" style="1072"/>
    <col min="7814" max="7814" width="10.5703125" style="1072" customWidth="1"/>
    <col min="7815" max="7817" width="9" style="1072" customWidth="1"/>
    <col min="7818" max="7821" width="8.85546875" style="1072"/>
    <col min="7822" max="7822" width="10.5703125" style="1072" customWidth="1"/>
    <col min="7823" max="7825" width="9" style="1072" customWidth="1"/>
    <col min="7826" max="7829" width="8.85546875" style="1072"/>
    <col min="7830" max="7830" width="10.5703125" style="1072" customWidth="1"/>
    <col min="7831" max="7833" width="9" style="1072" customWidth="1"/>
    <col min="7834" max="7837" width="8.85546875" style="1072"/>
    <col min="7838" max="7838" width="10.5703125" style="1072" customWidth="1"/>
    <col min="7839" max="7841" width="9" style="1072" customWidth="1"/>
    <col min="7842" max="7845" width="8.85546875" style="1072"/>
    <col min="7846" max="7846" width="10.5703125" style="1072" customWidth="1"/>
    <col min="7847" max="7849" width="9" style="1072" customWidth="1"/>
    <col min="7850" max="7853" width="8.85546875" style="1072"/>
    <col min="7854" max="7854" width="10.5703125" style="1072" customWidth="1"/>
    <col min="7855" max="7857" width="9" style="1072" customWidth="1"/>
    <col min="7858" max="7861" width="8.85546875" style="1072"/>
    <col min="7862" max="7862" width="10.5703125" style="1072" customWidth="1"/>
    <col min="7863" max="7865" width="9" style="1072" customWidth="1"/>
    <col min="7866" max="7869" width="8.85546875" style="1072"/>
    <col min="7870" max="7870" width="10.5703125" style="1072" customWidth="1"/>
    <col min="7871" max="7873" width="9" style="1072" customWidth="1"/>
    <col min="7874" max="7877" width="8.85546875" style="1072"/>
    <col min="7878" max="7878" width="10.5703125" style="1072" customWidth="1"/>
    <col min="7879" max="7881" width="9" style="1072" customWidth="1"/>
    <col min="7882" max="7885" width="8.85546875" style="1072"/>
    <col min="7886" max="7886" width="10.5703125" style="1072" customWidth="1"/>
    <col min="7887" max="7889" width="9" style="1072" customWidth="1"/>
    <col min="7890" max="7893" width="8.85546875" style="1072"/>
    <col min="7894" max="7894" width="10.5703125" style="1072" customWidth="1"/>
    <col min="7895" max="7897" width="9" style="1072" customWidth="1"/>
    <col min="7898" max="7901" width="8.85546875" style="1072"/>
    <col min="7902" max="7902" width="10.5703125" style="1072" customWidth="1"/>
    <col min="7903" max="7905" width="9" style="1072" customWidth="1"/>
    <col min="7906" max="7909" width="8.85546875" style="1072"/>
    <col min="7910" max="7910" width="10.5703125" style="1072" customWidth="1"/>
    <col min="7911" max="7913" width="9" style="1072" customWidth="1"/>
    <col min="7914" max="7917" width="8.85546875" style="1072"/>
    <col min="7918" max="7918" width="10.5703125" style="1072" customWidth="1"/>
    <col min="7919" max="7921" width="9" style="1072" customWidth="1"/>
    <col min="7922" max="7925" width="8.85546875" style="1072"/>
    <col min="7926" max="7926" width="10.5703125" style="1072" customWidth="1"/>
    <col min="7927" max="7929" width="9" style="1072" customWidth="1"/>
    <col min="7930" max="7933" width="8.85546875" style="1072"/>
    <col min="7934" max="7934" width="10.5703125" style="1072" customWidth="1"/>
    <col min="7935" max="7937" width="9" style="1072" customWidth="1"/>
    <col min="7938" max="7941" width="8.85546875" style="1072"/>
    <col min="7942" max="7942" width="10.5703125" style="1072" customWidth="1"/>
    <col min="7943" max="7945" width="9" style="1072" customWidth="1"/>
    <col min="7946" max="7949" width="8.85546875" style="1072"/>
    <col min="7950" max="7950" width="10.5703125" style="1072" customWidth="1"/>
    <col min="7951" max="7953" width="9" style="1072" customWidth="1"/>
    <col min="7954" max="7957" width="8.85546875" style="1072"/>
    <col min="7958" max="7958" width="10.5703125" style="1072" customWidth="1"/>
    <col min="7959" max="7961" width="9" style="1072" customWidth="1"/>
    <col min="7962" max="7965" width="8.85546875" style="1072"/>
    <col min="7966" max="7966" width="10.5703125" style="1072" customWidth="1"/>
    <col min="7967" max="7969" width="9" style="1072" customWidth="1"/>
    <col min="7970" max="7973" width="8.85546875" style="1072"/>
    <col min="7974" max="7974" width="10.5703125" style="1072" customWidth="1"/>
    <col min="7975" max="7977" width="9" style="1072" customWidth="1"/>
    <col min="7978" max="7981" width="8.85546875" style="1072"/>
    <col min="7982" max="7982" width="10.5703125" style="1072" customWidth="1"/>
    <col min="7983" max="7985" width="9" style="1072" customWidth="1"/>
    <col min="7986" max="7989" width="8.85546875" style="1072"/>
    <col min="7990" max="7990" width="10.5703125" style="1072" customWidth="1"/>
    <col min="7991" max="7993" width="9" style="1072" customWidth="1"/>
    <col min="7994" max="7997" width="8.85546875" style="1072"/>
    <col min="7998" max="7998" width="10.5703125" style="1072" customWidth="1"/>
    <col min="7999" max="8001" width="9" style="1072" customWidth="1"/>
    <col min="8002" max="8005" width="8.85546875" style="1072"/>
    <col min="8006" max="8006" width="10.5703125" style="1072" customWidth="1"/>
    <col min="8007" max="8009" width="9" style="1072" customWidth="1"/>
    <col min="8010" max="8013" width="8.85546875" style="1072"/>
    <col min="8014" max="8014" width="10.5703125" style="1072" customWidth="1"/>
    <col min="8015" max="8017" width="9" style="1072" customWidth="1"/>
    <col min="8018" max="8021" width="8.85546875" style="1072"/>
    <col min="8022" max="8022" width="10.5703125" style="1072" customWidth="1"/>
    <col min="8023" max="8025" width="9" style="1072" customWidth="1"/>
    <col min="8026" max="8029" width="8.85546875" style="1072"/>
    <col min="8030" max="8030" width="10.5703125" style="1072" customWidth="1"/>
    <col min="8031" max="8033" width="9" style="1072" customWidth="1"/>
    <col min="8034" max="8037" width="8.85546875" style="1072"/>
    <col min="8038" max="8038" width="10.5703125" style="1072" customWidth="1"/>
    <col min="8039" max="8041" width="9" style="1072" customWidth="1"/>
    <col min="8042" max="8045" width="8.85546875" style="1072"/>
    <col min="8046" max="8046" width="10.5703125" style="1072" customWidth="1"/>
    <col min="8047" max="8049" width="9" style="1072" customWidth="1"/>
    <col min="8050" max="8053" width="8.85546875" style="1072"/>
    <col min="8054" max="8054" width="10.5703125" style="1072" customWidth="1"/>
    <col min="8055" max="8057" width="9" style="1072" customWidth="1"/>
    <col min="8058" max="8061" width="8.85546875" style="1072"/>
    <col min="8062" max="8062" width="10.5703125" style="1072" customWidth="1"/>
    <col min="8063" max="8065" width="9" style="1072" customWidth="1"/>
    <col min="8066" max="8069" width="8.85546875" style="1072"/>
    <col min="8070" max="8070" width="10.5703125" style="1072" customWidth="1"/>
    <col min="8071" max="8073" width="9" style="1072" customWidth="1"/>
    <col min="8074" max="8077" width="8.85546875" style="1072"/>
    <col min="8078" max="8078" width="10.5703125" style="1072" customWidth="1"/>
    <col min="8079" max="8081" width="9" style="1072" customWidth="1"/>
    <col min="8082" max="8085" width="8.85546875" style="1072"/>
    <col min="8086" max="8086" width="10.5703125" style="1072" customWidth="1"/>
    <col min="8087" max="8089" width="9" style="1072" customWidth="1"/>
    <col min="8090" max="8093" width="8.85546875" style="1072"/>
    <col min="8094" max="8094" width="10.5703125" style="1072" customWidth="1"/>
    <col min="8095" max="8097" width="9" style="1072" customWidth="1"/>
    <col min="8098" max="8101" width="8.85546875" style="1072"/>
    <col min="8102" max="8102" width="10.5703125" style="1072" customWidth="1"/>
    <col min="8103" max="8105" width="9" style="1072" customWidth="1"/>
    <col min="8106" max="8109" width="8.85546875" style="1072"/>
    <col min="8110" max="8110" width="10.5703125" style="1072" customWidth="1"/>
    <col min="8111" max="8113" width="9" style="1072" customWidth="1"/>
    <col min="8114" max="8117" width="8.85546875" style="1072"/>
    <col min="8118" max="8118" width="10.5703125" style="1072" customWidth="1"/>
    <col min="8119" max="8121" width="9" style="1072" customWidth="1"/>
    <col min="8122" max="8125" width="8.85546875" style="1072"/>
    <col min="8126" max="8126" width="10.5703125" style="1072" customWidth="1"/>
    <col min="8127" max="8129" width="9" style="1072" customWidth="1"/>
    <col min="8130" max="8133" width="8.85546875" style="1072"/>
    <col min="8134" max="8134" width="10.5703125" style="1072" customWidth="1"/>
    <col min="8135" max="8137" width="9" style="1072" customWidth="1"/>
    <col min="8138" max="8141" width="8.85546875" style="1072"/>
    <col min="8142" max="8142" width="10.5703125" style="1072" customWidth="1"/>
    <col min="8143" max="8145" width="9" style="1072" customWidth="1"/>
    <col min="8146" max="8149" width="8.85546875" style="1072"/>
    <col min="8150" max="8150" width="10.5703125" style="1072" customWidth="1"/>
    <col min="8151" max="8153" width="9" style="1072" customWidth="1"/>
    <col min="8154" max="8157" width="8.85546875" style="1072"/>
    <col min="8158" max="8158" width="10.5703125" style="1072" customWidth="1"/>
    <col min="8159" max="8161" width="9" style="1072" customWidth="1"/>
    <col min="8162" max="8165" width="8.85546875" style="1072"/>
    <col min="8166" max="8166" width="10.5703125" style="1072" customWidth="1"/>
    <col min="8167" max="8169" width="9" style="1072" customWidth="1"/>
    <col min="8170" max="8173" width="8.85546875" style="1072"/>
    <col min="8174" max="8174" width="10.5703125" style="1072" customWidth="1"/>
    <col min="8175" max="8177" width="9" style="1072" customWidth="1"/>
    <col min="8178" max="8181" width="8.85546875" style="1072"/>
    <col min="8182" max="8182" width="10.5703125" style="1072" customWidth="1"/>
    <col min="8183" max="8185" width="9" style="1072" customWidth="1"/>
    <col min="8186" max="8189" width="8.85546875" style="1072"/>
    <col min="8190" max="8190" width="10.5703125" style="1072" customWidth="1"/>
    <col min="8191" max="8193" width="9" style="1072" customWidth="1"/>
    <col min="8194" max="8197" width="8.85546875" style="1072"/>
    <col min="8198" max="8198" width="10.5703125" style="1072" customWidth="1"/>
    <col min="8199" max="8201" width="9" style="1072" customWidth="1"/>
    <col min="8202" max="8205" width="8.85546875" style="1072"/>
    <col min="8206" max="8206" width="10.5703125" style="1072" customWidth="1"/>
    <col min="8207" max="8209" width="9" style="1072" customWidth="1"/>
    <col min="8210" max="8213" width="8.85546875" style="1072"/>
    <col min="8214" max="8214" width="10.5703125" style="1072" customWidth="1"/>
    <col min="8215" max="8217" width="9" style="1072" customWidth="1"/>
    <col min="8218" max="8221" width="8.85546875" style="1072"/>
    <col min="8222" max="8222" width="10.5703125" style="1072" customWidth="1"/>
    <col min="8223" max="8225" width="9" style="1072" customWidth="1"/>
    <col min="8226" max="8229" width="8.85546875" style="1072"/>
    <col min="8230" max="8230" width="10.5703125" style="1072" customWidth="1"/>
    <col min="8231" max="8233" width="9" style="1072" customWidth="1"/>
    <col min="8234" max="8237" width="8.85546875" style="1072"/>
    <col min="8238" max="8238" width="10.5703125" style="1072" customWidth="1"/>
    <col min="8239" max="8241" width="9" style="1072" customWidth="1"/>
    <col min="8242" max="8245" width="8.85546875" style="1072"/>
    <col min="8246" max="8246" width="10.5703125" style="1072" customWidth="1"/>
    <col min="8247" max="8249" width="9" style="1072" customWidth="1"/>
    <col min="8250" max="8253" width="8.85546875" style="1072"/>
    <col min="8254" max="8254" width="10.5703125" style="1072" customWidth="1"/>
    <col min="8255" max="8257" width="9" style="1072" customWidth="1"/>
    <col min="8258" max="8261" width="8.85546875" style="1072"/>
    <col min="8262" max="8262" width="10.5703125" style="1072" customWidth="1"/>
    <col min="8263" max="8265" width="9" style="1072" customWidth="1"/>
    <col min="8266" max="8269" width="8.85546875" style="1072"/>
    <col min="8270" max="8270" width="10.5703125" style="1072" customWidth="1"/>
    <col min="8271" max="8273" width="9" style="1072" customWidth="1"/>
    <col min="8274" max="8277" width="8.85546875" style="1072"/>
    <col min="8278" max="8278" width="10.5703125" style="1072" customWidth="1"/>
    <col min="8279" max="8281" width="9" style="1072" customWidth="1"/>
    <col min="8282" max="8285" width="8.85546875" style="1072"/>
    <col min="8286" max="8286" width="10.5703125" style="1072" customWidth="1"/>
    <col min="8287" max="8289" width="9" style="1072" customWidth="1"/>
    <col min="8290" max="8293" width="8.85546875" style="1072"/>
    <col min="8294" max="8294" width="10.5703125" style="1072" customWidth="1"/>
    <col min="8295" max="8297" width="9" style="1072" customWidth="1"/>
    <col min="8298" max="8301" width="8.85546875" style="1072"/>
    <col min="8302" max="8302" width="10.5703125" style="1072" customWidth="1"/>
    <col min="8303" max="8305" width="9" style="1072" customWidth="1"/>
    <col min="8306" max="8309" width="8.85546875" style="1072"/>
    <col min="8310" max="8310" width="10.5703125" style="1072" customWidth="1"/>
    <col min="8311" max="8313" width="9" style="1072" customWidth="1"/>
    <col min="8314" max="8317" width="8.85546875" style="1072"/>
    <col min="8318" max="8318" width="10.5703125" style="1072" customWidth="1"/>
    <col min="8319" max="8321" width="9" style="1072" customWidth="1"/>
    <col min="8322" max="8325" width="8.85546875" style="1072"/>
    <col min="8326" max="8326" width="10.5703125" style="1072" customWidth="1"/>
    <col min="8327" max="8329" width="9" style="1072" customWidth="1"/>
    <col min="8330" max="8333" width="8.85546875" style="1072"/>
    <col min="8334" max="8334" width="10.5703125" style="1072" customWidth="1"/>
    <col min="8335" max="8337" width="9" style="1072" customWidth="1"/>
    <col min="8338" max="8341" width="8.85546875" style="1072"/>
    <col min="8342" max="8342" width="10.5703125" style="1072" customWidth="1"/>
    <col min="8343" max="8345" width="9" style="1072" customWidth="1"/>
    <col min="8346" max="8349" width="8.85546875" style="1072"/>
    <col min="8350" max="8350" width="10.5703125" style="1072" customWidth="1"/>
    <col min="8351" max="8353" width="9" style="1072" customWidth="1"/>
    <col min="8354" max="8357" width="8.85546875" style="1072"/>
    <col min="8358" max="8358" width="10.5703125" style="1072" customWidth="1"/>
    <col min="8359" max="8361" width="9" style="1072" customWidth="1"/>
    <col min="8362" max="8365" width="8.85546875" style="1072"/>
    <col min="8366" max="8366" width="10.5703125" style="1072" customWidth="1"/>
    <col min="8367" max="8369" width="9" style="1072" customWidth="1"/>
    <col min="8370" max="8373" width="8.85546875" style="1072"/>
    <col min="8374" max="8374" width="10.5703125" style="1072" customWidth="1"/>
    <col min="8375" max="8377" width="9" style="1072" customWidth="1"/>
    <col min="8378" max="8381" width="8.85546875" style="1072"/>
    <col min="8382" max="8382" width="10.5703125" style="1072" customWidth="1"/>
    <col min="8383" max="8385" width="9" style="1072" customWidth="1"/>
    <col min="8386" max="8389" width="8.85546875" style="1072"/>
    <col min="8390" max="8390" width="10.5703125" style="1072" customWidth="1"/>
    <col min="8391" max="8393" width="9" style="1072" customWidth="1"/>
    <col min="8394" max="8397" width="8.85546875" style="1072"/>
    <col min="8398" max="8398" width="10.5703125" style="1072" customWidth="1"/>
    <col min="8399" max="8401" width="9" style="1072" customWidth="1"/>
    <col min="8402" max="8405" width="8.85546875" style="1072"/>
    <col min="8406" max="8406" width="10.5703125" style="1072" customWidth="1"/>
    <col min="8407" max="8409" width="9" style="1072" customWidth="1"/>
    <col min="8410" max="8413" width="8.85546875" style="1072"/>
    <col min="8414" max="8414" width="10.5703125" style="1072" customWidth="1"/>
    <col min="8415" max="8417" width="9" style="1072" customWidth="1"/>
    <col min="8418" max="8421" width="8.85546875" style="1072"/>
    <col min="8422" max="8422" width="10.5703125" style="1072" customWidth="1"/>
    <col min="8423" max="8425" width="9" style="1072" customWidth="1"/>
    <col min="8426" max="8429" width="8.85546875" style="1072"/>
    <col min="8430" max="8430" width="10.5703125" style="1072" customWidth="1"/>
    <col min="8431" max="8433" width="9" style="1072" customWidth="1"/>
    <col min="8434" max="8437" width="8.85546875" style="1072"/>
    <col min="8438" max="8438" width="10.5703125" style="1072" customWidth="1"/>
    <col min="8439" max="8441" width="9" style="1072" customWidth="1"/>
    <col min="8442" max="8445" width="8.85546875" style="1072"/>
    <col min="8446" max="8446" width="10.5703125" style="1072" customWidth="1"/>
    <col min="8447" max="8449" width="9" style="1072" customWidth="1"/>
    <col min="8450" max="8453" width="8.85546875" style="1072"/>
    <col min="8454" max="8454" width="10.5703125" style="1072" customWidth="1"/>
    <col min="8455" max="8457" width="9" style="1072" customWidth="1"/>
    <col min="8458" max="8461" width="8.85546875" style="1072"/>
    <col min="8462" max="8462" width="10.5703125" style="1072" customWidth="1"/>
    <col min="8463" max="8465" width="9" style="1072" customWidth="1"/>
    <col min="8466" max="8469" width="8.85546875" style="1072"/>
    <col min="8470" max="8470" width="10.5703125" style="1072" customWidth="1"/>
    <col min="8471" max="8473" width="9" style="1072" customWidth="1"/>
    <col min="8474" max="8477" width="8.85546875" style="1072"/>
    <col min="8478" max="8478" width="10.5703125" style="1072" customWidth="1"/>
    <col min="8479" max="8481" width="9" style="1072" customWidth="1"/>
    <col min="8482" max="8485" width="8.85546875" style="1072"/>
    <col min="8486" max="8486" width="10.5703125" style="1072" customWidth="1"/>
    <col min="8487" max="8489" width="9" style="1072" customWidth="1"/>
    <col min="8490" max="8493" width="8.85546875" style="1072"/>
    <col min="8494" max="8494" width="10.5703125" style="1072" customWidth="1"/>
    <col min="8495" max="8497" width="9" style="1072" customWidth="1"/>
    <col min="8498" max="8501" width="8.85546875" style="1072"/>
    <col min="8502" max="8502" width="10.5703125" style="1072" customWidth="1"/>
    <col min="8503" max="8505" width="9" style="1072" customWidth="1"/>
    <col min="8506" max="8509" width="8.85546875" style="1072"/>
    <col min="8510" max="8510" width="10.5703125" style="1072" customWidth="1"/>
    <col min="8511" max="8513" width="9" style="1072" customWidth="1"/>
    <col min="8514" max="8517" width="8.85546875" style="1072"/>
    <col min="8518" max="8518" width="10.5703125" style="1072" customWidth="1"/>
    <col min="8519" max="8521" width="9" style="1072" customWidth="1"/>
    <col min="8522" max="8525" width="8.85546875" style="1072"/>
    <col min="8526" max="8526" width="10.5703125" style="1072" customWidth="1"/>
    <col min="8527" max="8529" width="9" style="1072" customWidth="1"/>
    <col min="8530" max="8533" width="8.85546875" style="1072"/>
    <col min="8534" max="8534" width="10.5703125" style="1072" customWidth="1"/>
    <col min="8535" max="8537" width="9" style="1072" customWidth="1"/>
    <col min="8538" max="8541" width="8.85546875" style="1072"/>
    <col min="8542" max="8542" width="10.5703125" style="1072" customWidth="1"/>
    <col min="8543" max="8545" width="9" style="1072" customWidth="1"/>
    <col min="8546" max="8549" width="8.85546875" style="1072"/>
    <col min="8550" max="8550" width="10.5703125" style="1072" customWidth="1"/>
    <col min="8551" max="8553" width="9" style="1072" customWidth="1"/>
    <col min="8554" max="8557" width="8.85546875" style="1072"/>
    <col min="8558" max="8558" width="10.5703125" style="1072" customWidth="1"/>
    <col min="8559" max="8561" width="9" style="1072" customWidth="1"/>
    <col min="8562" max="8565" width="8.85546875" style="1072"/>
    <col min="8566" max="8566" width="10.5703125" style="1072" customWidth="1"/>
    <col min="8567" max="8569" width="9" style="1072" customWidth="1"/>
    <col min="8570" max="8573" width="8.85546875" style="1072"/>
    <col min="8574" max="8574" width="10.5703125" style="1072" customWidth="1"/>
    <col min="8575" max="8577" width="9" style="1072" customWidth="1"/>
    <col min="8578" max="8581" width="8.85546875" style="1072"/>
    <col min="8582" max="8582" width="10.5703125" style="1072" customWidth="1"/>
    <col min="8583" max="8585" width="9" style="1072" customWidth="1"/>
    <col min="8586" max="8589" width="8.85546875" style="1072"/>
    <col min="8590" max="8590" width="10.5703125" style="1072" customWidth="1"/>
    <col min="8591" max="8593" width="9" style="1072" customWidth="1"/>
    <col min="8594" max="8597" width="8.85546875" style="1072"/>
    <col min="8598" max="8598" width="10.5703125" style="1072" customWidth="1"/>
    <col min="8599" max="8601" width="9" style="1072" customWidth="1"/>
    <col min="8602" max="8605" width="8.85546875" style="1072"/>
    <col min="8606" max="8606" width="10.5703125" style="1072" customWidth="1"/>
    <col min="8607" max="8609" width="9" style="1072" customWidth="1"/>
    <col min="8610" max="8613" width="8.85546875" style="1072"/>
    <col min="8614" max="8614" width="10.5703125" style="1072" customWidth="1"/>
    <col min="8615" max="8617" width="9" style="1072" customWidth="1"/>
    <col min="8618" max="8621" width="8.85546875" style="1072"/>
    <col min="8622" max="8622" width="10.5703125" style="1072" customWidth="1"/>
    <col min="8623" max="8625" width="9" style="1072" customWidth="1"/>
    <col min="8626" max="8629" width="8.85546875" style="1072"/>
    <col min="8630" max="8630" width="10.5703125" style="1072" customWidth="1"/>
    <col min="8631" max="8633" width="9" style="1072" customWidth="1"/>
    <col min="8634" max="8637" width="8.85546875" style="1072"/>
    <col min="8638" max="8638" width="10.5703125" style="1072" customWidth="1"/>
    <col min="8639" max="8641" width="9" style="1072" customWidth="1"/>
    <col min="8642" max="8645" width="8.85546875" style="1072"/>
    <col min="8646" max="8646" width="10.5703125" style="1072" customWidth="1"/>
    <col min="8647" max="8649" width="9" style="1072" customWidth="1"/>
    <col min="8650" max="8653" width="8.85546875" style="1072"/>
    <col min="8654" max="8654" width="10.5703125" style="1072" customWidth="1"/>
    <col min="8655" max="8657" width="9" style="1072" customWidth="1"/>
    <col min="8658" max="8661" width="8.85546875" style="1072"/>
    <col min="8662" max="8662" width="10.5703125" style="1072" customWidth="1"/>
    <col min="8663" max="8665" width="9" style="1072" customWidth="1"/>
    <col min="8666" max="8669" width="8.85546875" style="1072"/>
    <col min="8670" max="8670" width="10.5703125" style="1072" customWidth="1"/>
    <col min="8671" max="8673" width="9" style="1072" customWidth="1"/>
    <col min="8674" max="8677" width="8.85546875" style="1072"/>
    <col min="8678" max="8678" width="10.5703125" style="1072" customWidth="1"/>
    <col min="8679" max="8681" width="9" style="1072" customWidth="1"/>
    <col min="8682" max="8685" width="8.85546875" style="1072"/>
    <col min="8686" max="8686" width="10.5703125" style="1072" customWidth="1"/>
    <col min="8687" max="8689" width="9" style="1072" customWidth="1"/>
    <col min="8690" max="8693" width="8.85546875" style="1072"/>
    <col min="8694" max="8694" width="10.5703125" style="1072" customWidth="1"/>
    <col min="8695" max="8697" width="9" style="1072" customWidth="1"/>
    <col min="8698" max="8701" width="8.85546875" style="1072"/>
    <col min="8702" max="8702" width="10.5703125" style="1072" customWidth="1"/>
    <col min="8703" max="8705" width="9" style="1072" customWidth="1"/>
    <col min="8706" max="8709" width="8.85546875" style="1072"/>
    <col min="8710" max="8710" width="10.5703125" style="1072" customWidth="1"/>
    <col min="8711" max="8713" width="9" style="1072" customWidth="1"/>
    <col min="8714" max="8717" width="8.85546875" style="1072"/>
    <col min="8718" max="8718" width="10.5703125" style="1072" customWidth="1"/>
    <col min="8719" max="8721" width="9" style="1072" customWidth="1"/>
    <col min="8722" max="8725" width="8.85546875" style="1072"/>
    <col min="8726" max="8726" width="10.5703125" style="1072" customWidth="1"/>
    <col min="8727" max="8729" width="9" style="1072" customWidth="1"/>
    <col min="8730" max="8733" width="8.85546875" style="1072"/>
    <col min="8734" max="8734" width="10.5703125" style="1072" customWidth="1"/>
    <col min="8735" max="8737" width="9" style="1072" customWidth="1"/>
    <col min="8738" max="8741" width="8.85546875" style="1072"/>
    <col min="8742" max="8742" width="10.5703125" style="1072" customWidth="1"/>
    <col min="8743" max="8745" width="9" style="1072" customWidth="1"/>
    <col min="8746" max="8749" width="8.85546875" style="1072"/>
    <col min="8750" max="8750" width="10.5703125" style="1072" customWidth="1"/>
    <col min="8751" max="8753" width="9" style="1072" customWidth="1"/>
    <col min="8754" max="8757" width="8.85546875" style="1072"/>
    <col min="8758" max="8758" width="10.5703125" style="1072" customWidth="1"/>
    <col min="8759" max="8761" width="9" style="1072" customWidth="1"/>
    <col min="8762" max="8765" width="8.85546875" style="1072"/>
    <col min="8766" max="8766" width="10.5703125" style="1072" customWidth="1"/>
    <col min="8767" max="8769" width="9" style="1072" customWidth="1"/>
    <col min="8770" max="8773" width="8.85546875" style="1072"/>
    <col min="8774" max="8774" width="10.5703125" style="1072" customWidth="1"/>
    <col min="8775" max="8777" width="9" style="1072" customWidth="1"/>
    <col min="8778" max="8781" width="8.85546875" style="1072"/>
    <col min="8782" max="8782" width="10.5703125" style="1072" customWidth="1"/>
    <col min="8783" max="8785" width="9" style="1072" customWidth="1"/>
    <col min="8786" max="8789" width="8.85546875" style="1072"/>
    <col min="8790" max="8790" width="10.5703125" style="1072" customWidth="1"/>
    <col min="8791" max="8793" width="9" style="1072" customWidth="1"/>
    <col min="8794" max="8797" width="8.85546875" style="1072"/>
    <col min="8798" max="8798" width="10.5703125" style="1072" customWidth="1"/>
    <col min="8799" max="8801" width="9" style="1072" customWidth="1"/>
    <col min="8802" max="8805" width="8.85546875" style="1072"/>
    <col min="8806" max="8806" width="10.5703125" style="1072" customWidth="1"/>
    <col min="8807" max="8809" width="9" style="1072" customWidth="1"/>
    <col min="8810" max="8813" width="8.85546875" style="1072"/>
    <col min="8814" max="8814" width="10.5703125" style="1072" customWidth="1"/>
    <col min="8815" max="8817" width="9" style="1072" customWidth="1"/>
    <col min="8818" max="8821" width="8.85546875" style="1072"/>
    <col min="8822" max="8822" width="10.5703125" style="1072" customWidth="1"/>
    <col min="8823" max="8825" width="9" style="1072" customWidth="1"/>
    <col min="8826" max="8829" width="8.85546875" style="1072"/>
    <col min="8830" max="8830" width="10.5703125" style="1072" customWidth="1"/>
    <col min="8831" max="8833" width="9" style="1072" customWidth="1"/>
    <col min="8834" max="8837" width="8.85546875" style="1072"/>
    <col min="8838" max="8838" width="10.5703125" style="1072" customWidth="1"/>
    <col min="8839" max="8841" width="9" style="1072" customWidth="1"/>
    <col min="8842" max="8845" width="8.85546875" style="1072"/>
    <col min="8846" max="8846" width="10.5703125" style="1072" customWidth="1"/>
    <col min="8847" max="8849" width="9" style="1072" customWidth="1"/>
    <col min="8850" max="8853" width="8.85546875" style="1072"/>
    <col min="8854" max="8854" width="10.5703125" style="1072" customWidth="1"/>
    <col min="8855" max="8857" width="9" style="1072" customWidth="1"/>
    <col min="8858" max="8861" width="8.85546875" style="1072"/>
    <col min="8862" max="8862" width="10.5703125" style="1072" customWidth="1"/>
    <col min="8863" max="8865" width="9" style="1072" customWidth="1"/>
    <col min="8866" max="8869" width="8.85546875" style="1072"/>
    <col min="8870" max="8870" width="10.5703125" style="1072" customWidth="1"/>
    <col min="8871" max="8873" width="9" style="1072" customWidth="1"/>
    <col min="8874" max="8877" width="8.85546875" style="1072"/>
    <col min="8878" max="8878" width="10.5703125" style="1072" customWidth="1"/>
    <col min="8879" max="8881" width="9" style="1072" customWidth="1"/>
    <col min="8882" max="8885" width="8.85546875" style="1072"/>
    <col min="8886" max="8886" width="10.5703125" style="1072" customWidth="1"/>
    <col min="8887" max="8889" width="9" style="1072" customWidth="1"/>
    <col min="8890" max="8893" width="8.85546875" style="1072"/>
    <col min="8894" max="8894" width="10.5703125" style="1072" customWidth="1"/>
    <col min="8895" max="8897" width="9" style="1072" customWidth="1"/>
    <col min="8898" max="8901" width="8.85546875" style="1072"/>
    <col min="8902" max="8902" width="10.5703125" style="1072" customWidth="1"/>
    <col min="8903" max="8905" width="9" style="1072" customWidth="1"/>
    <col min="8906" max="8909" width="8.85546875" style="1072"/>
    <col min="8910" max="8910" width="10.5703125" style="1072" customWidth="1"/>
    <col min="8911" max="8913" width="9" style="1072" customWidth="1"/>
    <col min="8914" max="8917" width="8.85546875" style="1072"/>
    <col min="8918" max="8918" width="10.5703125" style="1072" customWidth="1"/>
    <col min="8919" max="8921" width="9" style="1072" customWidth="1"/>
    <col min="8922" max="8925" width="8.85546875" style="1072"/>
    <col min="8926" max="8926" width="10.5703125" style="1072" customWidth="1"/>
    <col min="8927" max="8929" width="9" style="1072" customWidth="1"/>
    <col min="8930" max="8933" width="8.85546875" style="1072"/>
    <col min="8934" max="8934" width="10.5703125" style="1072" customWidth="1"/>
    <col min="8935" max="8937" width="9" style="1072" customWidth="1"/>
    <col min="8938" max="8941" width="8.85546875" style="1072"/>
    <col min="8942" max="8942" width="10.5703125" style="1072" customWidth="1"/>
    <col min="8943" max="8945" width="9" style="1072" customWidth="1"/>
    <col min="8946" max="8949" width="8.85546875" style="1072"/>
    <col min="8950" max="8950" width="10.5703125" style="1072" customWidth="1"/>
    <col min="8951" max="8953" width="9" style="1072" customWidth="1"/>
    <col min="8954" max="8957" width="8.85546875" style="1072"/>
    <col min="8958" max="8958" width="10.5703125" style="1072" customWidth="1"/>
    <col min="8959" max="8961" width="9" style="1072" customWidth="1"/>
    <col min="8962" max="8965" width="8.85546875" style="1072"/>
    <col min="8966" max="8966" width="10.5703125" style="1072" customWidth="1"/>
    <col min="8967" max="8969" width="9" style="1072" customWidth="1"/>
    <col min="8970" max="8973" width="8.85546875" style="1072"/>
    <col min="8974" max="8974" width="10.5703125" style="1072" customWidth="1"/>
    <col min="8975" max="8977" width="9" style="1072" customWidth="1"/>
    <col min="8978" max="8981" width="8.85546875" style="1072"/>
    <col min="8982" max="8982" width="10.5703125" style="1072" customWidth="1"/>
    <col min="8983" max="8985" width="9" style="1072" customWidth="1"/>
    <col min="8986" max="8989" width="8.85546875" style="1072"/>
    <col min="8990" max="8990" width="10.5703125" style="1072" customWidth="1"/>
    <col min="8991" max="8993" width="9" style="1072" customWidth="1"/>
    <col min="8994" max="8997" width="8.85546875" style="1072"/>
    <col min="8998" max="8998" width="10.5703125" style="1072" customWidth="1"/>
    <col min="8999" max="9001" width="9" style="1072" customWidth="1"/>
    <col min="9002" max="9005" width="8.85546875" style="1072"/>
    <col min="9006" max="9006" width="10.5703125" style="1072" customWidth="1"/>
    <col min="9007" max="9009" width="9" style="1072" customWidth="1"/>
    <col min="9010" max="9013" width="8.85546875" style="1072"/>
    <col min="9014" max="9014" width="10.5703125" style="1072" customWidth="1"/>
    <col min="9015" max="9017" width="9" style="1072" customWidth="1"/>
    <col min="9018" max="9021" width="8.85546875" style="1072"/>
    <col min="9022" max="9022" width="10.5703125" style="1072" customWidth="1"/>
    <col min="9023" max="9025" width="9" style="1072" customWidth="1"/>
    <col min="9026" max="9029" width="8.85546875" style="1072"/>
    <col min="9030" max="9030" width="10.5703125" style="1072" customWidth="1"/>
    <col min="9031" max="9033" width="9" style="1072" customWidth="1"/>
    <col min="9034" max="9037" width="8.85546875" style="1072"/>
    <col min="9038" max="9038" width="10.5703125" style="1072" customWidth="1"/>
    <col min="9039" max="9041" width="9" style="1072" customWidth="1"/>
    <col min="9042" max="9045" width="8.85546875" style="1072"/>
    <col min="9046" max="9046" width="10.5703125" style="1072" customWidth="1"/>
    <col min="9047" max="9049" width="9" style="1072" customWidth="1"/>
    <col min="9050" max="9053" width="8.85546875" style="1072"/>
    <col min="9054" max="9054" width="10.5703125" style="1072" customWidth="1"/>
    <col min="9055" max="9057" width="9" style="1072" customWidth="1"/>
    <col min="9058" max="9061" width="8.85546875" style="1072"/>
    <col min="9062" max="9062" width="10.5703125" style="1072" customWidth="1"/>
    <col min="9063" max="9065" width="9" style="1072" customWidth="1"/>
    <col min="9066" max="9069" width="8.85546875" style="1072"/>
    <col min="9070" max="9070" width="10.5703125" style="1072" customWidth="1"/>
    <col min="9071" max="9073" width="9" style="1072" customWidth="1"/>
    <col min="9074" max="9077" width="8.85546875" style="1072"/>
    <col min="9078" max="9078" width="10.5703125" style="1072" customWidth="1"/>
    <col min="9079" max="9081" width="9" style="1072" customWidth="1"/>
    <col min="9082" max="9085" width="8.85546875" style="1072"/>
    <col min="9086" max="9086" width="10.5703125" style="1072" customWidth="1"/>
    <col min="9087" max="9089" width="9" style="1072" customWidth="1"/>
    <col min="9090" max="9093" width="8.85546875" style="1072"/>
    <col min="9094" max="9094" width="10.5703125" style="1072" customWidth="1"/>
    <col min="9095" max="9097" width="9" style="1072" customWidth="1"/>
    <col min="9098" max="9101" width="8.85546875" style="1072"/>
    <col min="9102" max="9102" width="10.5703125" style="1072" customWidth="1"/>
    <col min="9103" max="9105" width="9" style="1072" customWidth="1"/>
    <col min="9106" max="9109" width="8.85546875" style="1072"/>
    <col min="9110" max="9110" width="10.5703125" style="1072" customWidth="1"/>
    <col min="9111" max="9113" width="9" style="1072" customWidth="1"/>
    <col min="9114" max="9117" width="8.85546875" style="1072"/>
    <col min="9118" max="9118" width="10.5703125" style="1072" customWidth="1"/>
    <col min="9119" max="9121" width="9" style="1072" customWidth="1"/>
    <col min="9122" max="9125" width="8.85546875" style="1072"/>
    <col min="9126" max="9126" width="10.5703125" style="1072" customWidth="1"/>
    <col min="9127" max="9129" width="9" style="1072" customWidth="1"/>
    <col min="9130" max="9133" width="8.85546875" style="1072"/>
    <col min="9134" max="9134" width="10.5703125" style="1072" customWidth="1"/>
    <col min="9135" max="9137" width="9" style="1072" customWidth="1"/>
    <col min="9138" max="9141" width="8.85546875" style="1072"/>
    <col min="9142" max="9142" width="10.5703125" style="1072" customWidth="1"/>
    <col min="9143" max="9145" width="9" style="1072" customWidth="1"/>
    <col min="9146" max="9149" width="8.85546875" style="1072"/>
    <col min="9150" max="9150" width="10.5703125" style="1072" customWidth="1"/>
    <col min="9151" max="9153" width="9" style="1072" customWidth="1"/>
    <col min="9154" max="9157" width="8.85546875" style="1072"/>
    <col min="9158" max="9158" width="10.5703125" style="1072" customWidth="1"/>
    <col min="9159" max="9161" width="9" style="1072" customWidth="1"/>
    <col min="9162" max="9165" width="8.85546875" style="1072"/>
    <col min="9166" max="9166" width="10.5703125" style="1072" customWidth="1"/>
    <col min="9167" max="9169" width="9" style="1072" customWidth="1"/>
    <col min="9170" max="9173" width="8.85546875" style="1072"/>
    <col min="9174" max="9174" width="10.5703125" style="1072" customWidth="1"/>
    <col min="9175" max="9177" width="9" style="1072" customWidth="1"/>
    <col min="9178" max="9181" width="8.85546875" style="1072"/>
    <col min="9182" max="9182" width="10.5703125" style="1072" customWidth="1"/>
    <col min="9183" max="9185" width="9" style="1072" customWidth="1"/>
    <col min="9186" max="9189" width="8.85546875" style="1072"/>
    <col min="9190" max="9190" width="10.5703125" style="1072" customWidth="1"/>
    <col min="9191" max="9193" width="9" style="1072" customWidth="1"/>
    <col min="9194" max="9197" width="8.85546875" style="1072"/>
    <col min="9198" max="9198" width="10.5703125" style="1072" customWidth="1"/>
    <col min="9199" max="9201" width="9" style="1072" customWidth="1"/>
    <col min="9202" max="9205" width="8.85546875" style="1072"/>
    <col min="9206" max="9206" width="10.5703125" style="1072" customWidth="1"/>
    <col min="9207" max="9209" width="9" style="1072" customWidth="1"/>
    <col min="9210" max="9213" width="8.85546875" style="1072"/>
    <col min="9214" max="9214" width="10.5703125" style="1072" customWidth="1"/>
    <col min="9215" max="9217" width="9" style="1072" customWidth="1"/>
    <col min="9218" max="9221" width="8.85546875" style="1072"/>
    <col min="9222" max="9222" width="10.5703125" style="1072" customWidth="1"/>
    <col min="9223" max="9225" width="9" style="1072" customWidth="1"/>
    <col min="9226" max="9229" width="8.85546875" style="1072"/>
    <col min="9230" max="9230" width="10.5703125" style="1072" customWidth="1"/>
    <col min="9231" max="9233" width="9" style="1072" customWidth="1"/>
    <col min="9234" max="9237" width="8.85546875" style="1072"/>
    <col min="9238" max="9238" width="10.5703125" style="1072" customWidth="1"/>
    <col min="9239" max="9241" width="9" style="1072" customWidth="1"/>
    <col min="9242" max="9245" width="8.85546875" style="1072"/>
    <col min="9246" max="9246" width="10.5703125" style="1072" customWidth="1"/>
    <col min="9247" max="9249" width="9" style="1072" customWidth="1"/>
    <col min="9250" max="9253" width="8.85546875" style="1072"/>
    <col min="9254" max="9254" width="10.5703125" style="1072" customWidth="1"/>
    <col min="9255" max="9257" width="9" style="1072" customWidth="1"/>
    <col min="9258" max="9261" width="8.85546875" style="1072"/>
    <col min="9262" max="9262" width="10.5703125" style="1072" customWidth="1"/>
    <col min="9263" max="9265" width="9" style="1072" customWidth="1"/>
    <col min="9266" max="9269" width="8.85546875" style="1072"/>
    <col min="9270" max="9270" width="10.5703125" style="1072" customWidth="1"/>
    <col min="9271" max="9273" width="9" style="1072" customWidth="1"/>
    <col min="9274" max="9277" width="8.85546875" style="1072"/>
    <col min="9278" max="9278" width="10.5703125" style="1072" customWidth="1"/>
    <col min="9279" max="9281" width="9" style="1072" customWidth="1"/>
    <col min="9282" max="9285" width="8.85546875" style="1072"/>
    <col min="9286" max="9286" width="10.5703125" style="1072" customWidth="1"/>
    <col min="9287" max="9289" width="9" style="1072" customWidth="1"/>
    <col min="9290" max="9293" width="8.85546875" style="1072"/>
    <col min="9294" max="9294" width="10.5703125" style="1072" customWidth="1"/>
    <col min="9295" max="9297" width="9" style="1072" customWidth="1"/>
    <col min="9298" max="9301" width="8.85546875" style="1072"/>
    <col min="9302" max="9302" width="10.5703125" style="1072" customWidth="1"/>
    <col min="9303" max="9305" width="9" style="1072" customWidth="1"/>
    <col min="9306" max="9309" width="8.85546875" style="1072"/>
    <col min="9310" max="9310" width="10.5703125" style="1072" customWidth="1"/>
    <col min="9311" max="9313" width="9" style="1072" customWidth="1"/>
    <col min="9314" max="9317" width="8.85546875" style="1072"/>
    <col min="9318" max="9318" width="10.5703125" style="1072" customWidth="1"/>
    <col min="9319" max="9321" width="9" style="1072" customWidth="1"/>
    <col min="9322" max="9325" width="8.85546875" style="1072"/>
    <col min="9326" max="9326" width="10.5703125" style="1072" customWidth="1"/>
    <col min="9327" max="9329" width="9" style="1072" customWidth="1"/>
    <col min="9330" max="9333" width="8.85546875" style="1072"/>
    <col min="9334" max="9334" width="10.5703125" style="1072" customWidth="1"/>
    <col min="9335" max="9337" width="9" style="1072" customWidth="1"/>
    <col min="9338" max="9341" width="8.85546875" style="1072"/>
    <col min="9342" max="9342" width="10.5703125" style="1072" customWidth="1"/>
    <col min="9343" max="9345" width="9" style="1072" customWidth="1"/>
    <col min="9346" max="9349" width="8.85546875" style="1072"/>
    <col min="9350" max="9350" width="10.5703125" style="1072" customWidth="1"/>
    <col min="9351" max="9353" width="9" style="1072" customWidth="1"/>
    <col min="9354" max="9357" width="8.85546875" style="1072"/>
    <col min="9358" max="9358" width="10.5703125" style="1072" customWidth="1"/>
    <col min="9359" max="9361" width="9" style="1072" customWidth="1"/>
    <col min="9362" max="9365" width="8.85546875" style="1072"/>
    <col min="9366" max="9366" width="10.5703125" style="1072" customWidth="1"/>
    <col min="9367" max="9369" width="9" style="1072" customWidth="1"/>
    <col min="9370" max="9373" width="8.85546875" style="1072"/>
    <col min="9374" max="9374" width="10.5703125" style="1072" customWidth="1"/>
    <col min="9375" max="9377" width="9" style="1072" customWidth="1"/>
    <col min="9378" max="9381" width="8.85546875" style="1072"/>
    <col min="9382" max="9382" width="10.5703125" style="1072" customWidth="1"/>
    <col min="9383" max="9385" width="9" style="1072" customWidth="1"/>
    <col min="9386" max="9389" width="8.85546875" style="1072"/>
    <col min="9390" max="9390" width="10.5703125" style="1072" customWidth="1"/>
    <col min="9391" max="9393" width="9" style="1072" customWidth="1"/>
    <col min="9394" max="9397" width="8.85546875" style="1072"/>
    <col min="9398" max="9398" width="10.5703125" style="1072" customWidth="1"/>
    <col min="9399" max="9401" width="9" style="1072" customWidth="1"/>
    <col min="9402" max="9405" width="8.85546875" style="1072"/>
    <col min="9406" max="9406" width="10.5703125" style="1072" customWidth="1"/>
    <col min="9407" max="9409" width="9" style="1072" customWidth="1"/>
    <col min="9410" max="9413" width="8.85546875" style="1072"/>
    <col min="9414" max="9414" width="10.5703125" style="1072" customWidth="1"/>
    <col min="9415" max="9417" width="9" style="1072" customWidth="1"/>
    <col min="9418" max="9421" width="8.85546875" style="1072"/>
    <col min="9422" max="9422" width="10.5703125" style="1072" customWidth="1"/>
    <col min="9423" max="9425" width="9" style="1072" customWidth="1"/>
    <col min="9426" max="9429" width="8.85546875" style="1072"/>
    <col min="9430" max="9430" width="10.5703125" style="1072" customWidth="1"/>
    <col min="9431" max="9433" width="9" style="1072" customWidth="1"/>
    <col min="9434" max="9437" width="8.85546875" style="1072"/>
    <col min="9438" max="9438" width="10.5703125" style="1072" customWidth="1"/>
    <col min="9439" max="9441" width="9" style="1072" customWidth="1"/>
    <col min="9442" max="9445" width="8.85546875" style="1072"/>
    <col min="9446" max="9446" width="10.5703125" style="1072" customWidth="1"/>
    <col min="9447" max="9449" width="9" style="1072" customWidth="1"/>
    <col min="9450" max="9453" width="8.85546875" style="1072"/>
    <col min="9454" max="9454" width="10.5703125" style="1072" customWidth="1"/>
    <col min="9455" max="9457" width="9" style="1072" customWidth="1"/>
    <col min="9458" max="9461" width="8.85546875" style="1072"/>
    <col min="9462" max="9462" width="10.5703125" style="1072" customWidth="1"/>
    <col min="9463" max="9465" width="9" style="1072" customWidth="1"/>
    <col min="9466" max="9469" width="8.85546875" style="1072"/>
    <col min="9470" max="9470" width="10.5703125" style="1072" customWidth="1"/>
    <col min="9471" max="9473" width="9" style="1072" customWidth="1"/>
    <col min="9474" max="9477" width="8.85546875" style="1072"/>
    <col min="9478" max="9478" width="10.5703125" style="1072" customWidth="1"/>
    <col min="9479" max="9481" width="9" style="1072" customWidth="1"/>
    <col min="9482" max="9485" width="8.85546875" style="1072"/>
    <col min="9486" max="9486" width="10.5703125" style="1072" customWidth="1"/>
    <col min="9487" max="9489" width="9" style="1072" customWidth="1"/>
    <col min="9490" max="9493" width="8.85546875" style="1072"/>
    <col min="9494" max="9494" width="10.5703125" style="1072" customWidth="1"/>
    <col min="9495" max="9497" width="9" style="1072" customWidth="1"/>
    <col min="9498" max="9501" width="8.85546875" style="1072"/>
    <col min="9502" max="9502" width="10.5703125" style="1072" customWidth="1"/>
    <col min="9503" max="9505" width="9" style="1072" customWidth="1"/>
    <col min="9506" max="9509" width="8.85546875" style="1072"/>
    <col min="9510" max="9510" width="10.5703125" style="1072" customWidth="1"/>
    <col min="9511" max="9513" width="9" style="1072" customWidth="1"/>
    <col min="9514" max="9517" width="8.85546875" style="1072"/>
    <col min="9518" max="9518" width="10.5703125" style="1072" customWidth="1"/>
    <col min="9519" max="9521" width="9" style="1072" customWidth="1"/>
    <col min="9522" max="9525" width="8.85546875" style="1072"/>
    <col min="9526" max="9526" width="10.5703125" style="1072" customWidth="1"/>
    <col min="9527" max="9529" width="9" style="1072" customWidth="1"/>
    <col min="9530" max="9533" width="8.85546875" style="1072"/>
    <col min="9534" max="9534" width="10.5703125" style="1072" customWidth="1"/>
    <col min="9535" max="9537" width="9" style="1072" customWidth="1"/>
    <col min="9538" max="9541" width="8.85546875" style="1072"/>
    <col min="9542" max="9542" width="10.5703125" style="1072" customWidth="1"/>
    <col min="9543" max="9545" width="9" style="1072" customWidth="1"/>
    <col min="9546" max="9549" width="8.85546875" style="1072"/>
    <col min="9550" max="9550" width="10.5703125" style="1072" customWidth="1"/>
    <col min="9551" max="9553" width="9" style="1072" customWidth="1"/>
    <col min="9554" max="9557" width="8.85546875" style="1072"/>
    <col min="9558" max="9558" width="10.5703125" style="1072" customWidth="1"/>
    <col min="9559" max="9561" width="9" style="1072" customWidth="1"/>
    <col min="9562" max="9565" width="8.85546875" style="1072"/>
    <col min="9566" max="9566" width="10.5703125" style="1072" customWidth="1"/>
    <col min="9567" max="9569" width="9" style="1072" customWidth="1"/>
    <col min="9570" max="9573" width="8.85546875" style="1072"/>
    <col min="9574" max="9574" width="10.5703125" style="1072" customWidth="1"/>
    <col min="9575" max="9577" width="9" style="1072" customWidth="1"/>
    <col min="9578" max="9581" width="8.85546875" style="1072"/>
    <col min="9582" max="9582" width="10.5703125" style="1072" customWidth="1"/>
    <col min="9583" max="9585" width="9" style="1072" customWidth="1"/>
    <col min="9586" max="9589" width="8.85546875" style="1072"/>
    <col min="9590" max="9590" width="10.5703125" style="1072" customWidth="1"/>
    <col min="9591" max="9593" width="9" style="1072" customWidth="1"/>
    <col min="9594" max="9597" width="8.85546875" style="1072"/>
    <col min="9598" max="9598" width="10.5703125" style="1072" customWidth="1"/>
    <col min="9599" max="9601" width="9" style="1072" customWidth="1"/>
    <col min="9602" max="9605" width="8.85546875" style="1072"/>
    <col min="9606" max="9606" width="10.5703125" style="1072" customWidth="1"/>
    <col min="9607" max="9609" width="9" style="1072" customWidth="1"/>
    <col min="9610" max="9613" width="8.85546875" style="1072"/>
    <col min="9614" max="9614" width="10.5703125" style="1072" customWidth="1"/>
    <col min="9615" max="9617" width="9" style="1072" customWidth="1"/>
    <col min="9618" max="9621" width="8.85546875" style="1072"/>
    <col min="9622" max="9622" width="10.5703125" style="1072" customWidth="1"/>
    <col min="9623" max="9625" width="9" style="1072" customWidth="1"/>
    <col min="9626" max="9629" width="8.85546875" style="1072"/>
    <col min="9630" max="9630" width="10.5703125" style="1072" customWidth="1"/>
    <col min="9631" max="9633" width="9" style="1072" customWidth="1"/>
    <col min="9634" max="9637" width="8.85546875" style="1072"/>
    <col min="9638" max="9638" width="10.5703125" style="1072" customWidth="1"/>
    <col min="9639" max="9641" width="9" style="1072" customWidth="1"/>
    <col min="9642" max="9645" width="8.85546875" style="1072"/>
    <col min="9646" max="9646" width="10.5703125" style="1072" customWidth="1"/>
    <col min="9647" max="9649" width="9" style="1072" customWidth="1"/>
    <col min="9650" max="9653" width="8.85546875" style="1072"/>
    <col min="9654" max="9654" width="10.5703125" style="1072" customWidth="1"/>
    <col min="9655" max="9657" width="9" style="1072" customWidth="1"/>
    <col min="9658" max="9661" width="8.85546875" style="1072"/>
    <col min="9662" max="9662" width="10.5703125" style="1072" customWidth="1"/>
    <col min="9663" max="9665" width="9" style="1072" customWidth="1"/>
    <col min="9666" max="9669" width="8.85546875" style="1072"/>
    <col min="9670" max="9670" width="10.5703125" style="1072" customWidth="1"/>
    <col min="9671" max="9673" width="9" style="1072" customWidth="1"/>
    <col min="9674" max="9677" width="8.85546875" style="1072"/>
    <col min="9678" max="9678" width="10.5703125" style="1072" customWidth="1"/>
    <col min="9679" max="9681" width="9" style="1072" customWidth="1"/>
    <col min="9682" max="9685" width="8.85546875" style="1072"/>
    <col min="9686" max="9686" width="10.5703125" style="1072" customWidth="1"/>
    <col min="9687" max="9689" width="9" style="1072" customWidth="1"/>
    <col min="9690" max="9693" width="8.85546875" style="1072"/>
    <col min="9694" max="9694" width="10.5703125" style="1072" customWidth="1"/>
    <col min="9695" max="9697" width="9" style="1072" customWidth="1"/>
    <col min="9698" max="9701" width="8.85546875" style="1072"/>
    <col min="9702" max="9702" width="10.5703125" style="1072" customWidth="1"/>
    <col min="9703" max="9705" width="9" style="1072" customWidth="1"/>
    <col min="9706" max="9709" width="8.85546875" style="1072"/>
    <col min="9710" max="9710" width="10.5703125" style="1072" customWidth="1"/>
    <col min="9711" max="9713" width="9" style="1072" customWidth="1"/>
    <col min="9714" max="9717" width="8.85546875" style="1072"/>
    <col min="9718" max="9718" width="10.5703125" style="1072" customWidth="1"/>
    <col min="9719" max="9721" width="9" style="1072" customWidth="1"/>
    <col min="9722" max="9725" width="8.85546875" style="1072"/>
    <col min="9726" max="9726" width="10.5703125" style="1072" customWidth="1"/>
    <col min="9727" max="9729" width="9" style="1072" customWidth="1"/>
    <col min="9730" max="9733" width="8.85546875" style="1072"/>
    <col min="9734" max="9734" width="10.5703125" style="1072" customWidth="1"/>
    <col min="9735" max="9737" width="9" style="1072" customWidth="1"/>
    <col min="9738" max="9741" width="8.85546875" style="1072"/>
    <col min="9742" max="9742" width="10.5703125" style="1072" customWidth="1"/>
    <col min="9743" max="9745" width="9" style="1072" customWidth="1"/>
    <col min="9746" max="9749" width="8.85546875" style="1072"/>
    <col min="9750" max="9750" width="10.5703125" style="1072" customWidth="1"/>
    <col min="9751" max="9753" width="9" style="1072" customWidth="1"/>
    <col min="9754" max="9757" width="8.85546875" style="1072"/>
    <col min="9758" max="9758" width="10.5703125" style="1072" customWidth="1"/>
    <col min="9759" max="9761" width="9" style="1072" customWidth="1"/>
    <col min="9762" max="9765" width="8.85546875" style="1072"/>
    <col min="9766" max="9766" width="10.5703125" style="1072" customWidth="1"/>
    <col min="9767" max="9769" width="9" style="1072" customWidth="1"/>
    <col min="9770" max="9773" width="8.85546875" style="1072"/>
    <col min="9774" max="9774" width="10.5703125" style="1072" customWidth="1"/>
    <col min="9775" max="9777" width="9" style="1072" customWidth="1"/>
    <col min="9778" max="9781" width="8.85546875" style="1072"/>
    <col min="9782" max="9782" width="10.5703125" style="1072" customWidth="1"/>
    <col min="9783" max="9785" width="9" style="1072" customWidth="1"/>
    <col min="9786" max="9789" width="8.85546875" style="1072"/>
    <col min="9790" max="9790" width="10.5703125" style="1072" customWidth="1"/>
    <col min="9791" max="9793" width="9" style="1072" customWidth="1"/>
    <col min="9794" max="9797" width="8.85546875" style="1072"/>
    <col min="9798" max="9798" width="10.5703125" style="1072" customWidth="1"/>
    <col min="9799" max="9801" width="9" style="1072" customWidth="1"/>
    <col min="9802" max="9805" width="8.85546875" style="1072"/>
    <col min="9806" max="9806" width="10.5703125" style="1072" customWidth="1"/>
    <col min="9807" max="9809" width="9" style="1072" customWidth="1"/>
    <col min="9810" max="9813" width="8.85546875" style="1072"/>
    <col min="9814" max="9814" width="10.5703125" style="1072" customWidth="1"/>
    <col min="9815" max="9817" width="9" style="1072" customWidth="1"/>
    <col min="9818" max="9821" width="8.85546875" style="1072"/>
    <col min="9822" max="9822" width="10.5703125" style="1072" customWidth="1"/>
    <col min="9823" max="9825" width="9" style="1072" customWidth="1"/>
    <col min="9826" max="9829" width="8.85546875" style="1072"/>
    <col min="9830" max="9830" width="10.5703125" style="1072" customWidth="1"/>
    <col min="9831" max="9833" width="9" style="1072" customWidth="1"/>
    <col min="9834" max="9837" width="8.85546875" style="1072"/>
    <col min="9838" max="9838" width="10.5703125" style="1072" customWidth="1"/>
    <col min="9839" max="9841" width="9" style="1072" customWidth="1"/>
    <col min="9842" max="9845" width="8.85546875" style="1072"/>
    <col min="9846" max="9846" width="10.5703125" style="1072" customWidth="1"/>
    <col min="9847" max="9849" width="9" style="1072" customWidth="1"/>
    <col min="9850" max="9853" width="8.85546875" style="1072"/>
    <col min="9854" max="9854" width="10.5703125" style="1072" customWidth="1"/>
    <col min="9855" max="9857" width="9" style="1072" customWidth="1"/>
    <col min="9858" max="9861" width="8.85546875" style="1072"/>
    <col min="9862" max="9862" width="10.5703125" style="1072" customWidth="1"/>
    <col min="9863" max="9865" width="9" style="1072" customWidth="1"/>
    <col min="9866" max="9869" width="8.85546875" style="1072"/>
    <col min="9870" max="9870" width="10.5703125" style="1072" customWidth="1"/>
    <col min="9871" max="9873" width="9" style="1072" customWidth="1"/>
    <col min="9874" max="9877" width="8.85546875" style="1072"/>
    <col min="9878" max="9878" width="10.5703125" style="1072" customWidth="1"/>
    <col min="9879" max="9881" width="9" style="1072" customWidth="1"/>
    <col min="9882" max="9885" width="8.85546875" style="1072"/>
    <col min="9886" max="9886" width="10.5703125" style="1072" customWidth="1"/>
    <col min="9887" max="9889" width="9" style="1072" customWidth="1"/>
    <col min="9890" max="9893" width="8.85546875" style="1072"/>
    <col min="9894" max="9894" width="10.5703125" style="1072" customWidth="1"/>
    <col min="9895" max="9897" width="9" style="1072" customWidth="1"/>
    <col min="9898" max="9901" width="8.85546875" style="1072"/>
    <col min="9902" max="9902" width="10.5703125" style="1072" customWidth="1"/>
    <col min="9903" max="9905" width="9" style="1072" customWidth="1"/>
    <col min="9906" max="9909" width="8.85546875" style="1072"/>
    <col min="9910" max="9910" width="10.5703125" style="1072" customWidth="1"/>
    <col min="9911" max="9913" width="9" style="1072" customWidth="1"/>
    <col min="9914" max="9917" width="8.85546875" style="1072"/>
    <col min="9918" max="9918" width="10.5703125" style="1072" customWidth="1"/>
    <col min="9919" max="9921" width="9" style="1072" customWidth="1"/>
    <col min="9922" max="9925" width="8.85546875" style="1072"/>
    <col min="9926" max="9926" width="10.5703125" style="1072" customWidth="1"/>
    <col min="9927" max="9929" width="9" style="1072" customWidth="1"/>
    <col min="9930" max="9933" width="8.85546875" style="1072"/>
    <col min="9934" max="9934" width="10.5703125" style="1072" customWidth="1"/>
    <col min="9935" max="9937" width="9" style="1072" customWidth="1"/>
    <col min="9938" max="9941" width="8.85546875" style="1072"/>
    <col min="9942" max="9942" width="10.5703125" style="1072" customWidth="1"/>
    <col min="9943" max="9945" width="9" style="1072" customWidth="1"/>
    <col min="9946" max="9949" width="8.85546875" style="1072"/>
    <col min="9950" max="9950" width="10.5703125" style="1072" customWidth="1"/>
    <col min="9951" max="9953" width="9" style="1072" customWidth="1"/>
    <col min="9954" max="9957" width="8.85546875" style="1072"/>
    <col min="9958" max="9958" width="10.5703125" style="1072" customWidth="1"/>
    <col min="9959" max="9961" width="9" style="1072" customWidth="1"/>
    <col min="9962" max="9965" width="8.85546875" style="1072"/>
    <col min="9966" max="9966" width="10.5703125" style="1072" customWidth="1"/>
    <col min="9967" max="9969" width="9" style="1072" customWidth="1"/>
    <col min="9970" max="9973" width="8.85546875" style="1072"/>
    <col min="9974" max="9974" width="10.5703125" style="1072" customWidth="1"/>
    <col min="9975" max="9977" width="9" style="1072" customWidth="1"/>
    <col min="9978" max="9981" width="8.85546875" style="1072"/>
    <col min="9982" max="9982" width="10.5703125" style="1072" customWidth="1"/>
    <col min="9983" max="9985" width="9" style="1072" customWidth="1"/>
    <col min="9986" max="9989" width="8.85546875" style="1072"/>
    <col min="9990" max="9990" width="10.5703125" style="1072" customWidth="1"/>
    <col min="9991" max="9993" width="9" style="1072" customWidth="1"/>
    <col min="9994" max="9997" width="8.85546875" style="1072"/>
    <col min="9998" max="9998" width="10.5703125" style="1072" customWidth="1"/>
    <col min="9999" max="10001" width="9" style="1072" customWidth="1"/>
    <col min="10002" max="10005" width="8.85546875" style="1072"/>
    <col min="10006" max="10006" width="10.5703125" style="1072" customWidth="1"/>
    <col min="10007" max="10009" width="9" style="1072" customWidth="1"/>
    <col min="10010" max="10013" width="8.85546875" style="1072"/>
    <col min="10014" max="10014" width="10.5703125" style="1072" customWidth="1"/>
    <col min="10015" max="10017" width="9" style="1072" customWidth="1"/>
    <col min="10018" max="10021" width="8.85546875" style="1072"/>
    <col min="10022" max="10022" width="10.5703125" style="1072" customWidth="1"/>
    <col min="10023" max="10025" width="9" style="1072" customWidth="1"/>
    <col min="10026" max="10029" width="8.85546875" style="1072"/>
    <col min="10030" max="10030" width="10.5703125" style="1072" customWidth="1"/>
    <col min="10031" max="10033" width="9" style="1072" customWidth="1"/>
    <col min="10034" max="10037" width="8.85546875" style="1072"/>
    <col min="10038" max="10038" width="10.5703125" style="1072" customWidth="1"/>
    <col min="10039" max="10041" width="9" style="1072" customWidth="1"/>
    <col min="10042" max="10045" width="8.85546875" style="1072"/>
    <col min="10046" max="10046" width="10.5703125" style="1072" customWidth="1"/>
    <col min="10047" max="10049" width="9" style="1072" customWidth="1"/>
    <col min="10050" max="10053" width="8.85546875" style="1072"/>
    <col min="10054" max="10054" width="10.5703125" style="1072" customWidth="1"/>
    <col min="10055" max="10057" width="9" style="1072" customWidth="1"/>
    <col min="10058" max="10061" width="8.85546875" style="1072"/>
    <col min="10062" max="10062" width="10.5703125" style="1072" customWidth="1"/>
    <col min="10063" max="10065" width="9" style="1072" customWidth="1"/>
    <col min="10066" max="10069" width="8.85546875" style="1072"/>
    <col min="10070" max="10070" width="10.5703125" style="1072" customWidth="1"/>
    <col min="10071" max="10073" width="9" style="1072" customWidth="1"/>
    <col min="10074" max="10077" width="8.85546875" style="1072"/>
    <col min="10078" max="10078" width="10.5703125" style="1072" customWidth="1"/>
    <col min="10079" max="10081" width="9" style="1072" customWidth="1"/>
    <col min="10082" max="10085" width="8.85546875" style="1072"/>
    <col min="10086" max="10086" width="10.5703125" style="1072" customWidth="1"/>
    <col min="10087" max="10089" width="9" style="1072" customWidth="1"/>
    <col min="10090" max="10093" width="8.85546875" style="1072"/>
    <col min="10094" max="10094" width="10.5703125" style="1072" customWidth="1"/>
    <col min="10095" max="10097" width="9" style="1072" customWidth="1"/>
    <col min="10098" max="10101" width="8.85546875" style="1072"/>
    <col min="10102" max="10102" width="10.5703125" style="1072" customWidth="1"/>
    <col min="10103" max="10105" width="9" style="1072" customWidth="1"/>
    <col min="10106" max="10109" width="8.85546875" style="1072"/>
    <col min="10110" max="10110" width="10.5703125" style="1072" customWidth="1"/>
    <col min="10111" max="10113" width="9" style="1072" customWidth="1"/>
    <col min="10114" max="10117" width="8.85546875" style="1072"/>
    <col min="10118" max="10118" width="10.5703125" style="1072" customWidth="1"/>
    <col min="10119" max="10121" width="9" style="1072" customWidth="1"/>
    <col min="10122" max="10125" width="8.85546875" style="1072"/>
    <col min="10126" max="10126" width="10.5703125" style="1072" customWidth="1"/>
    <col min="10127" max="10129" width="9" style="1072" customWidth="1"/>
    <col min="10130" max="10133" width="8.85546875" style="1072"/>
    <col min="10134" max="10134" width="10.5703125" style="1072" customWidth="1"/>
    <col min="10135" max="10137" width="9" style="1072" customWidth="1"/>
    <col min="10138" max="10141" width="8.85546875" style="1072"/>
    <col min="10142" max="10142" width="10.5703125" style="1072" customWidth="1"/>
    <col min="10143" max="10145" width="9" style="1072" customWidth="1"/>
    <col min="10146" max="10149" width="8.85546875" style="1072"/>
    <col min="10150" max="10150" width="10.5703125" style="1072" customWidth="1"/>
    <col min="10151" max="10153" width="9" style="1072" customWidth="1"/>
    <col min="10154" max="10157" width="8.85546875" style="1072"/>
    <col min="10158" max="10158" width="10.5703125" style="1072" customWidth="1"/>
    <col min="10159" max="10161" width="9" style="1072" customWidth="1"/>
    <col min="10162" max="10165" width="8.85546875" style="1072"/>
    <col min="10166" max="10166" width="10.5703125" style="1072" customWidth="1"/>
    <col min="10167" max="10169" width="9" style="1072" customWidth="1"/>
    <col min="10170" max="10173" width="8.85546875" style="1072"/>
    <col min="10174" max="10174" width="10.5703125" style="1072" customWidth="1"/>
    <col min="10175" max="10177" width="9" style="1072" customWidth="1"/>
    <col min="10178" max="10181" width="8.85546875" style="1072"/>
    <col min="10182" max="10182" width="10.5703125" style="1072" customWidth="1"/>
    <col min="10183" max="10185" width="9" style="1072" customWidth="1"/>
    <col min="10186" max="10189" width="8.85546875" style="1072"/>
    <col min="10190" max="10190" width="10.5703125" style="1072" customWidth="1"/>
    <col min="10191" max="10193" width="9" style="1072" customWidth="1"/>
    <col min="10194" max="10197" width="8.85546875" style="1072"/>
    <col min="10198" max="10198" width="10.5703125" style="1072" customWidth="1"/>
    <col min="10199" max="10201" width="9" style="1072" customWidth="1"/>
    <col min="10202" max="10205" width="8.85546875" style="1072"/>
    <col min="10206" max="10206" width="10.5703125" style="1072" customWidth="1"/>
    <col min="10207" max="10209" width="9" style="1072" customWidth="1"/>
    <col min="10210" max="10213" width="8.85546875" style="1072"/>
    <col min="10214" max="10214" width="10.5703125" style="1072" customWidth="1"/>
    <col min="10215" max="10217" width="9" style="1072" customWidth="1"/>
    <col min="10218" max="10221" width="8.85546875" style="1072"/>
    <col min="10222" max="10222" width="10.5703125" style="1072" customWidth="1"/>
    <col min="10223" max="10225" width="9" style="1072" customWidth="1"/>
    <col min="10226" max="10229" width="8.85546875" style="1072"/>
    <col min="10230" max="10230" width="10.5703125" style="1072" customWidth="1"/>
    <col min="10231" max="10233" width="9" style="1072" customWidth="1"/>
    <col min="10234" max="10237" width="8.85546875" style="1072"/>
    <col min="10238" max="10238" width="10.5703125" style="1072" customWidth="1"/>
    <col min="10239" max="10241" width="9" style="1072" customWidth="1"/>
    <col min="10242" max="10245" width="8.85546875" style="1072"/>
    <col min="10246" max="10246" width="10.5703125" style="1072" customWidth="1"/>
    <col min="10247" max="10249" width="9" style="1072" customWidth="1"/>
    <col min="10250" max="10253" width="8.85546875" style="1072"/>
    <col min="10254" max="10254" width="10.5703125" style="1072" customWidth="1"/>
    <col min="10255" max="10257" width="9" style="1072" customWidth="1"/>
    <col min="10258" max="10261" width="8.85546875" style="1072"/>
    <col min="10262" max="10262" width="10.5703125" style="1072" customWidth="1"/>
    <col min="10263" max="10265" width="9" style="1072" customWidth="1"/>
    <col min="10266" max="10269" width="8.85546875" style="1072"/>
    <col min="10270" max="10270" width="10.5703125" style="1072" customWidth="1"/>
    <col min="10271" max="10273" width="9" style="1072" customWidth="1"/>
    <col min="10274" max="10277" width="8.85546875" style="1072"/>
    <col min="10278" max="10278" width="10.5703125" style="1072" customWidth="1"/>
    <col min="10279" max="10281" width="9" style="1072" customWidth="1"/>
    <col min="10282" max="10285" width="8.85546875" style="1072"/>
    <col min="10286" max="10286" width="10.5703125" style="1072" customWidth="1"/>
    <col min="10287" max="10289" width="9" style="1072" customWidth="1"/>
    <col min="10290" max="10293" width="8.85546875" style="1072"/>
    <col min="10294" max="10294" width="10.5703125" style="1072" customWidth="1"/>
    <col min="10295" max="10297" width="9" style="1072" customWidth="1"/>
    <col min="10298" max="10301" width="8.85546875" style="1072"/>
    <col min="10302" max="10302" width="10.5703125" style="1072" customWidth="1"/>
    <col min="10303" max="10305" width="9" style="1072" customWidth="1"/>
    <col min="10306" max="10309" width="8.85546875" style="1072"/>
    <col min="10310" max="10310" width="10.5703125" style="1072" customWidth="1"/>
    <col min="10311" max="10313" width="9" style="1072" customWidth="1"/>
    <col min="10314" max="10317" width="8.85546875" style="1072"/>
    <col min="10318" max="10318" width="10.5703125" style="1072" customWidth="1"/>
    <col min="10319" max="10321" width="9" style="1072" customWidth="1"/>
    <col min="10322" max="10325" width="8.85546875" style="1072"/>
    <col min="10326" max="10326" width="10.5703125" style="1072" customWidth="1"/>
    <col min="10327" max="10329" width="9" style="1072" customWidth="1"/>
    <col min="10330" max="10333" width="8.85546875" style="1072"/>
    <col min="10334" max="10334" width="10.5703125" style="1072" customWidth="1"/>
    <col min="10335" max="10337" width="9" style="1072" customWidth="1"/>
    <col min="10338" max="10341" width="8.85546875" style="1072"/>
    <col min="10342" max="10342" width="10.5703125" style="1072" customWidth="1"/>
    <col min="10343" max="10345" width="9" style="1072" customWidth="1"/>
    <col min="10346" max="10349" width="8.85546875" style="1072"/>
    <col min="10350" max="10350" width="10.5703125" style="1072" customWidth="1"/>
    <col min="10351" max="10353" width="9" style="1072" customWidth="1"/>
    <col min="10354" max="10357" width="8.85546875" style="1072"/>
    <col min="10358" max="10358" width="10.5703125" style="1072" customWidth="1"/>
    <col min="10359" max="10361" width="9" style="1072" customWidth="1"/>
    <col min="10362" max="10365" width="8.85546875" style="1072"/>
    <col min="10366" max="10366" width="10.5703125" style="1072" customWidth="1"/>
    <col min="10367" max="10369" width="9" style="1072" customWidth="1"/>
    <col min="10370" max="10373" width="8.85546875" style="1072"/>
    <col min="10374" max="10374" width="10.5703125" style="1072" customWidth="1"/>
    <col min="10375" max="10377" width="9" style="1072" customWidth="1"/>
    <col min="10378" max="10381" width="8.85546875" style="1072"/>
    <col min="10382" max="10382" width="10.5703125" style="1072" customWidth="1"/>
    <col min="10383" max="10385" width="9" style="1072" customWidth="1"/>
    <col min="10386" max="10389" width="8.85546875" style="1072"/>
    <col min="10390" max="10390" width="10.5703125" style="1072" customWidth="1"/>
    <col min="10391" max="10393" width="9" style="1072" customWidth="1"/>
    <col min="10394" max="10397" width="8.85546875" style="1072"/>
    <col min="10398" max="10398" width="10.5703125" style="1072" customWidth="1"/>
    <col min="10399" max="10401" width="9" style="1072" customWidth="1"/>
    <col min="10402" max="10405" width="8.85546875" style="1072"/>
    <col min="10406" max="10406" width="10.5703125" style="1072" customWidth="1"/>
    <col min="10407" max="10409" width="9" style="1072" customWidth="1"/>
    <col min="10410" max="10413" width="8.85546875" style="1072"/>
    <col min="10414" max="10414" width="10.5703125" style="1072" customWidth="1"/>
    <col min="10415" max="10417" width="9" style="1072" customWidth="1"/>
    <col min="10418" max="10421" width="8.85546875" style="1072"/>
    <col min="10422" max="10422" width="10.5703125" style="1072" customWidth="1"/>
    <col min="10423" max="10425" width="9" style="1072" customWidth="1"/>
    <col min="10426" max="10429" width="8.85546875" style="1072"/>
    <col min="10430" max="10430" width="10.5703125" style="1072" customWidth="1"/>
    <col min="10431" max="10433" width="9" style="1072" customWidth="1"/>
    <col min="10434" max="10437" width="8.85546875" style="1072"/>
    <col min="10438" max="10438" width="10.5703125" style="1072" customWidth="1"/>
    <col min="10439" max="10441" width="9" style="1072" customWidth="1"/>
    <col min="10442" max="10445" width="8.85546875" style="1072"/>
    <col min="10446" max="10446" width="10.5703125" style="1072" customWidth="1"/>
    <col min="10447" max="10449" width="9" style="1072" customWidth="1"/>
    <col min="10450" max="10453" width="8.85546875" style="1072"/>
    <col min="10454" max="10454" width="10.5703125" style="1072" customWidth="1"/>
    <col min="10455" max="10457" width="9" style="1072" customWidth="1"/>
    <col min="10458" max="10461" width="8.85546875" style="1072"/>
    <col min="10462" max="10462" width="10.5703125" style="1072" customWidth="1"/>
    <col min="10463" max="10465" width="9" style="1072" customWidth="1"/>
    <col min="10466" max="10469" width="8.85546875" style="1072"/>
    <col min="10470" max="10470" width="10.5703125" style="1072" customWidth="1"/>
    <col min="10471" max="10473" width="9" style="1072" customWidth="1"/>
    <col min="10474" max="10477" width="8.85546875" style="1072"/>
    <col min="10478" max="10478" width="10.5703125" style="1072" customWidth="1"/>
    <col min="10479" max="10481" width="9" style="1072" customWidth="1"/>
    <col min="10482" max="10485" width="8.85546875" style="1072"/>
    <col min="10486" max="10486" width="10.5703125" style="1072" customWidth="1"/>
    <col min="10487" max="10489" width="9" style="1072" customWidth="1"/>
    <col min="10490" max="10493" width="8.85546875" style="1072"/>
    <col min="10494" max="10494" width="10.5703125" style="1072" customWidth="1"/>
    <col min="10495" max="10497" width="9" style="1072" customWidth="1"/>
    <col min="10498" max="10501" width="8.85546875" style="1072"/>
    <col min="10502" max="10502" width="10.5703125" style="1072" customWidth="1"/>
    <col min="10503" max="10505" width="9" style="1072" customWidth="1"/>
    <col min="10506" max="10509" width="8.85546875" style="1072"/>
    <col min="10510" max="10510" width="10.5703125" style="1072" customWidth="1"/>
    <col min="10511" max="10513" width="9" style="1072" customWidth="1"/>
    <col min="10514" max="10517" width="8.85546875" style="1072"/>
    <col min="10518" max="10518" width="10.5703125" style="1072" customWidth="1"/>
    <col min="10519" max="10521" width="9" style="1072" customWidth="1"/>
    <col min="10522" max="10525" width="8.85546875" style="1072"/>
    <col min="10526" max="10526" width="10.5703125" style="1072" customWidth="1"/>
    <col min="10527" max="10529" width="9" style="1072" customWidth="1"/>
    <col min="10530" max="10533" width="8.85546875" style="1072"/>
    <col min="10534" max="10534" width="10.5703125" style="1072" customWidth="1"/>
    <col min="10535" max="10537" width="9" style="1072" customWidth="1"/>
    <col min="10538" max="10541" width="8.85546875" style="1072"/>
    <col min="10542" max="10542" width="10.5703125" style="1072" customWidth="1"/>
    <col min="10543" max="10545" width="9" style="1072" customWidth="1"/>
    <col min="10546" max="10549" width="8.85546875" style="1072"/>
    <col min="10550" max="10550" width="10.5703125" style="1072" customWidth="1"/>
    <col min="10551" max="10553" width="9" style="1072" customWidth="1"/>
    <col min="10554" max="10557" width="8.85546875" style="1072"/>
    <col min="10558" max="10558" width="10.5703125" style="1072" customWidth="1"/>
    <col min="10559" max="10561" width="9" style="1072" customWidth="1"/>
    <col min="10562" max="10565" width="8.85546875" style="1072"/>
    <col min="10566" max="10566" width="10.5703125" style="1072" customWidth="1"/>
    <col min="10567" max="10569" width="9" style="1072" customWidth="1"/>
    <col min="10570" max="10573" width="8.85546875" style="1072"/>
    <col min="10574" max="10574" width="10.5703125" style="1072" customWidth="1"/>
    <col min="10575" max="10577" width="9" style="1072" customWidth="1"/>
    <col min="10578" max="10581" width="8.85546875" style="1072"/>
    <col min="10582" max="10582" width="10.5703125" style="1072" customWidth="1"/>
    <col min="10583" max="10585" width="9" style="1072" customWidth="1"/>
    <col min="10586" max="10589" width="8.85546875" style="1072"/>
    <col min="10590" max="10590" width="10.5703125" style="1072" customWidth="1"/>
    <col min="10591" max="10593" width="9" style="1072" customWidth="1"/>
    <col min="10594" max="10597" width="8.85546875" style="1072"/>
    <col min="10598" max="10598" width="10.5703125" style="1072" customWidth="1"/>
    <col min="10599" max="10601" width="9" style="1072" customWidth="1"/>
    <col min="10602" max="10605" width="8.85546875" style="1072"/>
    <col min="10606" max="10606" width="10.5703125" style="1072" customWidth="1"/>
    <col min="10607" max="10609" width="9" style="1072" customWidth="1"/>
    <col min="10610" max="10613" width="8.85546875" style="1072"/>
    <col min="10614" max="10614" width="10.5703125" style="1072" customWidth="1"/>
    <col min="10615" max="10617" width="9" style="1072" customWidth="1"/>
    <col min="10618" max="10621" width="8.85546875" style="1072"/>
    <col min="10622" max="10622" width="10.5703125" style="1072" customWidth="1"/>
    <col min="10623" max="10625" width="9" style="1072" customWidth="1"/>
    <col min="10626" max="10629" width="8.85546875" style="1072"/>
    <col min="10630" max="10630" width="10.5703125" style="1072" customWidth="1"/>
    <col min="10631" max="10633" width="9" style="1072" customWidth="1"/>
    <col min="10634" max="10637" width="8.85546875" style="1072"/>
    <col min="10638" max="10638" width="10.5703125" style="1072" customWidth="1"/>
    <col min="10639" max="10641" width="9" style="1072" customWidth="1"/>
    <col min="10642" max="10645" width="8.85546875" style="1072"/>
    <col min="10646" max="10646" width="10.5703125" style="1072" customWidth="1"/>
    <col min="10647" max="10649" width="9" style="1072" customWidth="1"/>
    <col min="10650" max="10653" width="8.85546875" style="1072"/>
    <col min="10654" max="10654" width="10.5703125" style="1072" customWidth="1"/>
    <col min="10655" max="10657" width="9" style="1072" customWidth="1"/>
    <col min="10658" max="10661" width="8.85546875" style="1072"/>
    <col min="10662" max="10662" width="10.5703125" style="1072" customWidth="1"/>
    <col min="10663" max="10665" width="9" style="1072" customWidth="1"/>
    <col min="10666" max="10669" width="8.85546875" style="1072"/>
    <col min="10670" max="10670" width="10.5703125" style="1072" customWidth="1"/>
    <col min="10671" max="10673" width="9" style="1072" customWidth="1"/>
    <col min="10674" max="10677" width="8.85546875" style="1072"/>
    <col min="10678" max="10678" width="10.5703125" style="1072" customWidth="1"/>
    <col min="10679" max="10681" width="9" style="1072" customWidth="1"/>
    <col min="10682" max="10685" width="8.85546875" style="1072"/>
    <col min="10686" max="10686" width="10.5703125" style="1072" customWidth="1"/>
    <col min="10687" max="10689" width="9" style="1072" customWidth="1"/>
    <col min="10690" max="10693" width="8.85546875" style="1072"/>
    <col min="10694" max="10694" width="10.5703125" style="1072" customWidth="1"/>
    <col min="10695" max="10697" width="9" style="1072" customWidth="1"/>
    <col min="10698" max="10701" width="8.85546875" style="1072"/>
    <col min="10702" max="10702" width="10.5703125" style="1072" customWidth="1"/>
    <col min="10703" max="10705" width="9" style="1072" customWidth="1"/>
    <col min="10706" max="10709" width="8.85546875" style="1072"/>
    <col min="10710" max="10710" width="10.5703125" style="1072" customWidth="1"/>
    <col min="10711" max="10713" width="9" style="1072" customWidth="1"/>
    <col min="10714" max="10717" width="8.85546875" style="1072"/>
    <col min="10718" max="10718" width="10.5703125" style="1072" customWidth="1"/>
    <col min="10719" max="10721" width="9" style="1072" customWidth="1"/>
    <col min="10722" max="10725" width="8.85546875" style="1072"/>
    <col min="10726" max="10726" width="10.5703125" style="1072" customWidth="1"/>
    <col min="10727" max="10729" width="9" style="1072" customWidth="1"/>
    <col min="10730" max="10733" width="8.85546875" style="1072"/>
    <col min="10734" max="10734" width="10.5703125" style="1072" customWidth="1"/>
    <col min="10735" max="10737" width="9" style="1072" customWidth="1"/>
    <col min="10738" max="10741" width="8.85546875" style="1072"/>
    <col min="10742" max="10742" width="10.5703125" style="1072" customWidth="1"/>
    <col min="10743" max="10745" width="9" style="1072" customWidth="1"/>
    <col min="10746" max="10749" width="8.85546875" style="1072"/>
    <col min="10750" max="10750" width="10.5703125" style="1072" customWidth="1"/>
    <col min="10751" max="10753" width="9" style="1072" customWidth="1"/>
    <col min="10754" max="10757" width="8.85546875" style="1072"/>
    <col min="10758" max="10758" width="10.5703125" style="1072" customWidth="1"/>
    <col min="10759" max="10761" width="9" style="1072" customWidth="1"/>
    <col min="10762" max="10765" width="8.85546875" style="1072"/>
    <col min="10766" max="10766" width="10.5703125" style="1072" customWidth="1"/>
    <col min="10767" max="10769" width="9" style="1072" customWidth="1"/>
    <col min="10770" max="10773" width="8.85546875" style="1072"/>
    <col min="10774" max="10774" width="10.5703125" style="1072" customWidth="1"/>
    <col min="10775" max="10777" width="9" style="1072" customWidth="1"/>
    <col min="10778" max="10781" width="8.85546875" style="1072"/>
    <col min="10782" max="10782" width="10.5703125" style="1072" customWidth="1"/>
    <col min="10783" max="10785" width="9" style="1072" customWidth="1"/>
    <col min="10786" max="10789" width="8.85546875" style="1072"/>
    <col min="10790" max="10790" width="10.5703125" style="1072" customWidth="1"/>
    <col min="10791" max="10793" width="9" style="1072" customWidth="1"/>
    <col min="10794" max="10797" width="8.85546875" style="1072"/>
    <col min="10798" max="10798" width="10.5703125" style="1072" customWidth="1"/>
    <col min="10799" max="10801" width="9" style="1072" customWidth="1"/>
    <col min="10802" max="10805" width="8.85546875" style="1072"/>
    <col min="10806" max="10806" width="10.5703125" style="1072" customWidth="1"/>
    <col min="10807" max="10809" width="9" style="1072" customWidth="1"/>
    <col min="10810" max="10813" width="8.85546875" style="1072"/>
    <col min="10814" max="10814" width="10.5703125" style="1072" customWidth="1"/>
    <col min="10815" max="10817" width="9" style="1072" customWidth="1"/>
    <col min="10818" max="10821" width="8.85546875" style="1072"/>
    <col min="10822" max="10822" width="10.5703125" style="1072" customWidth="1"/>
    <col min="10823" max="10825" width="9" style="1072" customWidth="1"/>
    <col min="10826" max="10829" width="8.85546875" style="1072"/>
    <col min="10830" max="10830" width="10.5703125" style="1072" customWidth="1"/>
    <col min="10831" max="10833" width="9" style="1072" customWidth="1"/>
    <col min="10834" max="10837" width="8.85546875" style="1072"/>
    <col min="10838" max="10838" width="10.5703125" style="1072" customWidth="1"/>
    <col min="10839" max="10841" width="9" style="1072" customWidth="1"/>
    <col min="10842" max="10845" width="8.85546875" style="1072"/>
    <col min="10846" max="10846" width="10.5703125" style="1072" customWidth="1"/>
    <col min="10847" max="10849" width="9" style="1072" customWidth="1"/>
    <col min="10850" max="10853" width="8.85546875" style="1072"/>
    <col min="10854" max="10854" width="10.5703125" style="1072" customWidth="1"/>
    <col min="10855" max="10857" width="9" style="1072" customWidth="1"/>
    <col min="10858" max="10861" width="8.85546875" style="1072"/>
    <col min="10862" max="10862" width="10.5703125" style="1072" customWidth="1"/>
    <col min="10863" max="10865" width="9" style="1072" customWidth="1"/>
    <col min="10866" max="10869" width="8.85546875" style="1072"/>
    <col min="10870" max="10870" width="10.5703125" style="1072" customWidth="1"/>
    <col min="10871" max="10873" width="9" style="1072" customWidth="1"/>
    <col min="10874" max="10877" width="8.85546875" style="1072"/>
    <col min="10878" max="10878" width="10.5703125" style="1072" customWidth="1"/>
    <col min="10879" max="10881" width="9" style="1072" customWidth="1"/>
    <col min="10882" max="10885" width="8.85546875" style="1072"/>
    <col min="10886" max="10886" width="10.5703125" style="1072" customWidth="1"/>
    <col min="10887" max="10889" width="9" style="1072" customWidth="1"/>
    <col min="10890" max="10893" width="8.85546875" style="1072"/>
    <col min="10894" max="10894" width="10.5703125" style="1072" customWidth="1"/>
    <col min="10895" max="10897" width="9" style="1072" customWidth="1"/>
    <col min="10898" max="10901" width="8.85546875" style="1072"/>
    <col min="10902" max="10902" width="10.5703125" style="1072" customWidth="1"/>
    <col min="10903" max="10905" width="9" style="1072" customWidth="1"/>
    <col min="10906" max="10909" width="8.85546875" style="1072"/>
    <col min="10910" max="10910" width="10.5703125" style="1072" customWidth="1"/>
    <col min="10911" max="10913" width="9" style="1072" customWidth="1"/>
    <col min="10914" max="10917" width="8.85546875" style="1072"/>
    <col min="10918" max="10918" width="10.5703125" style="1072" customWidth="1"/>
    <col min="10919" max="10921" width="9" style="1072" customWidth="1"/>
    <col min="10922" max="10925" width="8.85546875" style="1072"/>
    <col min="10926" max="10926" width="10.5703125" style="1072" customWidth="1"/>
    <col min="10927" max="10929" width="9" style="1072" customWidth="1"/>
    <col min="10930" max="10933" width="8.85546875" style="1072"/>
    <col min="10934" max="10934" width="10.5703125" style="1072" customWidth="1"/>
    <col min="10935" max="10937" width="9" style="1072" customWidth="1"/>
    <col min="10938" max="10941" width="8.85546875" style="1072"/>
    <col min="10942" max="10942" width="10.5703125" style="1072" customWidth="1"/>
    <col min="10943" max="10945" width="9" style="1072" customWidth="1"/>
    <col min="10946" max="10949" width="8.85546875" style="1072"/>
    <col min="10950" max="10950" width="10.5703125" style="1072" customWidth="1"/>
    <col min="10951" max="10953" width="9" style="1072" customWidth="1"/>
    <col min="10954" max="10957" width="8.85546875" style="1072"/>
    <col min="10958" max="10958" width="10.5703125" style="1072" customWidth="1"/>
    <col min="10959" max="10961" width="9" style="1072" customWidth="1"/>
    <col min="10962" max="10965" width="8.85546875" style="1072"/>
    <col min="10966" max="10966" width="10.5703125" style="1072" customWidth="1"/>
    <col min="10967" max="10969" width="9" style="1072" customWidth="1"/>
    <col min="10970" max="10973" width="8.85546875" style="1072"/>
    <col min="10974" max="10974" width="10.5703125" style="1072" customWidth="1"/>
    <col min="10975" max="10977" width="9" style="1072" customWidth="1"/>
    <col min="10978" max="10981" width="8.85546875" style="1072"/>
    <col min="10982" max="10982" width="10.5703125" style="1072" customWidth="1"/>
    <col min="10983" max="10985" width="9" style="1072" customWidth="1"/>
    <col min="10986" max="10989" width="8.85546875" style="1072"/>
    <col min="10990" max="10990" width="10.5703125" style="1072" customWidth="1"/>
    <col min="10991" max="10993" width="9" style="1072" customWidth="1"/>
    <col min="10994" max="10997" width="8.85546875" style="1072"/>
    <col min="10998" max="10998" width="10.5703125" style="1072" customWidth="1"/>
    <col min="10999" max="11001" width="9" style="1072" customWidth="1"/>
    <col min="11002" max="11005" width="8.85546875" style="1072"/>
    <col min="11006" max="11006" width="10.5703125" style="1072" customWidth="1"/>
    <col min="11007" max="11009" width="9" style="1072" customWidth="1"/>
    <col min="11010" max="11013" width="8.85546875" style="1072"/>
    <col min="11014" max="11014" width="10.5703125" style="1072" customWidth="1"/>
    <col min="11015" max="11017" width="9" style="1072" customWidth="1"/>
    <col min="11018" max="11021" width="8.85546875" style="1072"/>
    <col min="11022" max="11022" width="10.5703125" style="1072" customWidth="1"/>
    <col min="11023" max="11025" width="9" style="1072" customWidth="1"/>
    <col min="11026" max="11029" width="8.85546875" style="1072"/>
    <col min="11030" max="11030" width="10.5703125" style="1072" customWidth="1"/>
    <col min="11031" max="11033" width="9" style="1072" customWidth="1"/>
    <col min="11034" max="11037" width="8.85546875" style="1072"/>
    <col min="11038" max="11038" width="10.5703125" style="1072" customWidth="1"/>
    <col min="11039" max="11041" width="9" style="1072" customWidth="1"/>
    <col min="11042" max="11045" width="8.85546875" style="1072"/>
    <col min="11046" max="11046" width="10.5703125" style="1072" customWidth="1"/>
    <col min="11047" max="11049" width="9" style="1072" customWidth="1"/>
    <col min="11050" max="11053" width="8.85546875" style="1072"/>
    <col min="11054" max="11054" width="10.5703125" style="1072" customWidth="1"/>
    <col min="11055" max="11057" width="9" style="1072" customWidth="1"/>
    <col min="11058" max="11061" width="8.85546875" style="1072"/>
    <col min="11062" max="11062" width="10.5703125" style="1072" customWidth="1"/>
    <col min="11063" max="11065" width="9" style="1072" customWidth="1"/>
    <col min="11066" max="11069" width="8.85546875" style="1072"/>
    <col min="11070" max="11070" width="10.5703125" style="1072" customWidth="1"/>
    <col min="11071" max="11073" width="9" style="1072" customWidth="1"/>
    <col min="11074" max="11077" width="8.85546875" style="1072"/>
    <col min="11078" max="11078" width="10.5703125" style="1072" customWidth="1"/>
    <col min="11079" max="11081" width="9" style="1072" customWidth="1"/>
    <col min="11082" max="11085" width="8.85546875" style="1072"/>
    <col min="11086" max="11086" width="10.5703125" style="1072" customWidth="1"/>
    <col min="11087" max="11089" width="9" style="1072" customWidth="1"/>
    <col min="11090" max="11093" width="8.85546875" style="1072"/>
    <col min="11094" max="11094" width="10.5703125" style="1072" customWidth="1"/>
    <col min="11095" max="11097" width="9" style="1072" customWidth="1"/>
    <col min="11098" max="11101" width="8.85546875" style="1072"/>
    <col min="11102" max="11102" width="10.5703125" style="1072" customWidth="1"/>
    <col min="11103" max="11105" width="9" style="1072" customWidth="1"/>
    <col min="11106" max="11109" width="8.85546875" style="1072"/>
    <col min="11110" max="11110" width="10.5703125" style="1072" customWidth="1"/>
    <col min="11111" max="11113" width="9" style="1072" customWidth="1"/>
    <col min="11114" max="11117" width="8.85546875" style="1072"/>
    <col min="11118" max="11118" width="10.5703125" style="1072" customWidth="1"/>
    <col min="11119" max="11121" width="9" style="1072" customWidth="1"/>
    <col min="11122" max="11125" width="8.85546875" style="1072"/>
    <col min="11126" max="11126" width="10.5703125" style="1072" customWidth="1"/>
    <col min="11127" max="11129" width="9" style="1072" customWidth="1"/>
    <col min="11130" max="11133" width="8.85546875" style="1072"/>
    <col min="11134" max="11134" width="10.5703125" style="1072" customWidth="1"/>
    <col min="11135" max="11137" width="9" style="1072" customWidth="1"/>
    <col min="11138" max="11141" width="8.85546875" style="1072"/>
    <col min="11142" max="11142" width="10.5703125" style="1072" customWidth="1"/>
    <col min="11143" max="11145" width="9" style="1072" customWidth="1"/>
    <col min="11146" max="11149" width="8.85546875" style="1072"/>
    <col min="11150" max="11150" width="10.5703125" style="1072" customWidth="1"/>
    <col min="11151" max="11153" width="9" style="1072" customWidth="1"/>
    <col min="11154" max="11157" width="8.85546875" style="1072"/>
    <col min="11158" max="11158" width="10.5703125" style="1072" customWidth="1"/>
    <col min="11159" max="11161" width="9" style="1072" customWidth="1"/>
    <col min="11162" max="11165" width="8.85546875" style="1072"/>
    <col min="11166" max="11166" width="10.5703125" style="1072" customWidth="1"/>
    <col min="11167" max="11169" width="9" style="1072" customWidth="1"/>
    <col min="11170" max="11173" width="8.85546875" style="1072"/>
    <col min="11174" max="11174" width="10.5703125" style="1072" customWidth="1"/>
    <col min="11175" max="11177" width="9" style="1072" customWidth="1"/>
    <col min="11178" max="11181" width="8.85546875" style="1072"/>
    <col min="11182" max="11182" width="10.5703125" style="1072" customWidth="1"/>
    <col min="11183" max="11185" width="9" style="1072" customWidth="1"/>
    <col min="11186" max="11189" width="8.85546875" style="1072"/>
    <col min="11190" max="11190" width="10.5703125" style="1072" customWidth="1"/>
    <col min="11191" max="11193" width="9" style="1072" customWidth="1"/>
    <col min="11194" max="11197" width="8.85546875" style="1072"/>
    <col min="11198" max="11198" width="10.5703125" style="1072" customWidth="1"/>
    <col min="11199" max="11201" width="9" style="1072" customWidth="1"/>
    <col min="11202" max="11205" width="8.85546875" style="1072"/>
    <col min="11206" max="11206" width="10.5703125" style="1072" customWidth="1"/>
    <col min="11207" max="11209" width="9" style="1072" customWidth="1"/>
    <col min="11210" max="11213" width="8.85546875" style="1072"/>
    <col min="11214" max="11214" width="10.5703125" style="1072" customWidth="1"/>
    <col min="11215" max="11217" width="9" style="1072" customWidth="1"/>
    <col min="11218" max="11221" width="8.85546875" style="1072"/>
    <col min="11222" max="11222" width="10.5703125" style="1072" customWidth="1"/>
    <col min="11223" max="11225" width="9" style="1072" customWidth="1"/>
    <col min="11226" max="11229" width="8.85546875" style="1072"/>
    <col min="11230" max="11230" width="10.5703125" style="1072" customWidth="1"/>
    <col min="11231" max="11233" width="9" style="1072" customWidth="1"/>
    <col min="11234" max="11237" width="8.85546875" style="1072"/>
    <col min="11238" max="11238" width="10.5703125" style="1072" customWidth="1"/>
    <col min="11239" max="11241" width="9" style="1072" customWidth="1"/>
    <col min="11242" max="11245" width="8.85546875" style="1072"/>
    <col min="11246" max="11246" width="10.5703125" style="1072" customWidth="1"/>
    <col min="11247" max="11249" width="9" style="1072" customWidth="1"/>
    <col min="11250" max="11253" width="8.85546875" style="1072"/>
    <col min="11254" max="11254" width="10.5703125" style="1072" customWidth="1"/>
    <col min="11255" max="11257" width="9" style="1072" customWidth="1"/>
    <col min="11258" max="11261" width="8.85546875" style="1072"/>
    <col min="11262" max="11262" width="10.5703125" style="1072" customWidth="1"/>
    <col min="11263" max="11265" width="9" style="1072" customWidth="1"/>
    <col min="11266" max="11269" width="8.85546875" style="1072"/>
    <col min="11270" max="11270" width="10.5703125" style="1072" customWidth="1"/>
    <col min="11271" max="11273" width="9" style="1072" customWidth="1"/>
    <col min="11274" max="11277" width="8.85546875" style="1072"/>
    <col min="11278" max="11278" width="10.5703125" style="1072" customWidth="1"/>
    <col min="11279" max="11281" width="9" style="1072" customWidth="1"/>
    <col min="11282" max="11285" width="8.85546875" style="1072"/>
    <col min="11286" max="11286" width="10.5703125" style="1072" customWidth="1"/>
    <col min="11287" max="11289" width="9" style="1072" customWidth="1"/>
    <col min="11290" max="11293" width="8.85546875" style="1072"/>
    <col min="11294" max="11294" width="10.5703125" style="1072" customWidth="1"/>
    <col min="11295" max="11297" width="9" style="1072" customWidth="1"/>
    <col min="11298" max="11301" width="8.85546875" style="1072"/>
    <col min="11302" max="11302" width="10.5703125" style="1072" customWidth="1"/>
    <col min="11303" max="11305" width="9" style="1072" customWidth="1"/>
    <col min="11306" max="11309" width="8.85546875" style="1072"/>
    <col min="11310" max="11310" width="10.5703125" style="1072" customWidth="1"/>
    <col min="11311" max="11313" width="9" style="1072" customWidth="1"/>
    <col min="11314" max="11317" width="8.85546875" style="1072"/>
    <col min="11318" max="11318" width="10.5703125" style="1072" customWidth="1"/>
    <col min="11319" max="11321" width="9" style="1072" customWidth="1"/>
    <col min="11322" max="11325" width="8.85546875" style="1072"/>
    <col min="11326" max="11326" width="10.5703125" style="1072" customWidth="1"/>
    <col min="11327" max="11329" width="9" style="1072" customWidth="1"/>
    <col min="11330" max="11333" width="8.85546875" style="1072"/>
    <col min="11334" max="11334" width="10.5703125" style="1072" customWidth="1"/>
    <col min="11335" max="11337" width="9" style="1072" customWidth="1"/>
    <col min="11338" max="11341" width="8.85546875" style="1072"/>
    <col min="11342" max="11342" width="10.5703125" style="1072" customWidth="1"/>
    <col min="11343" max="11345" width="9" style="1072" customWidth="1"/>
    <col min="11346" max="11349" width="8.85546875" style="1072"/>
    <col min="11350" max="11350" width="10.5703125" style="1072" customWidth="1"/>
    <col min="11351" max="11353" width="9" style="1072" customWidth="1"/>
    <col min="11354" max="11357" width="8.85546875" style="1072"/>
    <col min="11358" max="11358" width="10.5703125" style="1072" customWidth="1"/>
    <col min="11359" max="11361" width="9" style="1072" customWidth="1"/>
    <col min="11362" max="11365" width="8.85546875" style="1072"/>
    <col min="11366" max="11366" width="10.5703125" style="1072" customWidth="1"/>
    <col min="11367" max="11369" width="9" style="1072" customWidth="1"/>
    <col min="11370" max="11373" width="8.85546875" style="1072"/>
    <col min="11374" max="11374" width="10.5703125" style="1072" customWidth="1"/>
    <col min="11375" max="11377" width="9" style="1072" customWidth="1"/>
    <col min="11378" max="11381" width="8.85546875" style="1072"/>
    <col min="11382" max="11382" width="10.5703125" style="1072" customWidth="1"/>
    <col min="11383" max="11385" width="9" style="1072" customWidth="1"/>
    <col min="11386" max="11389" width="8.85546875" style="1072"/>
    <col min="11390" max="11390" width="10.5703125" style="1072" customWidth="1"/>
    <col min="11391" max="11393" width="9" style="1072" customWidth="1"/>
    <col min="11394" max="11397" width="8.85546875" style="1072"/>
    <col min="11398" max="11398" width="10.5703125" style="1072" customWidth="1"/>
    <col min="11399" max="11401" width="9" style="1072" customWidth="1"/>
    <col min="11402" max="11405" width="8.85546875" style="1072"/>
    <col min="11406" max="11406" width="10.5703125" style="1072" customWidth="1"/>
    <col min="11407" max="11409" width="9" style="1072" customWidth="1"/>
    <col min="11410" max="11413" width="8.85546875" style="1072"/>
    <col min="11414" max="11414" width="10.5703125" style="1072" customWidth="1"/>
    <col min="11415" max="11417" width="9" style="1072" customWidth="1"/>
    <col min="11418" max="11421" width="8.85546875" style="1072"/>
    <col min="11422" max="11422" width="10.5703125" style="1072" customWidth="1"/>
    <col min="11423" max="11425" width="9" style="1072" customWidth="1"/>
    <col min="11426" max="11429" width="8.85546875" style="1072"/>
    <col min="11430" max="11430" width="10.5703125" style="1072" customWidth="1"/>
    <col min="11431" max="11433" width="9" style="1072" customWidth="1"/>
    <col min="11434" max="11437" width="8.85546875" style="1072"/>
    <col min="11438" max="11438" width="10.5703125" style="1072" customWidth="1"/>
    <col min="11439" max="11441" width="9" style="1072" customWidth="1"/>
    <col min="11442" max="11445" width="8.85546875" style="1072"/>
    <col min="11446" max="11446" width="10.5703125" style="1072" customWidth="1"/>
    <col min="11447" max="11449" width="9" style="1072" customWidth="1"/>
    <col min="11450" max="11453" width="8.85546875" style="1072"/>
    <col min="11454" max="11454" width="10.5703125" style="1072" customWidth="1"/>
    <col min="11455" max="11457" width="9" style="1072" customWidth="1"/>
    <col min="11458" max="11461" width="8.85546875" style="1072"/>
    <col min="11462" max="11462" width="10.5703125" style="1072" customWidth="1"/>
    <col min="11463" max="11465" width="9" style="1072" customWidth="1"/>
    <col min="11466" max="11469" width="8.85546875" style="1072"/>
    <col min="11470" max="11470" width="10.5703125" style="1072" customWidth="1"/>
    <col min="11471" max="11473" width="9" style="1072" customWidth="1"/>
    <col min="11474" max="11477" width="8.85546875" style="1072"/>
    <col min="11478" max="11478" width="10.5703125" style="1072" customWidth="1"/>
    <col min="11479" max="11481" width="9" style="1072" customWidth="1"/>
    <col min="11482" max="11485" width="8.85546875" style="1072"/>
    <col min="11486" max="11486" width="10.5703125" style="1072" customWidth="1"/>
    <col min="11487" max="11489" width="9" style="1072" customWidth="1"/>
    <col min="11490" max="11493" width="8.85546875" style="1072"/>
    <col min="11494" max="11494" width="10.5703125" style="1072" customWidth="1"/>
    <col min="11495" max="11497" width="9" style="1072" customWidth="1"/>
    <col min="11498" max="11501" width="8.85546875" style="1072"/>
    <col min="11502" max="11502" width="10.5703125" style="1072" customWidth="1"/>
    <col min="11503" max="11505" width="9" style="1072" customWidth="1"/>
    <col min="11506" max="11509" width="8.85546875" style="1072"/>
    <col min="11510" max="11510" width="10.5703125" style="1072" customWidth="1"/>
    <col min="11511" max="11513" width="9" style="1072" customWidth="1"/>
    <col min="11514" max="11517" width="8.85546875" style="1072"/>
    <col min="11518" max="11518" width="10.5703125" style="1072" customWidth="1"/>
    <col min="11519" max="11521" width="9" style="1072" customWidth="1"/>
    <col min="11522" max="11525" width="8.85546875" style="1072"/>
    <col min="11526" max="11526" width="10.5703125" style="1072" customWidth="1"/>
    <col min="11527" max="11529" width="9" style="1072" customWidth="1"/>
    <col min="11530" max="11533" width="8.85546875" style="1072"/>
    <col min="11534" max="11534" width="10.5703125" style="1072" customWidth="1"/>
    <col min="11535" max="11537" width="9" style="1072" customWidth="1"/>
    <col min="11538" max="11541" width="8.85546875" style="1072"/>
    <col min="11542" max="11542" width="10.5703125" style="1072" customWidth="1"/>
    <col min="11543" max="11545" width="9" style="1072" customWidth="1"/>
    <col min="11546" max="11549" width="8.85546875" style="1072"/>
    <col min="11550" max="11550" width="10.5703125" style="1072" customWidth="1"/>
    <col min="11551" max="11553" width="9" style="1072" customWidth="1"/>
    <col min="11554" max="11557" width="8.85546875" style="1072"/>
    <col min="11558" max="11558" width="10.5703125" style="1072" customWidth="1"/>
    <col min="11559" max="11561" width="9" style="1072" customWidth="1"/>
    <col min="11562" max="11565" width="8.85546875" style="1072"/>
    <col min="11566" max="11566" width="10.5703125" style="1072" customWidth="1"/>
    <col min="11567" max="11569" width="9" style="1072" customWidth="1"/>
    <col min="11570" max="11573" width="8.85546875" style="1072"/>
    <col min="11574" max="11574" width="10.5703125" style="1072" customWidth="1"/>
    <col min="11575" max="11577" width="9" style="1072" customWidth="1"/>
    <col min="11578" max="11581" width="8.85546875" style="1072"/>
    <col min="11582" max="11582" width="10.5703125" style="1072" customWidth="1"/>
    <col min="11583" max="11585" width="9" style="1072" customWidth="1"/>
    <col min="11586" max="11589" width="8.85546875" style="1072"/>
    <col min="11590" max="11590" width="10.5703125" style="1072" customWidth="1"/>
    <col min="11591" max="11593" width="9" style="1072" customWidth="1"/>
    <col min="11594" max="11597" width="8.85546875" style="1072"/>
    <col min="11598" max="11598" width="10.5703125" style="1072" customWidth="1"/>
    <col min="11599" max="11601" width="9" style="1072" customWidth="1"/>
    <col min="11602" max="11605" width="8.85546875" style="1072"/>
    <col min="11606" max="11606" width="10.5703125" style="1072" customWidth="1"/>
    <col min="11607" max="11609" width="9" style="1072" customWidth="1"/>
    <col min="11610" max="11613" width="8.85546875" style="1072"/>
    <col min="11614" max="11614" width="10.5703125" style="1072" customWidth="1"/>
    <col min="11615" max="11617" width="9" style="1072" customWidth="1"/>
    <col min="11618" max="11621" width="8.85546875" style="1072"/>
    <col min="11622" max="11622" width="10.5703125" style="1072" customWidth="1"/>
    <col min="11623" max="11625" width="9" style="1072" customWidth="1"/>
    <col min="11626" max="11629" width="8.85546875" style="1072"/>
    <col min="11630" max="11630" width="10.5703125" style="1072" customWidth="1"/>
    <col min="11631" max="11633" width="9" style="1072" customWidth="1"/>
    <col min="11634" max="11637" width="8.85546875" style="1072"/>
    <col min="11638" max="11638" width="10.5703125" style="1072" customWidth="1"/>
    <col min="11639" max="11641" width="9" style="1072" customWidth="1"/>
    <col min="11642" max="11645" width="8.85546875" style="1072"/>
    <col min="11646" max="11646" width="10.5703125" style="1072" customWidth="1"/>
    <col min="11647" max="11649" width="9" style="1072" customWidth="1"/>
    <col min="11650" max="11653" width="8.85546875" style="1072"/>
    <col min="11654" max="11654" width="10.5703125" style="1072" customWidth="1"/>
    <col min="11655" max="11657" width="9" style="1072" customWidth="1"/>
    <col min="11658" max="11661" width="8.85546875" style="1072"/>
    <col min="11662" max="11662" width="10.5703125" style="1072" customWidth="1"/>
    <col min="11663" max="11665" width="9" style="1072" customWidth="1"/>
    <col min="11666" max="11669" width="8.85546875" style="1072"/>
    <col min="11670" max="11670" width="10.5703125" style="1072" customWidth="1"/>
    <col min="11671" max="11673" width="9" style="1072" customWidth="1"/>
    <col min="11674" max="11677" width="8.85546875" style="1072"/>
    <col min="11678" max="11678" width="10.5703125" style="1072" customWidth="1"/>
    <col min="11679" max="11681" width="9" style="1072" customWidth="1"/>
    <col min="11682" max="11685" width="8.85546875" style="1072"/>
    <col min="11686" max="11686" width="10.5703125" style="1072" customWidth="1"/>
    <col min="11687" max="11689" width="9" style="1072" customWidth="1"/>
    <col min="11690" max="11693" width="8.85546875" style="1072"/>
    <col min="11694" max="11694" width="10.5703125" style="1072" customWidth="1"/>
    <col min="11695" max="11697" width="9" style="1072" customWidth="1"/>
    <col min="11698" max="11701" width="8.85546875" style="1072"/>
    <col min="11702" max="11702" width="10.5703125" style="1072" customWidth="1"/>
    <col min="11703" max="11705" width="9" style="1072" customWidth="1"/>
    <col min="11706" max="11709" width="8.85546875" style="1072"/>
    <col min="11710" max="11710" width="10.5703125" style="1072" customWidth="1"/>
    <col min="11711" max="11713" width="9" style="1072" customWidth="1"/>
    <col min="11714" max="11717" width="8.85546875" style="1072"/>
    <col min="11718" max="11718" width="10.5703125" style="1072" customWidth="1"/>
    <col min="11719" max="11721" width="9" style="1072" customWidth="1"/>
    <col min="11722" max="11725" width="8.85546875" style="1072"/>
    <col min="11726" max="11726" width="10.5703125" style="1072" customWidth="1"/>
    <col min="11727" max="11729" width="9" style="1072" customWidth="1"/>
    <col min="11730" max="11733" width="8.85546875" style="1072"/>
    <col min="11734" max="11734" width="10.5703125" style="1072" customWidth="1"/>
    <col min="11735" max="11737" width="9" style="1072" customWidth="1"/>
    <col min="11738" max="11741" width="8.85546875" style="1072"/>
    <col min="11742" max="11742" width="10.5703125" style="1072" customWidth="1"/>
    <col min="11743" max="11745" width="9" style="1072" customWidth="1"/>
    <col min="11746" max="11749" width="8.85546875" style="1072"/>
    <col min="11750" max="11750" width="10.5703125" style="1072" customWidth="1"/>
    <col min="11751" max="11753" width="9" style="1072" customWidth="1"/>
    <col min="11754" max="11757" width="8.85546875" style="1072"/>
    <col min="11758" max="11758" width="10.5703125" style="1072" customWidth="1"/>
    <col min="11759" max="11761" width="9" style="1072" customWidth="1"/>
    <col min="11762" max="11765" width="8.85546875" style="1072"/>
    <col min="11766" max="11766" width="10.5703125" style="1072" customWidth="1"/>
    <col min="11767" max="11769" width="9" style="1072" customWidth="1"/>
    <col min="11770" max="11773" width="8.85546875" style="1072"/>
    <col min="11774" max="11774" width="10.5703125" style="1072" customWidth="1"/>
    <col min="11775" max="11777" width="9" style="1072" customWidth="1"/>
    <col min="11778" max="11781" width="8.85546875" style="1072"/>
    <col min="11782" max="11782" width="10.5703125" style="1072" customWidth="1"/>
    <col min="11783" max="11785" width="9" style="1072" customWidth="1"/>
    <col min="11786" max="11789" width="8.85546875" style="1072"/>
    <col min="11790" max="11790" width="10.5703125" style="1072" customWidth="1"/>
    <col min="11791" max="11793" width="9" style="1072" customWidth="1"/>
    <col min="11794" max="11797" width="8.85546875" style="1072"/>
    <col min="11798" max="11798" width="10.5703125" style="1072" customWidth="1"/>
    <col min="11799" max="11801" width="9" style="1072" customWidth="1"/>
    <col min="11802" max="11805" width="8.85546875" style="1072"/>
    <col min="11806" max="11806" width="10.5703125" style="1072" customWidth="1"/>
    <col min="11807" max="11809" width="9" style="1072" customWidth="1"/>
    <col min="11810" max="11813" width="8.85546875" style="1072"/>
    <col min="11814" max="11814" width="10.5703125" style="1072" customWidth="1"/>
    <col min="11815" max="11817" width="9" style="1072" customWidth="1"/>
    <col min="11818" max="11821" width="8.85546875" style="1072"/>
    <col min="11822" max="11822" width="10.5703125" style="1072" customWidth="1"/>
    <col min="11823" max="11825" width="9" style="1072" customWidth="1"/>
    <col min="11826" max="11829" width="8.85546875" style="1072"/>
    <col min="11830" max="11830" width="10.5703125" style="1072" customWidth="1"/>
    <col min="11831" max="11833" width="9" style="1072" customWidth="1"/>
    <col min="11834" max="11837" width="8.85546875" style="1072"/>
    <col min="11838" max="11838" width="10.5703125" style="1072" customWidth="1"/>
    <col min="11839" max="11841" width="9" style="1072" customWidth="1"/>
    <col min="11842" max="11845" width="8.85546875" style="1072"/>
    <col min="11846" max="11846" width="10.5703125" style="1072" customWidth="1"/>
    <col min="11847" max="11849" width="9" style="1072" customWidth="1"/>
    <col min="11850" max="11853" width="8.85546875" style="1072"/>
    <col min="11854" max="11854" width="10.5703125" style="1072" customWidth="1"/>
    <col min="11855" max="11857" width="9" style="1072" customWidth="1"/>
    <col min="11858" max="11861" width="8.85546875" style="1072"/>
    <col min="11862" max="11862" width="10.5703125" style="1072" customWidth="1"/>
    <col min="11863" max="11865" width="9" style="1072" customWidth="1"/>
    <col min="11866" max="11869" width="8.85546875" style="1072"/>
    <col min="11870" max="11870" width="10.5703125" style="1072" customWidth="1"/>
    <col min="11871" max="11873" width="9" style="1072" customWidth="1"/>
    <col min="11874" max="11877" width="8.85546875" style="1072"/>
    <col min="11878" max="11878" width="10.5703125" style="1072" customWidth="1"/>
    <col min="11879" max="11881" width="9" style="1072" customWidth="1"/>
    <col min="11882" max="11885" width="8.85546875" style="1072"/>
    <col min="11886" max="11886" width="10.5703125" style="1072" customWidth="1"/>
    <col min="11887" max="11889" width="9" style="1072" customWidth="1"/>
    <col min="11890" max="11893" width="8.85546875" style="1072"/>
    <col min="11894" max="11894" width="10.5703125" style="1072" customWidth="1"/>
    <col min="11895" max="11897" width="9" style="1072" customWidth="1"/>
    <col min="11898" max="11901" width="8.85546875" style="1072"/>
    <col min="11902" max="11902" width="10.5703125" style="1072" customWidth="1"/>
    <col min="11903" max="11905" width="9" style="1072" customWidth="1"/>
    <col min="11906" max="11909" width="8.85546875" style="1072"/>
    <col min="11910" max="11910" width="10.5703125" style="1072" customWidth="1"/>
    <col min="11911" max="11913" width="9" style="1072" customWidth="1"/>
    <col min="11914" max="11917" width="8.85546875" style="1072"/>
    <col min="11918" max="11918" width="10.5703125" style="1072" customWidth="1"/>
    <col min="11919" max="11921" width="9" style="1072" customWidth="1"/>
    <col min="11922" max="11925" width="8.85546875" style="1072"/>
    <col min="11926" max="11926" width="10.5703125" style="1072" customWidth="1"/>
    <col min="11927" max="11929" width="9" style="1072" customWidth="1"/>
    <col min="11930" max="11933" width="8.85546875" style="1072"/>
    <col min="11934" max="11934" width="10.5703125" style="1072" customWidth="1"/>
    <col min="11935" max="11937" width="9" style="1072" customWidth="1"/>
    <col min="11938" max="11941" width="8.85546875" style="1072"/>
    <col min="11942" max="11942" width="10.5703125" style="1072" customWidth="1"/>
    <col min="11943" max="11945" width="9" style="1072" customWidth="1"/>
    <col min="11946" max="11949" width="8.85546875" style="1072"/>
    <col min="11950" max="11950" width="10.5703125" style="1072" customWidth="1"/>
    <col min="11951" max="11953" width="9" style="1072" customWidth="1"/>
    <col min="11954" max="11957" width="8.85546875" style="1072"/>
    <col min="11958" max="11958" width="10.5703125" style="1072" customWidth="1"/>
    <col min="11959" max="11961" width="9" style="1072" customWidth="1"/>
    <col min="11962" max="11965" width="8.85546875" style="1072"/>
    <col min="11966" max="11966" width="10.5703125" style="1072" customWidth="1"/>
    <col min="11967" max="11969" width="9" style="1072" customWidth="1"/>
    <col min="11970" max="11973" width="8.85546875" style="1072"/>
    <col min="11974" max="11974" width="10.5703125" style="1072" customWidth="1"/>
    <col min="11975" max="11977" width="9" style="1072" customWidth="1"/>
    <col min="11978" max="11981" width="8.85546875" style="1072"/>
    <col min="11982" max="11982" width="10.5703125" style="1072" customWidth="1"/>
    <col min="11983" max="11985" width="9" style="1072" customWidth="1"/>
    <col min="11986" max="11989" width="8.85546875" style="1072"/>
    <col min="11990" max="11990" width="10.5703125" style="1072" customWidth="1"/>
    <col min="11991" max="11993" width="9" style="1072" customWidth="1"/>
    <col min="11994" max="11997" width="8.85546875" style="1072"/>
    <col min="11998" max="11998" width="10.5703125" style="1072" customWidth="1"/>
    <col min="11999" max="12001" width="9" style="1072" customWidth="1"/>
    <col min="12002" max="12005" width="8.85546875" style="1072"/>
    <col min="12006" max="12006" width="10.5703125" style="1072" customWidth="1"/>
    <col min="12007" max="12009" width="9" style="1072" customWidth="1"/>
    <col min="12010" max="12013" width="8.85546875" style="1072"/>
    <col min="12014" max="12014" width="10.5703125" style="1072" customWidth="1"/>
    <col min="12015" max="12017" width="9" style="1072" customWidth="1"/>
    <col min="12018" max="12021" width="8.85546875" style="1072"/>
    <col min="12022" max="12022" width="10.5703125" style="1072" customWidth="1"/>
    <col min="12023" max="12025" width="9" style="1072" customWidth="1"/>
    <col min="12026" max="12029" width="8.85546875" style="1072"/>
    <col min="12030" max="12030" width="10.5703125" style="1072" customWidth="1"/>
    <col min="12031" max="12033" width="9" style="1072" customWidth="1"/>
    <col min="12034" max="12037" width="8.85546875" style="1072"/>
    <col min="12038" max="12038" width="10.5703125" style="1072" customWidth="1"/>
    <col min="12039" max="12041" width="9" style="1072" customWidth="1"/>
    <col min="12042" max="12045" width="8.85546875" style="1072"/>
    <col min="12046" max="12046" width="10.5703125" style="1072" customWidth="1"/>
    <col min="12047" max="12049" width="9" style="1072" customWidth="1"/>
    <col min="12050" max="12053" width="8.85546875" style="1072"/>
    <col min="12054" max="12054" width="10.5703125" style="1072" customWidth="1"/>
    <col min="12055" max="12057" width="9" style="1072" customWidth="1"/>
    <col min="12058" max="12061" width="8.85546875" style="1072"/>
    <col min="12062" max="12062" width="10.5703125" style="1072" customWidth="1"/>
    <col min="12063" max="12065" width="9" style="1072" customWidth="1"/>
    <col min="12066" max="12069" width="8.85546875" style="1072"/>
    <col min="12070" max="12070" width="10.5703125" style="1072" customWidth="1"/>
    <col min="12071" max="12073" width="9" style="1072" customWidth="1"/>
    <col min="12074" max="12077" width="8.85546875" style="1072"/>
    <col min="12078" max="12078" width="10.5703125" style="1072" customWidth="1"/>
    <col min="12079" max="12081" width="9" style="1072" customWidth="1"/>
    <col min="12082" max="12085" width="8.85546875" style="1072"/>
    <col min="12086" max="12086" width="10.5703125" style="1072" customWidth="1"/>
    <col min="12087" max="12089" width="9" style="1072" customWidth="1"/>
    <col min="12090" max="12093" width="8.85546875" style="1072"/>
    <col min="12094" max="12094" width="10.5703125" style="1072" customWidth="1"/>
    <col min="12095" max="12097" width="9" style="1072" customWidth="1"/>
    <col min="12098" max="12101" width="8.85546875" style="1072"/>
    <col min="12102" max="12102" width="10.5703125" style="1072" customWidth="1"/>
    <col min="12103" max="12105" width="9" style="1072" customWidth="1"/>
    <col min="12106" max="12109" width="8.85546875" style="1072"/>
    <col min="12110" max="12110" width="10.5703125" style="1072" customWidth="1"/>
    <col min="12111" max="12113" width="9" style="1072" customWidth="1"/>
    <col min="12114" max="12117" width="8.85546875" style="1072"/>
    <col min="12118" max="12118" width="10.5703125" style="1072" customWidth="1"/>
    <col min="12119" max="12121" width="9" style="1072" customWidth="1"/>
    <col min="12122" max="12125" width="8.85546875" style="1072"/>
    <col min="12126" max="12126" width="10.5703125" style="1072" customWidth="1"/>
    <col min="12127" max="12129" width="9" style="1072" customWidth="1"/>
    <col min="12130" max="12133" width="8.85546875" style="1072"/>
    <col min="12134" max="12134" width="10.5703125" style="1072" customWidth="1"/>
    <col min="12135" max="12137" width="9" style="1072" customWidth="1"/>
    <col min="12138" max="12141" width="8.85546875" style="1072"/>
    <col min="12142" max="12142" width="10.5703125" style="1072" customWidth="1"/>
    <col min="12143" max="12145" width="9" style="1072" customWidth="1"/>
    <col min="12146" max="12149" width="8.85546875" style="1072"/>
    <col min="12150" max="12150" width="10.5703125" style="1072" customWidth="1"/>
    <col min="12151" max="12153" width="9" style="1072" customWidth="1"/>
    <col min="12154" max="12157" width="8.85546875" style="1072"/>
    <col min="12158" max="12158" width="10.5703125" style="1072" customWidth="1"/>
    <col min="12159" max="12161" width="9" style="1072" customWidth="1"/>
    <col min="12162" max="12165" width="8.85546875" style="1072"/>
    <col min="12166" max="12166" width="10.5703125" style="1072" customWidth="1"/>
    <col min="12167" max="12169" width="9" style="1072" customWidth="1"/>
    <col min="12170" max="12173" width="8.85546875" style="1072"/>
    <col min="12174" max="12174" width="10.5703125" style="1072" customWidth="1"/>
    <col min="12175" max="12177" width="9" style="1072" customWidth="1"/>
    <col min="12178" max="12181" width="8.85546875" style="1072"/>
    <col min="12182" max="12182" width="10.5703125" style="1072" customWidth="1"/>
    <col min="12183" max="12185" width="9" style="1072" customWidth="1"/>
    <col min="12186" max="12189" width="8.85546875" style="1072"/>
    <col min="12190" max="12190" width="10.5703125" style="1072" customWidth="1"/>
    <col min="12191" max="12193" width="9" style="1072" customWidth="1"/>
    <col min="12194" max="12197" width="8.85546875" style="1072"/>
    <col min="12198" max="12198" width="10.5703125" style="1072" customWidth="1"/>
    <col min="12199" max="12201" width="9" style="1072" customWidth="1"/>
    <col min="12202" max="12205" width="8.85546875" style="1072"/>
    <col min="12206" max="12206" width="10.5703125" style="1072" customWidth="1"/>
    <col min="12207" max="12209" width="9" style="1072" customWidth="1"/>
    <col min="12210" max="12213" width="8.85546875" style="1072"/>
    <col min="12214" max="12214" width="10.5703125" style="1072" customWidth="1"/>
    <col min="12215" max="12217" width="9" style="1072" customWidth="1"/>
    <col min="12218" max="12221" width="8.85546875" style="1072"/>
    <col min="12222" max="12222" width="10.5703125" style="1072" customWidth="1"/>
    <col min="12223" max="12225" width="9" style="1072" customWidth="1"/>
    <col min="12226" max="12229" width="8.85546875" style="1072"/>
    <col min="12230" max="12230" width="10.5703125" style="1072" customWidth="1"/>
    <col min="12231" max="12233" width="9" style="1072" customWidth="1"/>
    <col min="12234" max="12237" width="8.85546875" style="1072"/>
    <col min="12238" max="12238" width="10.5703125" style="1072" customWidth="1"/>
    <col min="12239" max="12241" width="9" style="1072" customWidth="1"/>
    <col min="12242" max="12245" width="8.85546875" style="1072"/>
    <col min="12246" max="12246" width="10.5703125" style="1072" customWidth="1"/>
    <col min="12247" max="12249" width="9" style="1072" customWidth="1"/>
    <col min="12250" max="12253" width="8.85546875" style="1072"/>
    <col min="12254" max="12254" width="10.5703125" style="1072" customWidth="1"/>
    <col min="12255" max="12257" width="9" style="1072" customWidth="1"/>
    <col min="12258" max="12261" width="8.85546875" style="1072"/>
    <col min="12262" max="12262" width="10.5703125" style="1072" customWidth="1"/>
    <col min="12263" max="12265" width="9" style="1072" customWidth="1"/>
    <col min="12266" max="12269" width="8.85546875" style="1072"/>
    <col min="12270" max="12270" width="10.5703125" style="1072" customWidth="1"/>
    <col min="12271" max="12273" width="9" style="1072" customWidth="1"/>
    <col min="12274" max="12277" width="8.85546875" style="1072"/>
    <col min="12278" max="12278" width="10.5703125" style="1072" customWidth="1"/>
    <col min="12279" max="12281" width="9" style="1072" customWidth="1"/>
    <col min="12282" max="12285" width="8.85546875" style="1072"/>
    <col min="12286" max="12286" width="10.5703125" style="1072" customWidth="1"/>
    <col min="12287" max="12289" width="9" style="1072" customWidth="1"/>
    <col min="12290" max="12293" width="8.85546875" style="1072"/>
    <col min="12294" max="12294" width="10.5703125" style="1072" customWidth="1"/>
    <col min="12295" max="12297" width="9" style="1072" customWidth="1"/>
    <col min="12298" max="12301" width="8.85546875" style="1072"/>
    <col min="12302" max="12302" width="10.5703125" style="1072" customWidth="1"/>
    <col min="12303" max="12305" width="9" style="1072" customWidth="1"/>
    <col min="12306" max="12309" width="8.85546875" style="1072"/>
    <col min="12310" max="12310" width="10.5703125" style="1072" customWidth="1"/>
    <col min="12311" max="12313" width="9" style="1072" customWidth="1"/>
    <col min="12314" max="12317" width="8.85546875" style="1072"/>
    <col min="12318" max="12318" width="10.5703125" style="1072" customWidth="1"/>
    <col min="12319" max="12321" width="9" style="1072" customWidth="1"/>
    <col min="12322" max="12325" width="8.85546875" style="1072"/>
    <col min="12326" max="12326" width="10.5703125" style="1072" customWidth="1"/>
    <col min="12327" max="12329" width="9" style="1072" customWidth="1"/>
    <col min="12330" max="12333" width="8.85546875" style="1072"/>
    <col min="12334" max="12334" width="10.5703125" style="1072" customWidth="1"/>
    <col min="12335" max="12337" width="9" style="1072" customWidth="1"/>
    <col min="12338" max="12341" width="8.85546875" style="1072"/>
    <col min="12342" max="12342" width="10.5703125" style="1072" customWidth="1"/>
    <col min="12343" max="12345" width="9" style="1072" customWidth="1"/>
    <col min="12346" max="12349" width="8.85546875" style="1072"/>
    <col min="12350" max="12350" width="10.5703125" style="1072" customWidth="1"/>
    <col min="12351" max="12353" width="9" style="1072" customWidth="1"/>
    <col min="12354" max="12357" width="8.85546875" style="1072"/>
    <col min="12358" max="12358" width="10.5703125" style="1072" customWidth="1"/>
    <col min="12359" max="12361" width="9" style="1072" customWidth="1"/>
    <col min="12362" max="12365" width="8.85546875" style="1072"/>
    <col min="12366" max="12366" width="10.5703125" style="1072" customWidth="1"/>
    <col min="12367" max="12369" width="9" style="1072" customWidth="1"/>
    <col min="12370" max="12373" width="8.85546875" style="1072"/>
    <col min="12374" max="12374" width="10.5703125" style="1072" customWidth="1"/>
    <col min="12375" max="12377" width="9" style="1072" customWidth="1"/>
    <col min="12378" max="12381" width="8.85546875" style="1072"/>
    <col min="12382" max="12382" width="10.5703125" style="1072" customWidth="1"/>
    <col min="12383" max="12385" width="9" style="1072" customWidth="1"/>
    <col min="12386" max="12389" width="8.85546875" style="1072"/>
    <col min="12390" max="12390" width="10.5703125" style="1072" customWidth="1"/>
    <col min="12391" max="12393" width="9" style="1072" customWidth="1"/>
    <col min="12394" max="12397" width="8.85546875" style="1072"/>
    <col min="12398" max="12398" width="10.5703125" style="1072" customWidth="1"/>
    <col min="12399" max="12401" width="9" style="1072" customWidth="1"/>
    <col min="12402" max="12405" width="8.85546875" style="1072"/>
    <col min="12406" max="12406" width="10.5703125" style="1072" customWidth="1"/>
    <col min="12407" max="12409" width="9" style="1072" customWidth="1"/>
    <col min="12410" max="12413" width="8.85546875" style="1072"/>
    <col min="12414" max="12414" width="10.5703125" style="1072" customWidth="1"/>
    <col min="12415" max="12417" width="9" style="1072" customWidth="1"/>
    <col min="12418" max="12421" width="8.85546875" style="1072"/>
    <col min="12422" max="12422" width="10.5703125" style="1072" customWidth="1"/>
    <col min="12423" max="12425" width="9" style="1072" customWidth="1"/>
    <col min="12426" max="12429" width="8.85546875" style="1072"/>
    <col min="12430" max="12430" width="10.5703125" style="1072" customWidth="1"/>
    <col min="12431" max="12433" width="9" style="1072" customWidth="1"/>
    <col min="12434" max="12437" width="8.85546875" style="1072"/>
    <col min="12438" max="12438" width="10.5703125" style="1072" customWidth="1"/>
    <col min="12439" max="12441" width="9" style="1072" customWidth="1"/>
    <col min="12442" max="12445" width="8.85546875" style="1072"/>
    <col min="12446" max="12446" width="10.5703125" style="1072" customWidth="1"/>
    <col min="12447" max="12449" width="9" style="1072" customWidth="1"/>
    <col min="12450" max="12453" width="8.85546875" style="1072"/>
    <col min="12454" max="12454" width="10.5703125" style="1072" customWidth="1"/>
    <col min="12455" max="12457" width="9" style="1072" customWidth="1"/>
    <col min="12458" max="12461" width="8.85546875" style="1072"/>
    <col min="12462" max="12462" width="10.5703125" style="1072" customWidth="1"/>
    <col min="12463" max="12465" width="9" style="1072" customWidth="1"/>
    <col min="12466" max="12469" width="8.85546875" style="1072"/>
    <col min="12470" max="12470" width="10.5703125" style="1072" customWidth="1"/>
    <col min="12471" max="12473" width="9" style="1072" customWidth="1"/>
    <col min="12474" max="12477" width="8.85546875" style="1072"/>
    <col min="12478" max="12478" width="10.5703125" style="1072" customWidth="1"/>
    <col min="12479" max="12481" width="9" style="1072" customWidth="1"/>
    <col min="12482" max="12485" width="8.85546875" style="1072"/>
    <col min="12486" max="12486" width="10.5703125" style="1072" customWidth="1"/>
    <col min="12487" max="12489" width="9" style="1072" customWidth="1"/>
    <col min="12490" max="12493" width="8.85546875" style="1072"/>
    <col min="12494" max="12494" width="10.5703125" style="1072" customWidth="1"/>
    <col min="12495" max="12497" width="9" style="1072" customWidth="1"/>
    <col min="12498" max="12501" width="8.85546875" style="1072"/>
    <col min="12502" max="12502" width="10.5703125" style="1072" customWidth="1"/>
    <col min="12503" max="12505" width="9" style="1072" customWidth="1"/>
    <col min="12506" max="12509" width="8.85546875" style="1072"/>
    <col min="12510" max="12510" width="10.5703125" style="1072" customWidth="1"/>
    <col min="12511" max="12513" width="9" style="1072" customWidth="1"/>
    <col min="12514" max="12517" width="8.85546875" style="1072"/>
    <col min="12518" max="12518" width="10.5703125" style="1072" customWidth="1"/>
    <col min="12519" max="12521" width="9" style="1072" customWidth="1"/>
    <col min="12522" max="12525" width="8.85546875" style="1072"/>
    <col min="12526" max="12526" width="10.5703125" style="1072" customWidth="1"/>
    <col min="12527" max="12529" width="9" style="1072" customWidth="1"/>
    <col min="12530" max="12533" width="8.85546875" style="1072"/>
    <col min="12534" max="12534" width="10.5703125" style="1072" customWidth="1"/>
    <col min="12535" max="12537" width="9" style="1072" customWidth="1"/>
    <col min="12538" max="12541" width="8.85546875" style="1072"/>
    <col min="12542" max="12542" width="10.5703125" style="1072" customWidth="1"/>
    <col min="12543" max="12545" width="9" style="1072" customWidth="1"/>
    <col min="12546" max="12549" width="8.85546875" style="1072"/>
    <col min="12550" max="12550" width="10.5703125" style="1072" customWidth="1"/>
    <col min="12551" max="12553" width="9" style="1072" customWidth="1"/>
    <col min="12554" max="12557" width="8.85546875" style="1072"/>
    <col min="12558" max="12558" width="10.5703125" style="1072" customWidth="1"/>
    <col min="12559" max="12561" width="9" style="1072" customWidth="1"/>
    <col min="12562" max="12565" width="8.85546875" style="1072"/>
    <col min="12566" max="12566" width="10.5703125" style="1072" customWidth="1"/>
    <col min="12567" max="12569" width="9" style="1072" customWidth="1"/>
    <col min="12570" max="12573" width="8.85546875" style="1072"/>
    <col min="12574" max="12574" width="10.5703125" style="1072" customWidth="1"/>
    <col min="12575" max="12577" width="9" style="1072" customWidth="1"/>
    <col min="12578" max="12581" width="8.85546875" style="1072"/>
    <col min="12582" max="12582" width="10.5703125" style="1072" customWidth="1"/>
    <col min="12583" max="12585" width="9" style="1072" customWidth="1"/>
    <col min="12586" max="12589" width="8.85546875" style="1072"/>
    <col min="12590" max="12590" width="10.5703125" style="1072" customWidth="1"/>
    <col min="12591" max="12593" width="9" style="1072" customWidth="1"/>
    <col min="12594" max="12597" width="8.85546875" style="1072"/>
    <col min="12598" max="12598" width="10.5703125" style="1072" customWidth="1"/>
    <col min="12599" max="12601" width="9" style="1072" customWidth="1"/>
    <col min="12602" max="12605" width="8.85546875" style="1072"/>
    <col min="12606" max="12606" width="10.5703125" style="1072" customWidth="1"/>
    <col min="12607" max="12609" width="9" style="1072" customWidth="1"/>
    <col min="12610" max="12613" width="8.85546875" style="1072"/>
    <col min="12614" max="12614" width="10.5703125" style="1072" customWidth="1"/>
    <col min="12615" max="12617" width="9" style="1072" customWidth="1"/>
    <col min="12618" max="12621" width="8.85546875" style="1072"/>
    <col min="12622" max="12622" width="10.5703125" style="1072" customWidth="1"/>
    <col min="12623" max="12625" width="9" style="1072" customWidth="1"/>
    <col min="12626" max="12629" width="8.85546875" style="1072"/>
    <col min="12630" max="12630" width="10.5703125" style="1072" customWidth="1"/>
    <col min="12631" max="12633" width="9" style="1072" customWidth="1"/>
    <col min="12634" max="12637" width="8.85546875" style="1072"/>
    <col min="12638" max="12638" width="10.5703125" style="1072" customWidth="1"/>
    <col min="12639" max="12641" width="9" style="1072" customWidth="1"/>
    <col min="12642" max="12645" width="8.85546875" style="1072"/>
    <col min="12646" max="12646" width="10.5703125" style="1072" customWidth="1"/>
    <col min="12647" max="12649" width="9" style="1072" customWidth="1"/>
    <col min="12650" max="12653" width="8.85546875" style="1072"/>
    <col min="12654" max="12654" width="10.5703125" style="1072" customWidth="1"/>
    <col min="12655" max="12657" width="9" style="1072" customWidth="1"/>
    <col min="12658" max="12661" width="8.85546875" style="1072"/>
    <col min="12662" max="12662" width="10.5703125" style="1072" customWidth="1"/>
    <col min="12663" max="12665" width="9" style="1072" customWidth="1"/>
    <col min="12666" max="12669" width="8.85546875" style="1072"/>
    <col min="12670" max="12670" width="10.5703125" style="1072" customWidth="1"/>
    <col min="12671" max="12673" width="9" style="1072" customWidth="1"/>
    <col min="12674" max="12677" width="8.85546875" style="1072"/>
    <col min="12678" max="12678" width="10.5703125" style="1072" customWidth="1"/>
    <col min="12679" max="12681" width="9" style="1072" customWidth="1"/>
    <col min="12682" max="12685" width="8.85546875" style="1072"/>
    <col min="12686" max="12686" width="10.5703125" style="1072" customWidth="1"/>
    <col min="12687" max="12689" width="9" style="1072" customWidth="1"/>
    <col min="12690" max="12693" width="8.85546875" style="1072"/>
    <col min="12694" max="12694" width="10.5703125" style="1072" customWidth="1"/>
    <col min="12695" max="12697" width="9" style="1072" customWidth="1"/>
    <col min="12698" max="12701" width="8.85546875" style="1072"/>
    <col min="12702" max="12702" width="10.5703125" style="1072" customWidth="1"/>
    <col min="12703" max="12705" width="9" style="1072" customWidth="1"/>
    <col min="12706" max="12709" width="8.85546875" style="1072"/>
    <col min="12710" max="12710" width="10.5703125" style="1072" customWidth="1"/>
    <col min="12711" max="12713" width="9" style="1072" customWidth="1"/>
    <col min="12714" max="12717" width="8.85546875" style="1072"/>
    <col min="12718" max="12718" width="10.5703125" style="1072" customWidth="1"/>
    <col min="12719" max="12721" width="9" style="1072" customWidth="1"/>
    <col min="12722" max="12725" width="8.85546875" style="1072"/>
    <col min="12726" max="12726" width="10.5703125" style="1072" customWidth="1"/>
    <col min="12727" max="12729" width="9" style="1072" customWidth="1"/>
    <col min="12730" max="12733" width="8.85546875" style="1072"/>
    <col min="12734" max="12734" width="10.5703125" style="1072" customWidth="1"/>
    <col min="12735" max="12737" width="9" style="1072" customWidth="1"/>
    <col min="12738" max="12741" width="8.85546875" style="1072"/>
    <col min="12742" max="12742" width="10.5703125" style="1072" customWidth="1"/>
    <col min="12743" max="12745" width="9" style="1072" customWidth="1"/>
    <col min="12746" max="12749" width="8.85546875" style="1072"/>
    <col min="12750" max="12750" width="10.5703125" style="1072" customWidth="1"/>
    <col min="12751" max="12753" width="9" style="1072" customWidth="1"/>
    <col min="12754" max="12757" width="8.85546875" style="1072"/>
    <col min="12758" max="12758" width="10.5703125" style="1072" customWidth="1"/>
    <col min="12759" max="12761" width="9" style="1072" customWidth="1"/>
    <col min="12762" max="12765" width="8.85546875" style="1072"/>
    <col min="12766" max="12766" width="10.5703125" style="1072" customWidth="1"/>
    <col min="12767" max="12769" width="9" style="1072" customWidth="1"/>
    <col min="12770" max="12773" width="8.85546875" style="1072"/>
    <col min="12774" max="12774" width="10.5703125" style="1072" customWidth="1"/>
    <col min="12775" max="12777" width="9" style="1072" customWidth="1"/>
    <col min="12778" max="12781" width="8.85546875" style="1072"/>
    <col min="12782" max="12782" width="10.5703125" style="1072" customWidth="1"/>
    <col min="12783" max="12785" width="9" style="1072" customWidth="1"/>
    <col min="12786" max="12789" width="8.85546875" style="1072"/>
    <col min="12790" max="12790" width="10.5703125" style="1072" customWidth="1"/>
    <col min="12791" max="12793" width="9" style="1072" customWidth="1"/>
    <col min="12794" max="12797" width="8.85546875" style="1072"/>
    <col min="12798" max="12798" width="10.5703125" style="1072" customWidth="1"/>
    <col min="12799" max="12801" width="9" style="1072" customWidth="1"/>
    <col min="12802" max="12805" width="8.85546875" style="1072"/>
    <col min="12806" max="12806" width="10.5703125" style="1072" customWidth="1"/>
    <col min="12807" max="12809" width="9" style="1072" customWidth="1"/>
    <col min="12810" max="12813" width="8.85546875" style="1072"/>
    <col min="12814" max="12814" width="10.5703125" style="1072" customWidth="1"/>
    <col min="12815" max="12817" width="9" style="1072" customWidth="1"/>
    <col min="12818" max="12821" width="8.85546875" style="1072"/>
    <col min="12822" max="12822" width="10.5703125" style="1072" customWidth="1"/>
    <col min="12823" max="12825" width="9" style="1072" customWidth="1"/>
    <col min="12826" max="12829" width="8.85546875" style="1072"/>
    <col min="12830" max="12830" width="10.5703125" style="1072" customWidth="1"/>
    <col min="12831" max="12833" width="9" style="1072" customWidth="1"/>
    <col min="12834" max="12837" width="8.85546875" style="1072"/>
    <col min="12838" max="12838" width="10.5703125" style="1072" customWidth="1"/>
    <col min="12839" max="12841" width="9" style="1072" customWidth="1"/>
    <col min="12842" max="12845" width="8.85546875" style="1072"/>
    <col min="12846" max="12846" width="10.5703125" style="1072" customWidth="1"/>
    <col min="12847" max="12849" width="9" style="1072" customWidth="1"/>
    <col min="12850" max="12853" width="8.85546875" style="1072"/>
    <col min="12854" max="12854" width="10.5703125" style="1072" customWidth="1"/>
    <col min="12855" max="12857" width="9" style="1072" customWidth="1"/>
    <col min="12858" max="12861" width="8.85546875" style="1072"/>
    <col min="12862" max="12862" width="10.5703125" style="1072" customWidth="1"/>
    <col min="12863" max="12865" width="9" style="1072" customWidth="1"/>
    <col min="12866" max="12869" width="8.85546875" style="1072"/>
    <col min="12870" max="12870" width="10.5703125" style="1072" customWidth="1"/>
    <col min="12871" max="12873" width="9" style="1072" customWidth="1"/>
    <col min="12874" max="12877" width="8.85546875" style="1072"/>
    <col min="12878" max="12878" width="10.5703125" style="1072" customWidth="1"/>
    <col min="12879" max="12881" width="9" style="1072" customWidth="1"/>
    <col min="12882" max="12885" width="8.85546875" style="1072"/>
    <col min="12886" max="12886" width="10.5703125" style="1072" customWidth="1"/>
    <col min="12887" max="12889" width="9" style="1072" customWidth="1"/>
    <col min="12890" max="12893" width="8.85546875" style="1072"/>
    <col min="12894" max="12894" width="10.5703125" style="1072" customWidth="1"/>
    <col min="12895" max="12897" width="9" style="1072" customWidth="1"/>
    <col min="12898" max="12901" width="8.85546875" style="1072"/>
    <col min="12902" max="12902" width="10.5703125" style="1072" customWidth="1"/>
    <col min="12903" max="12905" width="9" style="1072" customWidth="1"/>
    <col min="12906" max="12909" width="8.85546875" style="1072"/>
    <col min="12910" max="12910" width="10.5703125" style="1072" customWidth="1"/>
    <col min="12911" max="12913" width="9" style="1072" customWidth="1"/>
    <col min="12914" max="12917" width="8.85546875" style="1072"/>
    <col min="12918" max="12918" width="10.5703125" style="1072" customWidth="1"/>
    <col min="12919" max="12921" width="9" style="1072" customWidth="1"/>
    <col min="12922" max="12925" width="8.85546875" style="1072"/>
    <col min="12926" max="12926" width="10.5703125" style="1072" customWidth="1"/>
    <col min="12927" max="12929" width="9" style="1072" customWidth="1"/>
    <col min="12930" max="12933" width="8.85546875" style="1072"/>
    <col min="12934" max="12934" width="10.5703125" style="1072" customWidth="1"/>
    <col min="12935" max="12937" width="9" style="1072" customWidth="1"/>
    <col min="12938" max="12941" width="8.85546875" style="1072"/>
    <col min="12942" max="12942" width="10.5703125" style="1072" customWidth="1"/>
    <col min="12943" max="12945" width="9" style="1072" customWidth="1"/>
    <col min="12946" max="12949" width="8.85546875" style="1072"/>
    <col min="12950" max="12950" width="10.5703125" style="1072" customWidth="1"/>
    <col min="12951" max="12953" width="9" style="1072" customWidth="1"/>
    <col min="12954" max="12957" width="8.85546875" style="1072"/>
    <col min="12958" max="12958" width="10.5703125" style="1072" customWidth="1"/>
    <col min="12959" max="12961" width="9" style="1072" customWidth="1"/>
    <col min="12962" max="12965" width="8.85546875" style="1072"/>
    <col min="12966" max="12966" width="10.5703125" style="1072" customWidth="1"/>
    <col min="12967" max="12969" width="9" style="1072" customWidth="1"/>
    <col min="12970" max="12973" width="8.85546875" style="1072"/>
    <col min="12974" max="12974" width="10.5703125" style="1072" customWidth="1"/>
    <col min="12975" max="12977" width="9" style="1072" customWidth="1"/>
    <col min="12978" max="12981" width="8.85546875" style="1072"/>
    <col min="12982" max="12982" width="10.5703125" style="1072" customWidth="1"/>
    <col min="12983" max="12985" width="9" style="1072" customWidth="1"/>
    <col min="12986" max="12989" width="8.85546875" style="1072"/>
    <col min="12990" max="12990" width="10.5703125" style="1072" customWidth="1"/>
    <col min="12991" max="12993" width="9" style="1072" customWidth="1"/>
    <col min="12994" max="12997" width="8.85546875" style="1072"/>
    <col min="12998" max="12998" width="10.5703125" style="1072" customWidth="1"/>
    <col min="12999" max="13001" width="9" style="1072" customWidth="1"/>
    <col min="13002" max="13005" width="8.85546875" style="1072"/>
    <col min="13006" max="13006" width="10.5703125" style="1072" customWidth="1"/>
    <col min="13007" max="13009" width="9" style="1072" customWidth="1"/>
    <col min="13010" max="13013" width="8.85546875" style="1072"/>
    <col min="13014" max="13014" width="10.5703125" style="1072" customWidth="1"/>
    <col min="13015" max="13017" width="9" style="1072" customWidth="1"/>
    <col min="13018" max="13021" width="8.85546875" style="1072"/>
    <col min="13022" max="13022" width="10.5703125" style="1072" customWidth="1"/>
    <col min="13023" max="13025" width="9" style="1072" customWidth="1"/>
    <col min="13026" max="13029" width="8.85546875" style="1072"/>
    <col min="13030" max="13030" width="10.5703125" style="1072" customWidth="1"/>
    <col min="13031" max="13033" width="9" style="1072" customWidth="1"/>
    <col min="13034" max="13037" width="8.85546875" style="1072"/>
    <col min="13038" max="13038" width="10.5703125" style="1072" customWidth="1"/>
    <col min="13039" max="13041" width="9" style="1072" customWidth="1"/>
    <col min="13042" max="13045" width="8.85546875" style="1072"/>
    <col min="13046" max="13046" width="10.5703125" style="1072" customWidth="1"/>
    <col min="13047" max="13049" width="9" style="1072" customWidth="1"/>
    <col min="13050" max="13053" width="8.85546875" style="1072"/>
    <col min="13054" max="13054" width="10.5703125" style="1072" customWidth="1"/>
    <col min="13055" max="13057" width="9" style="1072" customWidth="1"/>
    <col min="13058" max="13061" width="8.85546875" style="1072"/>
    <col min="13062" max="13062" width="10.5703125" style="1072" customWidth="1"/>
    <col min="13063" max="13065" width="9" style="1072" customWidth="1"/>
    <col min="13066" max="13069" width="8.85546875" style="1072"/>
    <col min="13070" max="13070" width="10.5703125" style="1072" customWidth="1"/>
    <col min="13071" max="13073" width="9" style="1072" customWidth="1"/>
    <col min="13074" max="13077" width="8.85546875" style="1072"/>
    <col min="13078" max="13078" width="10.5703125" style="1072" customWidth="1"/>
    <col min="13079" max="13081" width="9" style="1072" customWidth="1"/>
    <col min="13082" max="13085" width="8.85546875" style="1072"/>
    <col min="13086" max="13086" width="10.5703125" style="1072" customWidth="1"/>
    <col min="13087" max="13089" width="9" style="1072" customWidth="1"/>
    <col min="13090" max="13093" width="8.85546875" style="1072"/>
    <col min="13094" max="13094" width="10.5703125" style="1072" customWidth="1"/>
    <col min="13095" max="13097" width="9" style="1072" customWidth="1"/>
    <col min="13098" max="13101" width="8.85546875" style="1072"/>
    <col min="13102" max="13102" width="10.5703125" style="1072" customWidth="1"/>
    <col min="13103" max="13105" width="9" style="1072" customWidth="1"/>
    <col min="13106" max="13109" width="8.85546875" style="1072"/>
    <col min="13110" max="13110" width="10.5703125" style="1072" customWidth="1"/>
    <col min="13111" max="13113" width="9" style="1072" customWidth="1"/>
    <col min="13114" max="13117" width="8.85546875" style="1072"/>
    <col min="13118" max="13118" width="10.5703125" style="1072" customWidth="1"/>
    <col min="13119" max="13121" width="9" style="1072" customWidth="1"/>
    <col min="13122" max="13125" width="8.85546875" style="1072"/>
    <col min="13126" max="13126" width="10.5703125" style="1072" customWidth="1"/>
    <col min="13127" max="13129" width="9" style="1072" customWidth="1"/>
    <col min="13130" max="13133" width="8.85546875" style="1072"/>
    <col min="13134" max="13134" width="10.5703125" style="1072" customWidth="1"/>
    <col min="13135" max="13137" width="9" style="1072" customWidth="1"/>
    <col min="13138" max="13141" width="8.85546875" style="1072"/>
    <col min="13142" max="13142" width="10.5703125" style="1072" customWidth="1"/>
    <col min="13143" max="13145" width="9" style="1072" customWidth="1"/>
    <col min="13146" max="13149" width="8.85546875" style="1072"/>
    <col min="13150" max="13150" width="10.5703125" style="1072" customWidth="1"/>
    <col min="13151" max="13153" width="9" style="1072" customWidth="1"/>
    <col min="13154" max="13157" width="8.85546875" style="1072"/>
    <col min="13158" max="13158" width="10.5703125" style="1072" customWidth="1"/>
    <col min="13159" max="13161" width="9" style="1072" customWidth="1"/>
    <col min="13162" max="13165" width="8.85546875" style="1072"/>
    <col min="13166" max="13166" width="10.5703125" style="1072" customWidth="1"/>
    <col min="13167" max="13169" width="9" style="1072" customWidth="1"/>
    <col min="13170" max="13173" width="8.85546875" style="1072"/>
    <col min="13174" max="13174" width="10.5703125" style="1072" customWidth="1"/>
    <col min="13175" max="13177" width="9" style="1072" customWidth="1"/>
    <col min="13178" max="13181" width="8.85546875" style="1072"/>
    <col min="13182" max="13182" width="10.5703125" style="1072" customWidth="1"/>
    <col min="13183" max="13185" width="9" style="1072" customWidth="1"/>
    <col min="13186" max="13189" width="8.85546875" style="1072"/>
    <col min="13190" max="13190" width="10.5703125" style="1072" customWidth="1"/>
    <col min="13191" max="13193" width="9" style="1072" customWidth="1"/>
    <col min="13194" max="13197" width="8.85546875" style="1072"/>
    <col min="13198" max="13198" width="10.5703125" style="1072" customWidth="1"/>
    <col min="13199" max="13201" width="9" style="1072" customWidth="1"/>
    <col min="13202" max="13205" width="8.85546875" style="1072"/>
    <col min="13206" max="13206" width="10.5703125" style="1072" customWidth="1"/>
    <col min="13207" max="13209" width="9" style="1072" customWidth="1"/>
    <col min="13210" max="13213" width="8.85546875" style="1072"/>
    <col min="13214" max="13214" width="10.5703125" style="1072" customWidth="1"/>
    <col min="13215" max="13217" width="9" style="1072" customWidth="1"/>
    <col min="13218" max="13221" width="8.85546875" style="1072"/>
    <col min="13222" max="13222" width="10.5703125" style="1072" customWidth="1"/>
    <col min="13223" max="13225" width="9" style="1072" customWidth="1"/>
    <col min="13226" max="13229" width="8.85546875" style="1072"/>
    <col min="13230" max="13230" width="10.5703125" style="1072" customWidth="1"/>
    <col min="13231" max="13233" width="9" style="1072" customWidth="1"/>
    <col min="13234" max="13237" width="8.85546875" style="1072"/>
    <col min="13238" max="13238" width="10.5703125" style="1072" customWidth="1"/>
    <col min="13239" max="13241" width="9" style="1072" customWidth="1"/>
    <col min="13242" max="13245" width="8.85546875" style="1072"/>
    <col min="13246" max="13246" width="10.5703125" style="1072" customWidth="1"/>
    <col min="13247" max="13249" width="9" style="1072" customWidth="1"/>
    <col min="13250" max="13253" width="8.85546875" style="1072"/>
    <col min="13254" max="13254" width="10.5703125" style="1072" customWidth="1"/>
    <col min="13255" max="13257" width="9" style="1072" customWidth="1"/>
    <col min="13258" max="13261" width="8.85546875" style="1072"/>
    <col min="13262" max="13262" width="10.5703125" style="1072" customWidth="1"/>
    <col min="13263" max="13265" width="9" style="1072" customWidth="1"/>
    <col min="13266" max="13269" width="8.85546875" style="1072"/>
    <col min="13270" max="13270" width="10.5703125" style="1072" customWidth="1"/>
    <col min="13271" max="13273" width="9" style="1072" customWidth="1"/>
    <col min="13274" max="13277" width="8.85546875" style="1072"/>
    <col min="13278" max="13278" width="10.5703125" style="1072" customWidth="1"/>
    <col min="13279" max="13281" width="9" style="1072" customWidth="1"/>
    <col min="13282" max="13285" width="8.85546875" style="1072"/>
    <col min="13286" max="13286" width="10.5703125" style="1072" customWidth="1"/>
    <col min="13287" max="13289" width="9" style="1072" customWidth="1"/>
    <col min="13290" max="13293" width="8.85546875" style="1072"/>
    <col min="13294" max="13294" width="10.5703125" style="1072" customWidth="1"/>
    <col min="13295" max="13297" width="9" style="1072" customWidth="1"/>
    <col min="13298" max="13301" width="8.85546875" style="1072"/>
    <col min="13302" max="13302" width="10.5703125" style="1072" customWidth="1"/>
    <col min="13303" max="13305" width="9" style="1072" customWidth="1"/>
    <col min="13306" max="13309" width="8.85546875" style="1072"/>
    <col min="13310" max="13310" width="10.5703125" style="1072" customWidth="1"/>
    <col min="13311" max="13313" width="9" style="1072" customWidth="1"/>
    <col min="13314" max="13317" width="8.85546875" style="1072"/>
    <col min="13318" max="13318" width="10.5703125" style="1072" customWidth="1"/>
    <col min="13319" max="13321" width="9" style="1072" customWidth="1"/>
    <col min="13322" max="13325" width="8.85546875" style="1072"/>
    <col min="13326" max="13326" width="10.5703125" style="1072" customWidth="1"/>
    <col min="13327" max="13329" width="9" style="1072" customWidth="1"/>
    <col min="13330" max="13333" width="8.85546875" style="1072"/>
    <col min="13334" max="13334" width="10.5703125" style="1072" customWidth="1"/>
    <col min="13335" max="13337" width="9" style="1072" customWidth="1"/>
    <col min="13338" max="13341" width="8.85546875" style="1072"/>
    <col min="13342" max="13342" width="10.5703125" style="1072" customWidth="1"/>
    <col min="13343" max="13345" width="9" style="1072" customWidth="1"/>
    <col min="13346" max="13349" width="8.85546875" style="1072"/>
    <col min="13350" max="13350" width="10.5703125" style="1072" customWidth="1"/>
    <col min="13351" max="13353" width="9" style="1072" customWidth="1"/>
    <col min="13354" max="13357" width="8.85546875" style="1072"/>
    <col min="13358" max="13358" width="10.5703125" style="1072" customWidth="1"/>
    <col min="13359" max="13361" width="9" style="1072" customWidth="1"/>
    <col min="13362" max="13365" width="8.85546875" style="1072"/>
    <col min="13366" max="13366" width="10.5703125" style="1072" customWidth="1"/>
    <col min="13367" max="13369" width="9" style="1072" customWidth="1"/>
    <col min="13370" max="13373" width="8.85546875" style="1072"/>
    <col min="13374" max="13374" width="10.5703125" style="1072" customWidth="1"/>
    <col min="13375" max="13377" width="9" style="1072" customWidth="1"/>
    <col min="13378" max="13381" width="8.85546875" style="1072"/>
    <col min="13382" max="13382" width="10.5703125" style="1072" customWidth="1"/>
    <col min="13383" max="13385" width="9" style="1072" customWidth="1"/>
    <col min="13386" max="13389" width="8.85546875" style="1072"/>
    <col min="13390" max="13390" width="10.5703125" style="1072" customWidth="1"/>
    <col min="13391" max="13393" width="9" style="1072" customWidth="1"/>
    <col min="13394" max="13397" width="8.85546875" style="1072"/>
    <col min="13398" max="13398" width="10.5703125" style="1072" customWidth="1"/>
    <col min="13399" max="13401" width="9" style="1072" customWidth="1"/>
    <col min="13402" max="13405" width="8.85546875" style="1072"/>
    <col min="13406" max="13406" width="10.5703125" style="1072" customWidth="1"/>
    <col min="13407" max="13409" width="9" style="1072" customWidth="1"/>
    <col min="13410" max="13413" width="8.85546875" style="1072"/>
    <col min="13414" max="13414" width="10.5703125" style="1072" customWidth="1"/>
    <col min="13415" max="13417" width="9" style="1072" customWidth="1"/>
    <col min="13418" max="13421" width="8.85546875" style="1072"/>
    <col min="13422" max="13422" width="10.5703125" style="1072" customWidth="1"/>
    <col min="13423" max="13425" width="9" style="1072" customWidth="1"/>
    <col min="13426" max="13429" width="8.85546875" style="1072"/>
    <col min="13430" max="13430" width="10.5703125" style="1072" customWidth="1"/>
    <col min="13431" max="13433" width="9" style="1072" customWidth="1"/>
    <col min="13434" max="13437" width="8.85546875" style="1072"/>
    <col min="13438" max="13438" width="10.5703125" style="1072" customWidth="1"/>
    <col min="13439" max="13441" width="9" style="1072" customWidth="1"/>
    <col min="13442" max="13445" width="8.85546875" style="1072"/>
    <col min="13446" max="13446" width="10.5703125" style="1072" customWidth="1"/>
    <col min="13447" max="13449" width="9" style="1072" customWidth="1"/>
    <col min="13450" max="13453" width="8.85546875" style="1072"/>
    <col min="13454" max="13454" width="10.5703125" style="1072" customWidth="1"/>
    <col min="13455" max="13457" width="9" style="1072" customWidth="1"/>
    <col min="13458" max="13461" width="8.85546875" style="1072"/>
    <col min="13462" max="13462" width="10.5703125" style="1072" customWidth="1"/>
    <col min="13463" max="13465" width="9" style="1072" customWidth="1"/>
    <col min="13466" max="13469" width="8.85546875" style="1072"/>
    <col min="13470" max="13470" width="10.5703125" style="1072" customWidth="1"/>
    <col min="13471" max="13473" width="9" style="1072" customWidth="1"/>
    <col min="13474" max="13477" width="8.85546875" style="1072"/>
    <col min="13478" max="13478" width="10.5703125" style="1072" customWidth="1"/>
    <col min="13479" max="13481" width="9" style="1072" customWidth="1"/>
    <col min="13482" max="13485" width="8.85546875" style="1072"/>
    <col min="13486" max="13486" width="10.5703125" style="1072" customWidth="1"/>
    <col min="13487" max="13489" width="9" style="1072" customWidth="1"/>
    <col min="13490" max="13493" width="8.85546875" style="1072"/>
    <col min="13494" max="13494" width="10.5703125" style="1072" customWidth="1"/>
    <col min="13495" max="13497" width="9" style="1072" customWidth="1"/>
    <col min="13498" max="13501" width="8.85546875" style="1072"/>
    <col min="13502" max="13502" width="10.5703125" style="1072" customWidth="1"/>
    <col min="13503" max="13505" width="9" style="1072" customWidth="1"/>
    <col min="13506" max="13509" width="8.85546875" style="1072"/>
    <col min="13510" max="13510" width="10.5703125" style="1072" customWidth="1"/>
    <col min="13511" max="13513" width="9" style="1072" customWidth="1"/>
    <col min="13514" max="13517" width="8.85546875" style="1072"/>
    <col min="13518" max="13518" width="10.5703125" style="1072" customWidth="1"/>
    <col min="13519" max="13521" width="9" style="1072" customWidth="1"/>
    <col min="13522" max="13525" width="8.85546875" style="1072"/>
    <col min="13526" max="13526" width="10.5703125" style="1072" customWidth="1"/>
    <col min="13527" max="13529" width="9" style="1072" customWidth="1"/>
    <col min="13530" max="13533" width="8.85546875" style="1072"/>
    <col min="13534" max="13534" width="10.5703125" style="1072" customWidth="1"/>
    <col min="13535" max="13537" width="9" style="1072" customWidth="1"/>
    <col min="13538" max="13541" width="8.85546875" style="1072"/>
    <col min="13542" max="13542" width="10.5703125" style="1072" customWidth="1"/>
    <col min="13543" max="13545" width="9" style="1072" customWidth="1"/>
    <col min="13546" max="13549" width="8.85546875" style="1072"/>
    <col min="13550" max="13550" width="10.5703125" style="1072" customWidth="1"/>
    <col min="13551" max="13553" width="9" style="1072" customWidth="1"/>
    <col min="13554" max="13557" width="8.85546875" style="1072"/>
    <col min="13558" max="13558" width="10.5703125" style="1072" customWidth="1"/>
    <col min="13559" max="13561" width="9" style="1072" customWidth="1"/>
    <col min="13562" max="13565" width="8.85546875" style="1072"/>
    <col min="13566" max="13566" width="10.5703125" style="1072" customWidth="1"/>
    <col min="13567" max="13569" width="9" style="1072" customWidth="1"/>
    <col min="13570" max="13573" width="8.85546875" style="1072"/>
    <col min="13574" max="13574" width="10.5703125" style="1072" customWidth="1"/>
    <col min="13575" max="13577" width="9" style="1072" customWidth="1"/>
    <col min="13578" max="13581" width="8.85546875" style="1072"/>
    <col min="13582" max="13582" width="10.5703125" style="1072" customWidth="1"/>
    <col min="13583" max="13585" width="9" style="1072" customWidth="1"/>
    <col min="13586" max="13589" width="8.85546875" style="1072"/>
    <col min="13590" max="13590" width="10.5703125" style="1072" customWidth="1"/>
    <col min="13591" max="13593" width="9" style="1072" customWidth="1"/>
    <col min="13594" max="13597" width="8.85546875" style="1072"/>
    <col min="13598" max="13598" width="10.5703125" style="1072" customWidth="1"/>
    <col min="13599" max="13601" width="9" style="1072" customWidth="1"/>
    <col min="13602" max="13605" width="8.85546875" style="1072"/>
    <col min="13606" max="13606" width="10.5703125" style="1072" customWidth="1"/>
    <col min="13607" max="13609" width="9" style="1072" customWidth="1"/>
    <col min="13610" max="13613" width="8.85546875" style="1072"/>
    <col min="13614" max="13614" width="10.5703125" style="1072" customWidth="1"/>
    <col min="13615" max="13617" width="9" style="1072" customWidth="1"/>
    <col min="13618" max="13621" width="8.85546875" style="1072"/>
    <col min="13622" max="13622" width="10.5703125" style="1072" customWidth="1"/>
    <col min="13623" max="13625" width="9" style="1072" customWidth="1"/>
    <col min="13626" max="13629" width="8.85546875" style="1072"/>
    <col min="13630" max="13630" width="10.5703125" style="1072" customWidth="1"/>
    <col min="13631" max="13633" width="9" style="1072" customWidth="1"/>
    <col min="13634" max="13637" width="8.85546875" style="1072"/>
    <col min="13638" max="13638" width="10.5703125" style="1072" customWidth="1"/>
    <col min="13639" max="13641" width="9" style="1072" customWidth="1"/>
    <col min="13642" max="13645" width="8.85546875" style="1072"/>
    <col min="13646" max="13646" width="10.5703125" style="1072" customWidth="1"/>
    <col min="13647" max="13649" width="9" style="1072" customWidth="1"/>
    <col min="13650" max="13653" width="8.85546875" style="1072"/>
    <col min="13654" max="13654" width="10.5703125" style="1072" customWidth="1"/>
    <col min="13655" max="13657" width="9" style="1072" customWidth="1"/>
    <col min="13658" max="13661" width="8.85546875" style="1072"/>
    <col min="13662" max="13662" width="10.5703125" style="1072" customWidth="1"/>
    <col min="13663" max="13665" width="9" style="1072" customWidth="1"/>
    <col min="13666" max="13669" width="8.85546875" style="1072"/>
    <col min="13670" max="13670" width="10.5703125" style="1072" customWidth="1"/>
    <col min="13671" max="13673" width="9" style="1072" customWidth="1"/>
    <col min="13674" max="13677" width="8.85546875" style="1072"/>
    <col min="13678" max="13678" width="10.5703125" style="1072" customWidth="1"/>
    <col min="13679" max="13681" width="9" style="1072" customWidth="1"/>
    <col min="13682" max="13685" width="8.85546875" style="1072"/>
    <col min="13686" max="13686" width="10.5703125" style="1072" customWidth="1"/>
    <col min="13687" max="13689" width="9" style="1072" customWidth="1"/>
    <col min="13690" max="13693" width="8.85546875" style="1072"/>
    <col min="13694" max="13694" width="10.5703125" style="1072" customWidth="1"/>
    <col min="13695" max="13697" width="9" style="1072" customWidth="1"/>
    <col min="13698" max="13701" width="8.85546875" style="1072"/>
    <col min="13702" max="13702" width="10.5703125" style="1072" customWidth="1"/>
    <col min="13703" max="13705" width="9" style="1072" customWidth="1"/>
    <col min="13706" max="13709" width="8.85546875" style="1072"/>
    <col min="13710" max="13710" width="10.5703125" style="1072" customWidth="1"/>
    <col min="13711" max="13713" width="9" style="1072" customWidth="1"/>
    <col min="13714" max="13717" width="8.85546875" style="1072"/>
    <col min="13718" max="13718" width="10.5703125" style="1072" customWidth="1"/>
    <col min="13719" max="13721" width="9" style="1072" customWidth="1"/>
    <col min="13722" max="13725" width="8.85546875" style="1072"/>
    <col min="13726" max="13726" width="10.5703125" style="1072" customWidth="1"/>
    <col min="13727" max="13729" width="9" style="1072" customWidth="1"/>
    <col min="13730" max="13733" width="8.85546875" style="1072"/>
    <col min="13734" max="13734" width="10.5703125" style="1072" customWidth="1"/>
    <col min="13735" max="13737" width="9" style="1072" customWidth="1"/>
    <col min="13738" max="13741" width="8.85546875" style="1072"/>
    <col min="13742" max="13742" width="10.5703125" style="1072" customWidth="1"/>
    <col min="13743" max="13745" width="9" style="1072" customWidth="1"/>
    <col min="13746" max="13749" width="8.85546875" style="1072"/>
    <col min="13750" max="13750" width="10.5703125" style="1072" customWidth="1"/>
    <col min="13751" max="13753" width="9" style="1072" customWidth="1"/>
    <col min="13754" max="13757" width="8.85546875" style="1072"/>
    <col min="13758" max="13758" width="10.5703125" style="1072" customWidth="1"/>
    <col min="13759" max="13761" width="9" style="1072" customWidth="1"/>
    <col min="13762" max="13765" width="8.85546875" style="1072"/>
    <col min="13766" max="13766" width="10.5703125" style="1072" customWidth="1"/>
    <col min="13767" max="13769" width="9" style="1072" customWidth="1"/>
    <col min="13770" max="13773" width="8.85546875" style="1072"/>
    <col min="13774" max="13774" width="10.5703125" style="1072" customWidth="1"/>
    <col min="13775" max="13777" width="9" style="1072" customWidth="1"/>
    <col min="13778" max="13781" width="8.85546875" style="1072"/>
    <col min="13782" max="13782" width="10.5703125" style="1072" customWidth="1"/>
    <col min="13783" max="13785" width="9" style="1072" customWidth="1"/>
    <col min="13786" max="13789" width="8.85546875" style="1072"/>
    <col min="13790" max="13790" width="10.5703125" style="1072" customWidth="1"/>
    <col min="13791" max="13793" width="9" style="1072" customWidth="1"/>
    <col min="13794" max="13797" width="8.85546875" style="1072"/>
    <col min="13798" max="13798" width="10.5703125" style="1072" customWidth="1"/>
    <col min="13799" max="13801" width="9" style="1072" customWidth="1"/>
    <col min="13802" max="13805" width="8.85546875" style="1072"/>
    <col min="13806" max="13806" width="10.5703125" style="1072" customWidth="1"/>
    <col min="13807" max="13809" width="9" style="1072" customWidth="1"/>
    <col min="13810" max="13813" width="8.85546875" style="1072"/>
    <col min="13814" max="13814" width="10.5703125" style="1072" customWidth="1"/>
    <col min="13815" max="13817" width="9" style="1072" customWidth="1"/>
    <col min="13818" max="13821" width="8.85546875" style="1072"/>
    <col min="13822" max="13822" width="10.5703125" style="1072" customWidth="1"/>
    <col min="13823" max="13825" width="9" style="1072" customWidth="1"/>
    <col min="13826" max="13829" width="8.85546875" style="1072"/>
    <col min="13830" max="13830" width="10.5703125" style="1072" customWidth="1"/>
    <col min="13831" max="13833" width="9" style="1072" customWidth="1"/>
    <col min="13834" max="13837" width="8.85546875" style="1072"/>
    <col min="13838" max="13838" width="10.5703125" style="1072" customWidth="1"/>
    <col min="13839" max="13841" width="9" style="1072" customWidth="1"/>
    <col min="13842" max="13845" width="8.85546875" style="1072"/>
    <col min="13846" max="13846" width="10.5703125" style="1072" customWidth="1"/>
    <col min="13847" max="13849" width="9" style="1072" customWidth="1"/>
    <col min="13850" max="13853" width="8.85546875" style="1072"/>
    <col min="13854" max="13854" width="10.5703125" style="1072" customWidth="1"/>
    <col min="13855" max="13857" width="9" style="1072" customWidth="1"/>
    <col min="13858" max="13861" width="8.85546875" style="1072"/>
    <col min="13862" max="13862" width="10.5703125" style="1072" customWidth="1"/>
    <col min="13863" max="13865" width="9" style="1072" customWidth="1"/>
    <col min="13866" max="13869" width="8.85546875" style="1072"/>
    <col min="13870" max="13870" width="10.5703125" style="1072" customWidth="1"/>
    <col min="13871" max="13873" width="9" style="1072" customWidth="1"/>
    <col min="13874" max="13877" width="8.85546875" style="1072"/>
    <col min="13878" max="13878" width="10.5703125" style="1072" customWidth="1"/>
    <col min="13879" max="13881" width="9" style="1072" customWidth="1"/>
    <col min="13882" max="13885" width="8.85546875" style="1072"/>
    <col min="13886" max="13886" width="10.5703125" style="1072" customWidth="1"/>
    <col min="13887" max="13889" width="9" style="1072" customWidth="1"/>
    <col min="13890" max="13893" width="8.85546875" style="1072"/>
    <col min="13894" max="13894" width="10.5703125" style="1072" customWidth="1"/>
    <col min="13895" max="13897" width="9" style="1072" customWidth="1"/>
    <col min="13898" max="13901" width="8.85546875" style="1072"/>
    <col min="13902" max="13902" width="10.5703125" style="1072" customWidth="1"/>
    <col min="13903" max="13905" width="9" style="1072" customWidth="1"/>
    <col min="13906" max="13909" width="8.85546875" style="1072"/>
    <col min="13910" max="13910" width="10.5703125" style="1072" customWidth="1"/>
    <col min="13911" max="13913" width="9" style="1072" customWidth="1"/>
    <col min="13914" max="13917" width="8.85546875" style="1072"/>
    <col min="13918" max="13918" width="10.5703125" style="1072" customWidth="1"/>
    <col min="13919" max="13921" width="9" style="1072" customWidth="1"/>
    <col min="13922" max="13925" width="8.85546875" style="1072"/>
    <col min="13926" max="13926" width="10.5703125" style="1072" customWidth="1"/>
    <col min="13927" max="13929" width="9" style="1072" customWidth="1"/>
    <col min="13930" max="13933" width="8.85546875" style="1072"/>
    <col min="13934" max="13934" width="10.5703125" style="1072" customWidth="1"/>
    <col min="13935" max="13937" width="9" style="1072" customWidth="1"/>
    <col min="13938" max="13941" width="8.85546875" style="1072"/>
    <col min="13942" max="13942" width="10.5703125" style="1072" customWidth="1"/>
    <col min="13943" max="13945" width="9" style="1072" customWidth="1"/>
    <col min="13946" max="13949" width="8.85546875" style="1072"/>
    <col min="13950" max="13950" width="10.5703125" style="1072" customWidth="1"/>
    <col min="13951" max="13953" width="9" style="1072" customWidth="1"/>
    <col min="13954" max="13957" width="8.85546875" style="1072"/>
    <col min="13958" max="13958" width="10.5703125" style="1072" customWidth="1"/>
    <col min="13959" max="13961" width="9" style="1072" customWidth="1"/>
    <col min="13962" max="13965" width="8.85546875" style="1072"/>
    <col min="13966" max="13966" width="10.5703125" style="1072" customWidth="1"/>
    <col min="13967" max="13969" width="9" style="1072" customWidth="1"/>
    <col min="13970" max="13973" width="8.85546875" style="1072"/>
    <col min="13974" max="13974" width="10.5703125" style="1072" customWidth="1"/>
    <col min="13975" max="13977" width="9" style="1072" customWidth="1"/>
    <col min="13978" max="13981" width="8.85546875" style="1072"/>
    <col min="13982" max="13982" width="10.5703125" style="1072" customWidth="1"/>
    <col min="13983" max="13985" width="9" style="1072" customWidth="1"/>
    <col min="13986" max="13989" width="8.85546875" style="1072"/>
    <col min="13990" max="13990" width="10.5703125" style="1072" customWidth="1"/>
    <col min="13991" max="13993" width="9" style="1072" customWidth="1"/>
    <col min="13994" max="13997" width="8.85546875" style="1072"/>
    <col min="13998" max="13998" width="10.5703125" style="1072" customWidth="1"/>
    <col min="13999" max="14001" width="9" style="1072" customWidth="1"/>
    <col min="14002" max="14005" width="8.85546875" style="1072"/>
    <col min="14006" max="14006" width="10.5703125" style="1072" customWidth="1"/>
    <col min="14007" max="14009" width="9" style="1072" customWidth="1"/>
    <col min="14010" max="14013" width="8.85546875" style="1072"/>
    <col min="14014" max="14014" width="10.5703125" style="1072" customWidth="1"/>
    <col min="14015" max="14017" width="9" style="1072" customWidth="1"/>
    <col min="14018" max="14021" width="8.85546875" style="1072"/>
    <col min="14022" max="14022" width="10.5703125" style="1072" customWidth="1"/>
    <col min="14023" max="14025" width="9" style="1072" customWidth="1"/>
    <col min="14026" max="14029" width="8.85546875" style="1072"/>
    <col min="14030" max="14030" width="10.5703125" style="1072" customWidth="1"/>
    <col min="14031" max="14033" width="9" style="1072" customWidth="1"/>
    <col min="14034" max="14037" width="8.85546875" style="1072"/>
    <col min="14038" max="14038" width="10.5703125" style="1072" customWidth="1"/>
    <col min="14039" max="14041" width="9" style="1072" customWidth="1"/>
    <col min="14042" max="14045" width="8.85546875" style="1072"/>
    <col min="14046" max="14046" width="10.5703125" style="1072" customWidth="1"/>
    <col min="14047" max="14049" width="9" style="1072" customWidth="1"/>
    <col min="14050" max="14053" width="8.85546875" style="1072"/>
    <col min="14054" max="14054" width="10.5703125" style="1072" customWidth="1"/>
    <col min="14055" max="14057" width="9" style="1072" customWidth="1"/>
    <col min="14058" max="14061" width="8.85546875" style="1072"/>
    <col min="14062" max="14062" width="10.5703125" style="1072" customWidth="1"/>
    <col min="14063" max="14065" width="9" style="1072" customWidth="1"/>
    <col min="14066" max="14069" width="8.85546875" style="1072"/>
    <col min="14070" max="14070" width="10.5703125" style="1072" customWidth="1"/>
    <col min="14071" max="14073" width="9" style="1072" customWidth="1"/>
    <col min="14074" max="14077" width="8.85546875" style="1072"/>
    <col min="14078" max="14078" width="10.5703125" style="1072" customWidth="1"/>
    <col min="14079" max="14081" width="9" style="1072" customWidth="1"/>
    <col min="14082" max="14085" width="8.85546875" style="1072"/>
    <col min="14086" max="14086" width="10.5703125" style="1072" customWidth="1"/>
    <col min="14087" max="14089" width="9" style="1072" customWidth="1"/>
    <col min="14090" max="14093" width="8.85546875" style="1072"/>
    <col min="14094" max="14094" width="10.5703125" style="1072" customWidth="1"/>
    <col min="14095" max="14097" width="9" style="1072" customWidth="1"/>
    <col min="14098" max="14101" width="8.85546875" style="1072"/>
    <col min="14102" max="14102" width="10.5703125" style="1072" customWidth="1"/>
    <col min="14103" max="14105" width="9" style="1072" customWidth="1"/>
    <col min="14106" max="14109" width="8.85546875" style="1072"/>
    <col min="14110" max="14110" width="10.5703125" style="1072" customWidth="1"/>
    <col min="14111" max="14113" width="9" style="1072" customWidth="1"/>
    <col min="14114" max="14117" width="8.85546875" style="1072"/>
    <col min="14118" max="14118" width="10.5703125" style="1072" customWidth="1"/>
    <col min="14119" max="14121" width="9" style="1072" customWidth="1"/>
    <col min="14122" max="14125" width="8.85546875" style="1072"/>
    <col min="14126" max="14126" width="10.5703125" style="1072" customWidth="1"/>
    <col min="14127" max="14129" width="9" style="1072" customWidth="1"/>
    <col min="14130" max="14133" width="8.85546875" style="1072"/>
    <col min="14134" max="14134" width="10.5703125" style="1072" customWidth="1"/>
    <col min="14135" max="14137" width="9" style="1072" customWidth="1"/>
    <col min="14138" max="14141" width="8.85546875" style="1072"/>
    <col min="14142" max="14142" width="10.5703125" style="1072" customWidth="1"/>
    <col min="14143" max="14145" width="9" style="1072" customWidth="1"/>
    <col min="14146" max="14149" width="8.85546875" style="1072"/>
    <col min="14150" max="14150" width="10.5703125" style="1072" customWidth="1"/>
    <col min="14151" max="14153" width="9" style="1072" customWidth="1"/>
    <col min="14154" max="14157" width="8.85546875" style="1072"/>
    <col min="14158" max="14158" width="10.5703125" style="1072" customWidth="1"/>
    <col min="14159" max="14161" width="9" style="1072" customWidth="1"/>
    <col min="14162" max="14165" width="8.85546875" style="1072"/>
    <col min="14166" max="14166" width="10.5703125" style="1072" customWidth="1"/>
    <col min="14167" max="14169" width="9" style="1072" customWidth="1"/>
    <col min="14170" max="14173" width="8.85546875" style="1072"/>
    <col min="14174" max="14174" width="10.5703125" style="1072" customWidth="1"/>
    <col min="14175" max="14177" width="9" style="1072" customWidth="1"/>
    <col min="14178" max="14181" width="8.85546875" style="1072"/>
    <col min="14182" max="14182" width="10.5703125" style="1072" customWidth="1"/>
    <col min="14183" max="14185" width="9" style="1072" customWidth="1"/>
    <col min="14186" max="14189" width="8.85546875" style="1072"/>
    <col min="14190" max="14190" width="10.5703125" style="1072" customWidth="1"/>
    <col min="14191" max="14193" width="9" style="1072" customWidth="1"/>
    <col min="14194" max="14197" width="8.85546875" style="1072"/>
    <col min="14198" max="14198" width="10.5703125" style="1072" customWidth="1"/>
    <col min="14199" max="14201" width="9" style="1072" customWidth="1"/>
    <col min="14202" max="14205" width="8.85546875" style="1072"/>
    <col min="14206" max="14206" width="10.5703125" style="1072" customWidth="1"/>
    <col min="14207" max="14209" width="9" style="1072" customWidth="1"/>
    <col min="14210" max="14213" width="8.85546875" style="1072"/>
    <col min="14214" max="14214" width="10.5703125" style="1072" customWidth="1"/>
    <col min="14215" max="14217" width="9" style="1072" customWidth="1"/>
    <col min="14218" max="14221" width="8.85546875" style="1072"/>
    <col min="14222" max="14222" width="10.5703125" style="1072" customWidth="1"/>
    <col min="14223" max="14225" width="9" style="1072" customWidth="1"/>
    <col min="14226" max="14229" width="8.85546875" style="1072"/>
    <col min="14230" max="14230" width="10.5703125" style="1072" customWidth="1"/>
    <col min="14231" max="14233" width="9" style="1072" customWidth="1"/>
    <col min="14234" max="14237" width="8.85546875" style="1072"/>
    <col min="14238" max="14238" width="10.5703125" style="1072" customWidth="1"/>
    <col min="14239" max="14241" width="9" style="1072" customWidth="1"/>
    <col min="14242" max="14245" width="8.85546875" style="1072"/>
    <col min="14246" max="14246" width="10.5703125" style="1072" customWidth="1"/>
    <col min="14247" max="14249" width="9" style="1072" customWidth="1"/>
    <col min="14250" max="14253" width="8.85546875" style="1072"/>
    <col min="14254" max="14254" width="10.5703125" style="1072" customWidth="1"/>
    <col min="14255" max="14257" width="9" style="1072" customWidth="1"/>
    <col min="14258" max="14261" width="8.85546875" style="1072"/>
    <col min="14262" max="14262" width="10.5703125" style="1072" customWidth="1"/>
    <col min="14263" max="14265" width="9" style="1072" customWidth="1"/>
    <col min="14266" max="14269" width="8.85546875" style="1072"/>
    <col min="14270" max="14270" width="10.5703125" style="1072" customWidth="1"/>
    <col min="14271" max="14273" width="9" style="1072" customWidth="1"/>
    <col min="14274" max="14277" width="8.85546875" style="1072"/>
    <col min="14278" max="14278" width="10.5703125" style="1072" customWidth="1"/>
    <col min="14279" max="14281" width="9" style="1072" customWidth="1"/>
    <col min="14282" max="14285" width="8.85546875" style="1072"/>
    <col min="14286" max="14286" width="10.5703125" style="1072" customWidth="1"/>
    <col min="14287" max="14289" width="9" style="1072" customWidth="1"/>
    <col min="14290" max="14293" width="8.85546875" style="1072"/>
    <col min="14294" max="14294" width="10.5703125" style="1072" customWidth="1"/>
    <col min="14295" max="14297" width="9" style="1072" customWidth="1"/>
    <col min="14298" max="14301" width="8.85546875" style="1072"/>
    <col min="14302" max="14302" width="10.5703125" style="1072" customWidth="1"/>
    <col min="14303" max="14305" width="9" style="1072" customWidth="1"/>
    <col min="14306" max="14309" width="8.85546875" style="1072"/>
    <col min="14310" max="14310" width="10.5703125" style="1072" customWidth="1"/>
    <col min="14311" max="14313" width="9" style="1072" customWidth="1"/>
    <col min="14314" max="14317" width="8.85546875" style="1072"/>
    <col min="14318" max="14318" width="10.5703125" style="1072" customWidth="1"/>
    <col min="14319" max="14321" width="9" style="1072" customWidth="1"/>
    <col min="14322" max="14325" width="8.85546875" style="1072"/>
    <col min="14326" max="14326" width="10.5703125" style="1072" customWidth="1"/>
    <col min="14327" max="14329" width="9" style="1072" customWidth="1"/>
    <col min="14330" max="14333" width="8.85546875" style="1072"/>
    <col min="14334" max="14334" width="10.5703125" style="1072" customWidth="1"/>
    <col min="14335" max="14337" width="9" style="1072" customWidth="1"/>
    <col min="14338" max="14341" width="8.85546875" style="1072"/>
    <col min="14342" max="14342" width="10.5703125" style="1072" customWidth="1"/>
    <col min="14343" max="14345" width="9" style="1072" customWidth="1"/>
    <col min="14346" max="14349" width="8.85546875" style="1072"/>
    <col min="14350" max="14350" width="10.5703125" style="1072" customWidth="1"/>
    <col min="14351" max="14353" width="9" style="1072" customWidth="1"/>
    <col min="14354" max="14357" width="8.85546875" style="1072"/>
    <col min="14358" max="14358" width="10.5703125" style="1072" customWidth="1"/>
    <col min="14359" max="14361" width="9" style="1072" customWidth="1"/>
    <col min="14362" max="14365" width="8.85546875" style="1072"/>
    <col min="14366" max="14366" width="10.5703125" style="1072" customWidth="1"/>
    <col min="14367" max="14369" width="9" style="1072" customWidth="1"/>
    <col min="14370" max="14373" width="8.85546875" style="1072"/>
    <col min="14374" max="14374" width="10.5703125" style="1072" customWidth="1"/>
    <col min="14375" max="14377" width="9" style="1072" customWidth="1"/>
    <col min="14378" max="14381" width="8.85546875" style="1072"/>
    <col min="14382" max="14382" width="10.5703125" style="1072" customWidth="1"/>
    <col min="14383" max="14385" width="9" style="1072" customWidth="1"/>
    <col min="14386" max="14389" width="8.85546875" style="1072"/>
    <col min="14390" max="14390" width="10.5703125" style="1072" customWidth="1"/>
    <col min="14391" max="14393" width="9" style="1072" customWidth="1"/>
    <col min="14394" max="14397" width="8.85546875" style="1072"/>
    <col min="14398" max="14398" width="10.5703125" style="1072" customWidth="1"/>
    <col min="14399" max="14401" width="9" style="1072" customWidth="1"/>
    <col min="14402" max="14405" width="8.85546875" style="1072"/>
    <col min="14406" max="14406" width="10.5703125" style="1072" customWidth="1"/>
    <col min="14407" max="14409" width="9" style="1072" customWidth="1"/>
    <col min="14410" max="14413" width="8.85546875" style="1072"/>
    <col min="14414" max="14414" width="10.5703125" style="1072" customWidth="1"/>
    <col min="14415" max="14417" width="9" style="1072" customWidth="1"/>
    <col min="14418" max="14421" width="8.85546875" style="1072"/>
    <col min="14422" max="14422" width="10.5703125" style="1072" customWidth="1"/>
    <col min="14423" max="14425" width="9" style="1072" customWidth="1"/>
    <col min="14426" max="14429" width="8.85546875" style="1072"/>
    <col min="14430" max="14430" width="10.5703125" style="1072" customWidth="1"/>
    <col min="14431" max="14433" width="9" style="1072" customWidth="1"/>
    <col min="14434" max="14437" width="8.85546875" style="1072"/>
    <col min="14438" max="14438" width="10.5703125" style="1072" customWidth="1"/>
    <col min="14439" max="14441" width="9" style="1072" customWidth="1"/>
    <col min="14442" max="14445" width="8.85546875" style="1072"/>
    <col min="14446" max="14446" width="10.5703125" style="1072" customWidth="1"/>
    <col min="14447" max="14449" width="9" style="1072" customWidth="1"/>
    <col min="14450" max="14453" width="8.85546875" style="1072"/>
    <col min="14454" max="14454" width="10.5703125" style="1072" customWidth="1"/>
    <col min="14455" max="14457" width="9" style="1072" customWidth="1"/>
    <col min="14458" max="14461" width="8.85546875" style="1072"/>
    <col min="14462" max="14462" width="10.5703125" style="1072" customWidth="1"/>
    <col min="14463" max="14465" width="9" style="1072" customWidth="1"/>
    <col min="14466" max="14469" width="8.85546875" style="1072"/>
    <col min="14470" max="14470" width="10.5703125" style="1072" customWidth="1"/>
    <col min="14471" max="14473" width="9" style="1072" customWidth="1"/>
    <col min="14474" max="14477" width="8.85546875" style="1072"/>
    <col min="14478" max="14478" width="10.5703125" style="1072" customWidth="1"/>
    <col min="14479" max="14481" width="9" style="1072" customWidth="1"/>
    <col min="14482" max="14485" width="8.85546875" style="1072"/>
    <col min="14486" max="14486" width="10.5703125" style="1072" customWidth="1"/>
    <col min="14487" max="14489" width="9" style="1072" customWidth="1"/>
    <col min="14490" max="14493" width="8.85546875" style="1072"/>
    <col min="14494" max="14494" width="10.5703125" style="1072" customWidth="1"/>
    <col min="14495" max="14497" width="9" style="1072" customWidth="1"/>
    <col min="14498" max="14501" width="8.85546875" style="1072"/>
    <col min="14502" max="14502" width="10.5703125" style="1072" customWidth="1"/>
    <col min="14503" max="14505" width="9" style="1072" customWidth="1"/>
    <col min="14506" max="14509" width="8.85546875" style="1072"/>
    <col min="14510" max="14510" width="10.5703125" style="1072" customWidth="1"/>
    <col min="14511" max="14513" width="9" style="1072" customWidth="1"/>
    <col min="14514" max="14517" width="8.85546875" style="1072"/>
    <col min="14518" max="14518" width="10.5703125" style="1072" customWidth="1"/>
    <col min="14519" max="14521" width="9" style="1072" customWidth="1"/>
    <col min="14522" max="14525" width="8.85546875" style="1072"/>
    <col min="14526" max="14526" width="10.5703125" style="1072" customWidth="1"/>
    <col min="14527" max="14529" width="9" style="1072" customWidth="1"/>
    <col min="14530" max="14533" width="8.85546875" style="1072"/>
    <col min="14534" max="14534" width="10.5703125" style="1072" customWidth="1"/>
    <col min="14535" max="14537" width="9" style="1072" customWidth="1"/>
    <col min="14538" max="14541" width="8.85546875" style="1072"/>
    <col min="14542" max="14542" width="10.5703125" style="1072" customWidth="1"/>
    <col min="14543" max="14545" width="9" style="1072" customWidth="1"/>
    <col min="14546" max="14549" width="8.85546875" style="1072"/>
    <col min="14550" max="14550" width="10.5703125" style="1072" customWidth="1"/>
    <col min="14551" max="14553" width="9" style="1072" customWidth="1"/>
    <col min="14554" max="14557" width="8.85546875" style="1072"/>
    <col min="14558" max="14558" width="10.5703125" style="1072" customWidth="1"/>
    <col min="14559" max="14561" width="9" style="1072" customWidth="1"/>
    <col min="14562" max="14565" width="8.85546875" style="1072"/>
    <col min="14566" max="14566" width="10.5703125" style="1072" customWidth="1"/>
    <col min="14567" max="14569" width="9" style="1072" customWidth="1"/>
    <col min="14570" max="14573" width="8.85546875" style="1072"/>
    <col min="14574" max="14574" width="10.5703125" style="1072" customWidth="1"/>
    <col min="14575" max="14577" width="9" style="1072" customWidth="1"/>
    <col min="14578" max="14581" width="8.85546875" style="1072"/>
    <col min="14582" max="14582" width="10.5703125" style="1072" customWidth="1"/>
    <col min="14583" max="14585" width="9" style="1072" customWidth="1"/>
    <col min="14586" max="14589" width="8.85546875" style="1072"/>
    <col min="14590" max="14590" width="10.5703125" style="1072" customWidth="1"/>
    <col min="14591" max="14593" width="9" style="1072" customWidth="1"/>
    <col min="14594" max="14597" width="8.85546875" style="1072"/>
    <col min="14598" max="14598" width="10.5703125" style="1072" customWidth="1"/>
    <col min="14599" max="14601" width="9" style="1072" customWidth="1"/>
    <col min="14602" max="14605" width="8.85546875" style="1072"/>
    <col min="14606" max="14606" width="10.5703125" style="1072" customWidth="1"/>
    <col min="14607" max="14609" width="9" style="1072" customWidth="1"/>
    <col min="14610" max="14613" width="8.85546875" style="1072"/>
    <col min="14614" max="14614" width="10.5703125" style="1072" customWidth="1"/>
    <col min="14615" max="14617" width="9" style="1072" customWidth="1"/>
    <col min="14618" max="14621" width="8.85546875" style="1072"/>
    <col min="14622" max="14622" width="10.5703125" style="1072" customWidth="1"/>
    <col min="14623" max="14625" width="9" style="1072" customWidth="1"/>
    <col min="14626" max="14629" width="8.85546875" style="1072"/>
    <col min="14630" max="14630" width="10.5703125" style="1072" customWidth="1"/>
    <col min="14631" max="14633" width="9" style="1072" customWidth="1"/>
    <col min="14634" max="14637" width="8.85546875" style="1072"/>
    <col min="14638" max="14638" width="10.5703125" style="1072" customWidth="1"/>
    <col min="14639" max="14641" width="9" style="1072" customWidth="1"/>
    <col min="14642" max="14645" width="8.85546875" style="1072"/>
    <col min="14646" max="14646" width="10.5703125" style="1072" customWidth="1"/>
    <col min="14647" max="14649" width="9" style="1072" customWidth="1"/>
    <col min="14650" max="14653" width="8.85546875" style="1072"/>
    <col min="14654" max="14654" width="10.5703125" style="1072" customWidth="1"/>
    <col min="14655" max="14657" width="9" style="1072" customWidth="1"/>
    <col min="14658" max="14661" width="8.85546875" style="1072"/>
    <col min="14662" max="14662" width="10.5703125" style="1072" customWidth="1"/>
    <col min="14663" max="14665" width="9" style="1072" customWidth="1"/>
    <col min="14666" max="14669" width="8.85546875" style="1072"/>
    <col min="14670" max="14670" width="10.5703125" style="1072" customWidth="1"/>
    <col min="14671" max="14673" width="9" style="1072" customWidth="1"/>
    <col min="14674" max="14677" width="8.85546875" style="1072"/>
    <col min="14678" max="14678" width="10.5703125" style="1072" customWidth="1"/>
    <col min="14679" max="14681" width="9" style="1072" customWidth="1"/>
    <col min="14682" max="14685" width="8.85546875" style="1072"/>
    <col min="14686" max="14686" width="10.5703125" style="1072" customWidth="1"/>
    <col min="14687" max="14689" width="9" style="1072" customWidth="1"/>
    <col min="14690" max="14693" width="8.85546875" style="1072"/>
    <col min="14694" max="14694" width="10.5703125" style="1072" customWidth="1"/>
    <col min="14695" max="14697" width="9" style="1072" customWidth="1"/>
    <col min="14698" max="14701" width="8.85546875" style="1072"/>
    <col min="14702" max="14702" width="10.5703125" style="1072" customWidth="1"/>
    <col min="14703" max="14705" width="9" style="1072" customWidth="1"/>
    <col min="14706" max="14709" width="8.85546875" style="1072"/>
    <col min="14710" max="14710" width="10.5703125" style="1072" customWidth="1"/>
    <col min="14711" max="14713" width="9" style="1072" customWidth="1"/>
    <col min="14714" max="14717" width="8.85546875" style="1072"/>
    <col min="14718" max="14718" width="10.5703125" style="1072" customWidth="1"/>
    <col min="14719" max="14721" width="9" style="1072" customWidth="1"/>
    <col min="14722" max="14725" width="8.85546875" style="1072"/>
    <col min="14726" max="14726" width="10.5703125" style="1072" customWidth="1"/>
    <col min="14727" max="14729" width="9" style="1072" customWidth="1"/>
    <col min="14730" max="14733" width="8.85546875" style="1072"/>
    <col min="14734" max="14734" width="10.5703125" style="1072" customWidth="1"/>
    <col min="14735" max="14737" width="9" style="1072" customWidth="1"/>
    <col min="14738" max="14741" width="8.85546875" style="1072"/>
    <col min="14742" max="14742" width="10.5703125" style="1072" customWidth="1"/>
    <col min="14743" max="14745" width="9" style="1072" customWidth="1"/>
    <col min="14746" max="14749" width="8.85546875" style="1072"/>
    <col min="14750" max="14750" width="10.5703125" style="1072" customWidth="1"/>
    <col min="14751" max="14753" width="9" style="1072" customWidth="1"/>
    <col min="14754" max="14757" width="8.85546875" style="1072"/>
    <col min="14758" max="14758" width="10.5703125" style="1072" customWidth="1"/>
    <col min="14759" max="14761" width="9" style="1072" customWidth="1"/>
    <col min="14762" max="14765" width="8.85546875" style="1072"/>
    <col min="14766" max="14766" width="10.5703125" style="1072" customWidth="1"/>
    <col min="14767" max="14769" width="9" style="1072" customWidth="1"/>
    <col min="14770" max="14773" width="8.85546875" style="1072"/>
    <col min="14774" max="14774" width="10.5703125" style="1072" customWidth="1"/>
    <col min="14775" max="14777" width="9" style="1072" customWidth="1"/>
    <col min="14778" max="14781" width="8.85546875" style="1072"/>
    <col min="14782" max="14782" width="10.5703125" style="1072" customWidth="1"/>
    <col min="14783" max="14785" width="9" style="1072" customWidth="1"/>
    <col min="14786" max="14789" width="8.85546875" style="1072"/>
    <col min="14790" max="14790" width="10.5703125" style="1072" customWidth="1"/>
    <col min="14791" max="14793" width="9" style="1072" customWidth="1"/>
    <col min="14794" max="14797" width="8.85546875" style="1072"/>
    <col min="14798" max="14798" width="10.5703125" style="1072" customWidth="1"/>
    <col min="14799" max="14801" width="9" style="1072" customWidth="1"/>
    <col min="14802" max="14805" width="8.85546875" style="1072"/>
    <col min="14806" max="14806" width="10.5703125" style="1072" customWidth="1"/>
    <col min="14807" max="14809" width="9" style="1072" customWidth="1"/>
    <col min="14810" max="14813" width="8.85546875" style="1072"/>
    <col min="14814" max="14814" width="10.5703125" style="1072" customWidth="1"/>
    <col min="14815" max="14817" width="9" style="1072" customWidth="1"/>
    <col min="14818" max="14821" width="8.85546875" style="1072"/>
    <col min="14822" max="14822" width="10.5703125" style="1072" customWidth="1"/>
    <col min="14823" max="14825" width="9" style="1072" customWidth="1"/>
    <col min="14826" max="14829" width="8.85546875" style="1072"/>
    <col min="14830" max="14830" width="10.5703125" style="1072" customWidth="1"/>
    <col min="14831" max="14833" width="9" style="1072" customWidth="1"/>
    <col min="14834" max="14837" width="8.85546875" style="1072"/>
    <col min="14838" max="14838" width="10.5703125" style="1072" customWidth="1"/>
    <col min="14839" max="14841" width="9" style="1072" customWidth="1"/>
    <col min="14842" max="14845" width="8.85546875" style="1072"/>
    <col min="14846" max="14846" width="10.5703125" style="1072" customWidth="1"/>
    <col min="14847" max="14849" width="9" style="1072" customWidth="1"/>
    <col min="14850" max="14853" width="8.85546875" style="1072"/>
    <col min="14854" max="14854" width="10.5703125" style="1072" customWidth="1"/>
    <col min="14855" max="14857" width="9" style="1072" customWidth="1"/>
    <col min="14858" max="14861" width="8.85546875" style="1072"/>
    <col min="14862" max="14862" width="10.5703125" style="1072" customWidth="1"/>
    <col min="14863" max="14865" width="9" style="1072" customWidth="1"/>
    <col min="14866" max="14869" width="8.85546875" style="1072"/>
    <col min="14870" max="14870" width="10.5703125" style="1072" customWidth="1"/>
    <col min="14871" max="14873" width="9" style="1072" customWidth="1"/>
    <col min="14874" max="14877" width="8.85546875" style="1072"/>
    <col min="14878" max="14878" width="10.5703125" style="1072" customWidth="1"/>
    <col min="14879" max="14881" width="9" style="1072" customWidth="1"/>
    <col min="14882" max="14885" width="8.85546875" style="1072"/>
    <col min="14886" max="14886" width="10.5703125" style="1072" customWidth="1"/>
    <col min="14887" max="14889" width="9" style="1072" customWidth="1"/>
    <col min="14890" max="14893" width="8.85546875" style="1072"/>
    <col min="14894" max="14894" width="10.5703125" style="1072" customWidth="1"/>
    <col min="14895" max="14897" width="9" style="1072" customWidth="1"/>
    <col min="14898" max="14901" width="8.85546875" style="1072"/>
    <col min="14902" max="14902" width="10.5703125" style="1072" customWidth="1"/>
    <col min="14903" max="14905" width="9" style="1072" customWidth="1"/>
    <col min="14906" max="14909" width="8.85546875" style="1072"/>
    <col min="14910" max="14910" width="10.5703125" style="1072" customWidth="1"/>
    <col min="14911" max="14913" width="9" style="1072" customWidth="1"/>
    <col min="14914" max="14917" width="8.85546875" style="1072"/>
    <col min="14918" max="14918" width="10.5703125" style="1072" customWidth="1"/>
    <col min="14919" max="14921" width="9" style="1072" customWidth="1"/>
    <col min="14922" max="14925" width="8.85546875" style="1072"/>
    <col min="14926" max="14926" width="10.5703125" style="1072" customWidth="1"/>
    <col min="14927" max="14929" width="9" style="1072" customWidth="1"/>
    <col min="14930" max="14933" width="8.85546875" style="1072"/>
    <col min="14934" max="14934" width="10.5703125" style="1072" customWidth="1"/>
    <col min="14935" max="14937" width="9" style="1072" customWidth="1"/>
    <col min="14938" max="14941" width="8.85546875" style="1072"/>
    <col min="14942" max="14942" width="10.5703125" style="1072" customWidth="1"/>
    <col min="14943" max="14945" width="9" style="1072" customWidth="1"/>
    <col min="14946" max="14949" width="8.85546875" style="1072"/>
    <col min="14950" max="14950" width="10.5703125" style="1072" customWidth="1"/>
    <col min="14951" max="14953" width="9" style="1072" customWidth="1"/>
    <col min="14954" max="14957" width="8.85546875" style="1072"/>
    <col min="14958" max="14958" width="10.5703125" style="1072" customWidth="1"/>
    <col min="14959" max="14961" width="9" style="1072" customWidth="1"/>
    <col min="14962" max="14965" width="8.85546875" style="1072"/>
    <col min="14966" max="14966" width="10.5703125" style="1072" customWidth="1"/>
    <col min="14967" max="14969" width="9" style="1072" customWidth="1"/>
    <col min="14970" max="14973" width="8.85546875" style="1072"/>
    <col min="14974" max="14974" width="10.5703125" style="1072" customWidth="1"/>
    <col min="14975" max="14977" width="9" style="1072" customWidth="1"/>
    <col min="14978" max="14981" width="8.85546875" style="1072"/>
    <col min="14982" max="14982" width="10.5703125" style="1072" customWidth="1"/>
    <col min="14983" max="14985" width="9" style="1072" customWidth="1"/>
    <col min="14986" max="14989" width="8.85546875" style="1072"/>
    <col min="14990" max="14990" width="10.5703125" style="1072" customWidth="1"/>
    <col min="14991" max="14993" width="9" style="1072" customWidth="1"/>
    <col min="14994" max="14997" width="8.85546875" style="1072"/>
    <col min="14998" max="14998" width="10.5703125" style="1072" customWidth="1"/>
    <col min="14999" max="15001" width="9" style="1072" customWidth="1"/>
    <col min="15002" max="15005" width="8.85546875" style="1072"/>
    <col min="15006" max="15006" width="10.5703125" style="1072" customWidth="1"/>
    <col min="15007" max="15009" width="9" style="1072" customWidth="1"/>
    <col min="15010" max="15013" width="8.85546875" style="1072"/>
    <col min="15014" max="15014" width="10.5703125" style="1072" customWidth="1"/>
    <col min="15015" max="15017" width="9" style="1072" customWidth="1"/>
    <col min="15018" max="15021" width="8.85546875" style="1072"/>
    <col min="15022" max="15022" width="10.5703125" style="1072" customWidth="1"/>
    <col min="15023" max="15025" width="9" style="1072" customWidth="1"/>
    <col min="15026" max="15029" width="8.85546875" style="1072"/>
    <col min="15030" max="15030" width="10.5703125" style="1072" customWidth="1"/>
    <col min="15031" max="15033" width="9" style="1072" customWidth="1"/>
    <col min="15034" max="15037" width="8.85546875" style="1072"/>
    <col min="15038" max="15038" width="10.5703125" style="1072" customWidth="1"/>
    <col min="15039" max="15041" width="9" style="1072" customWidth="1"/>
    <col min="15042" max="15045" width="8.85546875" style="1072"/>
    <col min="15046" max="15046" width="10.5703125" style="1072" customWidth="1"/>
    <col min="15047" max="15049" width="9" style="1072" customWidth="1"/>
    <col min="15050" max="15053" width="8.85546875" style="1072"/>
    <col min="15054" max="15054" width="10.5703125" style="1072" customWidth="1"/>
    <col min="15055" max="15057" width="9" style="1072" customWidth="1"/>
    <col min="15058" max="15061" width="8.85546875" style="1072"/>
    <col min="15062" max="15062" width="10.5703125" style="1072" customWidth="1"/>
    <col min="15063" max="15065" width="9" style="1072" customWidth="1"/>
    <col min="15066" max="15069" width="8.85546875" style="1072"/>
    <col min="15070" max="15070" width="10.5703125" style="1072" customWidth="1"/>
    <col min="15071" max="15073" width="9" style="1072" customWidth="1"/>
    <col min="15074" max="15077" width="8.85546875" style="1072"/>
    <col min="15078" max="15078" width="10.5703125" style="1072" customWidth="1"/>
    <col min="15079" max="15081" width="9" style="1072" customWidth="1"/>
    <col min="15082" max="15085" width="8.85546875" style="1072"/>
    <col min="15086" max="15086" width="10.5703125" style="1072" customWidth="1"/>
    <col min="15087" max="15089" width="9" style="1072" customWidth="1"/>
    <col min="15090" max="15093" width="8.85546875" style="1072"/>
    <col min="15094" max="15094" width="10.5703125" style="1072" customWidth="1"/>
    <col min="15095" max="15097" width="9" style="1072" customWidth="1"/>
    <col min="15098" max="15101" width="8.85546875" style="1072"/>
    <col min="15102" max="15102" width="10.5703125" style="1072" customWidth="1"/>
    <col min="15103" max="15105" width="9" style="1072" customWidth="1"/>
    <col min="15106" max="15109" width="8.85546875" style="1072"/>
    <col min="15110" max="15110" width="10.5703125" style="1072" customWidth="1"/>
    <col min="15111" max="15113" width="9" style="1072" customWidth="1"/>
    <col min="15114" max="15117" width="8.85546875" style="1072"/>
    <col min="15118" max="15118" width="10.5703125" style="1072" customWidth="1"/>
    <col min="15119" max="15121" width="9" style="1072" customWidth="1"/>
    <col min="15122" max="15125" width="8.85546875" style="1072"/>
    <col min="15126" max="15126" width="10.5703125" style="1072" customWidth="1"/>
    <col min="15127" max="15129" width="9" style="1072" customWidth="1"/>
    <col min="15130" max="15133" width="8.85546875" style="1072"/>
    <col min="15134" max="15134" width="10.5703125" style="1072" customWidth="1"/>
    <col min="15135" max="15137" width="9" style="1072" customWidth="1"/>
    <col min="15138" max="15141" width="8.85546875" style="1072"/>
    <col min="15142" max="15142" width="10.5703125" style="1072" customWidth="1"/>
    <col min="15143" max="15145" width="9" style="1072" customWidth="1"/>
    <col min="15146" max="15149" width="8.85546875" style="1072"/>
    <col min="15150" max="15150" width="10.5703125" style="1072" customWidth="1"/>
    <col min="15151" max="15153" width="9" style="1072" customWidth="1"/>
    <col min="15154" max="15157" width="8.85546875" style="1072"/>
    <col min="15158" max="15158" width="10.5703125" style="1072" customWidth="1"/>
    <col min="15159" max="15161" width="9" style="1072" customWidth="1"/>
    <col min="15162" max="15165" width="8.85546875" style="1072"/>
    <col min="15166" max="15166" width="10.5703125" style="1072" customWidth="1"/>
    <col min="15167" max="15169" width="9" style="1072" customWidth="1"/>
    <col min="15170" max="15173" width="8.85546875" style="1072"/>
    <col min="15174" max="15174" width="10.5703125" style="1072" customWidth="1"/>
    <col min="15175" max="15177" width="9" style="1072" customWidth="1"/>
    <col min="15178" max="15181" width="8.85546875" style="1072"/>
    <col min="15182" max="15182" width="10.5703125" style="1072" customWidth="1"/>
    <col min="15183" max="15185" width="9" style="1072" customWidth="1"/>
    <col min="15186" max="15189" width="8.85546875" style="1072"/>
    <col min="15190" max="15190" width="10.5703125" style="1072" customWidth="1"/>
    <col min="15191" max="15193" width="9" style="1072" customWidth="1"/>
    <col min="15194" max="15197" width="8.85546875" style="1072"/>
    <col min="15198" max="15198" width="10.5703125" style="1072" customWidth="1"/>
    <col min="15199" max="15201" width="9" style="1072" customWidth="1"/>
    <col min="15202" max="15205" width="8.85546875" style="1072"/>
    <col min="15206" max="15206" width="10.5703125" style="1072" customWidth="1"/>
    <col min="15207" max="15209" width="9" style="1072" customWidth="1"/>
    <col min="15210" max="15213" width="8.85546875" style="1072"/>
    <col min="15214" max="15214" width="10.5703125" style="1072" customWidth="1"/>
    <col min="15215" max="15217" width="9" style="1072" customWidth="1"/>
    <col min="15218" max="15221" width="8.85546875" style="1072"/>
    <col min="15222" max="15222" width="10.5703125" style="1072" customWidth="1"/>
    <col min="15223" max="15225" width="9" style="1072" customWidth="1"/>
    <col min="15226" max="15229" width="8.85546875" style="1072"/>
    <col min="15230" max="15230" width="10.5703125" style="1072" customWidth="1"/>
    <col min="15231" max="15233" width="9" style="1072" customWidth="1"/>
    <col min="15234" max="15237" width="8.85546875" style="1072"/>
    <col min="15238" max="15238" width="10.5703125" style="1072" customWidth="1"/>
    <col min="15239" max="15241" width="9" style="1072" customWidth="1"/>
    <col min="15242" max="15245" width="8.85546875" style="1072"/>
    <col min="15246" max="15246" width="10.5703125" style="1072" customWidth="1"/>
    <col min="15247" max="15249" width="9" style="1072" customWidth="1"/>
    <col min="15250" max="15253" width="8.85546875" style="1072"/>
    <col min="15254" max="15254" width="10.5703125" style="1072" customWidth="1"/>
    <col min="15255" max="15257" width="9" style="1072" customWidth="1"/>
    <col min="15258" max="15261" width="8.85546875" style="1072"/>
    <col min="15262" max="15262" width="10.5703125" style="1072" customWidth="1"/>
    <col min="15263" max="15265" width="9" style="1072" customWidth="1"/>
    <col min="15266" max="15269" width="8.85546875" style="1072"/>
    <col min="15270" max="15270" width="10.5703125" style="1072" customWidth="1"/>
    <col min="15271" max="15273" width="9" style="1072" customWidth="1"/>
    <col min="15274" max="15277" width="8.85546875" style="1072"/>
    <col min="15278" max="15278" width="10.5703125" style="1072" customWidth="1"/>
    <col min="15279" max="15281" width="9" style="1072" customWidth="1"/>
    <col min="15282" max="15285" width="8.85546875" style="1072"/>
    <col min="15286" max="15286" width="10.5703125" style="1072" customWidth="1"/>
    <col min="15287" max="15289" width="9" style="1072" customWidth="1"/>
    <col min="15290" max="15293" width="8.85546875" style="1072"/>
    <col min="15294" max="15294" width="10.5703125" style="1072" customWidth="1"/>
    <col min="15295" max="15297" width="9" style="1072" customWidth="1"/>
    <col min="15298" max="15301" width="8.85546875" style="1072"/>
    <col min="15302" max="15302" width="10.5703125" style="1072" customWidth="1"/>
    <col min="15303" max="15305" width="9" style="1072" customWidth="1"/>
    <col min="15306" max="15309" width="8.85546875" style="1072"/>
    <col min="15310" max="15310" width="10.5703125" style="1072" customWidth="1"/>
    <col min="15311" max="15313" width="9" style="1072" customWidth="1"/>
    <col min="15314" max="15317" width="8.85546875" style="1072"/>
    <col min="15318" max="15318" width="10.5703125" style="1072" customWidth="1"/>
    <col min="15319" max="15321" width="9" style="1072" customWidth="1"/>
    <col min="15322" max="15325" width="8.85546875" style="1072"/>
    <col min="15326" max="15326" width="10.5703125" style="1072" customWidth="1"/>
    <col min="15327" max="15329" width="9" style="1072" customWidth="1"/>
    <col min="15330" max="15333" width="8.85546875" style="1072"/>
    <col min="15334" max="15334" width="10.5703125" style="1072" customWidth="1"/>
    <col min="15335" max="15337" width="9" style="1072" customWidth="1"/>
    <col min="15338" max="15341" width="8.85546875" style="1072"/>
    <col min="15342" max="15342" width="10.5703125" style="1072" customWidth="1"/>
    <col min="15343" max="15345" width="9" style="1072" customWidth="1"/>
    <col min="15346" max="15349" width="8.85546875" style="1072"/>
    <col min="15350" max="15350" width="10.5703125" style="1072" customWidth="1"/>
    <col min="15351" max="15353" width="9" style="1072" customWidth="1"/>
    <col min="15354" max="15357" width="8.85546875" style="1072"/>
    <col min="15358" max="15358" width="10.5703125" style="1072" customWidth="1"/>
    <col min="15359" max="15361" width="9" style="1072" customWidth="1"/>
    <col min="15362" max="15365" width="8.85546875" style="1072"/>
    <col min="15366" max="15366" width="10.5703125" style="1072" customWidth="1"/>
    <col min="15367" max="15369" width="9" style="1072" customWidth="1"/>
    <col min="15370" max="15373" width="8.85546875" style="1072"/>
    <col min="15374" max="15374" width="10.5703125" style="1072" customWidth="1"/>
    <col min="15375" max="15377" width="9" style="1072" customWidth="1"/>
    <col min="15378" max="15381" width="8.85546875" style="1072"/>
    <col min="15382" max="15382" width="10.5703125" style="1072" customWidth="1"/>
    <col min="15383" max="15385" width="9" style="1072" customWidth="1"/>
    <col min="15386" max="15389" width="8.85546875" style="1072"/>
    <col min="15390" max="15390" width="10.5703125" style="1072" customWidth="1"/>
    <col min="15391" max="15393" width="9" style="1072" customWidth="1"/>
    <col min="15394" max="15397" width="8.85546875" style="1072"/>
    <col min="15398" max="15398" width="10.5703125" style="1072" customWidth="1"/>
    <col min="15399" max="15401" width="9" style="1072" customWidth="1"/>
    <col min="15402" max="15405" width="8.85546875" style="1072"/>
    <col min="15406" max="15406" width="10.5703125" style="1072" customWidth="1"/>
    <col min="15407" max="15409" width="9" style="1072" customWidth="1"/>
    <col min="15410" max="15413" width="8.85546875" style="1072"/>
    <col min="15414" max="15414" width="10.5703125" style="1072" customWidth="1"/>
    <col min="15415" max="15417" width="9" style="1072" customWidth="1"/>
    <col min="15418" max="15421" width="8.85546875" style="1072"/>
    <col min="15422" max="15422" width="10.5703125" style="1072" customWidth="1"/>
    <col min="15423" max="15425" width="9" style="1072" customWidth="1"/>
    <col min="15426" max="15429" width="8.85546875" style="1072"/>
    <col min="15430" max="15430" width="10.5703125" style="1072" customWidth="1"/>
    <col min="15431" max="15433" width="9" style="1072" customWidth="1"/>
    <col min="15434" max="15437" width="8.85546875" style="1072"/>
    <col min="15438" max="15438" width="10.5703125" style="1072" customWidth="1"/>
    <col min="15439" max="15441" width="9" style="1072" customWidth="1"/>
    <col min="15442" max="15445" width="8.85546875" style="1072"/>
    <col min="15446" max="15446" width="10.5703125" style="1072" customWidth="1"/>
    <col min="15447" max="15449" width="9" style="1072" customWidth="1"/>
    <col min="15450" max="15453" width="8.85546875" style="1072"/>
    <col min="15454" max="15454" width="10.5703125" style="1072" customWidth="1"/>
    <col min="15455" max="15457" width="9" style="1072" customWidth="1"/>
    <col min="15458" max="15461" width="8.85546875" style="1072"/>
    <col min="15462" max="15462" width="10.5703125" style="1072" customWidth="1"/>
    <col min="15463" max="15465" width="9" style="1072" customWidth="1"/>
    <col min="15466" max="15469" width="8.85546875" style="1072"/>
    <col min="15470" max="15470" width="10.5703125" style="1072" customWidth="1"/>
    <col min="15471" max="15473" width="9" style="1072" customWidth="1"/>
    <col min="15474" max="15477" width="8.85546875" style="1072"/>
    <col min="15478" max="15478" width="10.5703125" style="1072" customWidth="1"/>
    <col min="15479" max="15481" width="9" style="1072" customWidth="1"/>
    <col min="15482" max="15485" width="8.85546875" style="1072"/>
    <col min="15486" max="15486" width="10.5703125" style="1072" customWidth="1"/>
    <col min="15487" max="15489" width="9" style="1072" customWidth="1"/>
    <col min="15490" max="15493" width="8.85546875" style="1072"/>
    <col min="15494" max="15494" width="10.5703125" style="1072" customWidth="1"/>
    <col min="15495" max="15497" width="9" style="1072" customWidth="1"/>
    <col min="15498" max="15501" width="8.85546875" style="1072"/>
    <col min="15502" max="15502" width="10.5703125" style="1072" customWidth="1"/>
    <col min="15503" max="15505" width="9" style="1072" customWidth="1"/>
    <col min="15506" max="15509" width="8.85546875" style="1072"/>
    <col min="15510" max="15510" width="10.5703125" style="1072" customWidth="1"/>
    <col min="15511" max="15513" width="9" style="1072" customWidth="1"/>
    <col min="15514" max="15517" width="8.85546875" style="1072"/>
    <col min="15518" max="15518" width="10.5703125" style="1072" customWidth="1"/>
    <col min="15519" max="15521" width="9" style="1072" customWidth="1"/>
    <col min="15522" max="15525" width="8.85546875" style="1072"/>
    <col min="15526" max="15526" width="10.5703125" style="1072" customWidth="1"/>
    <col min="15527" max="15529" width="9" style="1072" customWidth="1"/>
    <col min="15530" max="15533" width="8.85546875" style="1072"/>
    <col min="15534" max="15534" width="10.5703125" style="1072" customWidth="1"/>
    <col min="15535" max="15537" width="9" style="1072" customWidth="1"/>
    <col min="15538" max="15541" width="8.85546875" style="1072"/>
    <col min="15542" max="15542" width="10.5703125" style="1072" customWidth="1"/>
    <col min="15543" max="15545" width="9" style="1072" customWidth="1"/>
    <col min="15546" max="15549" width="8.85546875" style="1072"/>
    <col min="15550" max="15550" width="10.5703125" style="1072" customWidth="1"/>
    <col min="15551" max="15553" width="9" style="1072" customWidth="1"/>
    <col min="15554" max="15557" width="8.85546875" style="1072"/>
    <col min="15558" max="15558" width="10.5703125" style="1072" customWidth="1"/>
    <col min="15559" max="15561" width="9" style="1072" customWidth="1"/>
    <col min="15562" max="15565" width="8.85546875" style="1072"/>
    <col min="15566" max="15566" width="10.5703125" style="1072" customWidth="1"/>
    <col min="15567" max="15569" width="9" style="1072" customWidth="1"/>
    <col min="15570" max="15573" width="8.85546875" style="1072"/>
    <col min="15574" max="15574" width="10.5703125" style="1072" customWidth="1"/>
    <col min="15575" max="15577" width="9" style="1072" customWidth="1"/>
    <col min="15578" max="15581" width="8.85546875" style="1072"/>
    <col min="15582" max="15582" width="10.5703125" style="1072" customWidth="1"/>
    <col min="15583" max="15585" width="9" style="1072" customWidth="1"/>
    <col min="15586" max="15589" width="8.85546875" style="1072"/>
    <col min="15590" max="15590" width="10.5703125" style="1072" customWidth="1"/>
    <col min="15591" max="15593" width="9" style="1072" customWidth="1"/>
    <col min="15594" max="15597" width="8.85546875" style="1072"/>
    <col min="15598" max="15598" width="10.5703125" style="1072" customWidth="1"/>
    <col min="15599" max="15601" width="9" style="1072" customWidth="1"/>
    <col min="15602" max="15605" width="8.85546875" style="1072"/>
    <col min="15606" max="15606" width="10.5703125" style="1072" customWidth="1"/>
    <col min="15607" max="15609" width="9" style="1072" customWidth="1"/>
    <col min="15610" max="15613" width="8.85546875" style="1072"/>
    <col min="15614" max="15614" width="10.5703125" style="1072" customWidth="1"/>
    <col min="15615" max="15617" width="9" style="1072" customWidth="1"/>
    <col min="15618" max="15621" width="8.85546875" style="1072"/>
    <col min="15622" max="15622" width="10.5703125" style="1072" customWidth="1"/>
    <col min="15623" max="15625" width="9" style="1072" customWidth="1"/>
    <col min="15626" max="15629" width="8.85546875" style="1072"/>
    <col min="15630" max="15630" width="10.5703125" style="1072" customWidth="1"/>
    <col min="15631" max="15633" width="9" style="1072" customWidth="1"/>
    <col min="15634" max="15637" width="8.85546875" style="1072"/>
    <col min="15638" max="15638" width="10.5703125" style="1072" customWidth="1"/>
    <col min="15639" max="15641" width="9" style="1072" customWidth="1"/>
    <col min="15642" max="15645" width="8.85546875" style="1072"/>
    <col min="15646" max="15646" width="10.5703125" style="1072" customWidth="1"/>
    <col min="15647" max="15649" width="9" style="1072" customWidth="1"/>
    <col min="15650" max="15653" width="8.85546875" style="1072"/>
    <col min="15654" max="15654" width="10.5703125" style="1072" customWidth="1"/>
    <col min="15655" max="15657" width="9" style="1072" customWidth="1"/>
    <col min="15658" max="15661" width="8.85546875" style="1072"/>
    <col min="15662" max="15662" width="10.5703125" style="1072" customWidth="1"/>
    <col min="15663" max="15665" width="9" style="1072" customWidth="1"/>
    <col min="15666" max="15669" width="8.85546875" style="1072"/>
    <col min="15670" max="15670" width="10.5703125" style="1072" customWidth="1"/>
    <col min="15671" max="15673" width="9" style="1072" customWidth="1"/>
    <col min="15674" max="15677" width="8.85546875" style="1072"/>
    <col min="15678" max="15678" width="10.5703125" style="1072" customWidth="1"/>
    <col min="15679" max="15681" width="9" style="1072" customWidth="1"/>
    <col min="15682" max="15685" width="8.85546875" style="1072"/>
    <col min="15686" max="15686" width="10.5703125" style="1072" customWidth="1"/>
    <col min="15687" max="15689" width="9" style="1072" customWidth="1"/>
    <col min="15690" max="15693" width="8.85546875" style="1072"/>
    <col min="15694" max="15694" width="10.5703125" style="1072" customWidth="1"/>
    <col min="15695" max="15697" width="9" style="1072" customWidth="1"/>
    <col min="15698" max="15701" width="8.85546875" style="1072"/>
    <col min="15702" max="15702" width="10.5703125" style="1072" customWidth="1"/>
    <col min="15703" max="15705" width="9" style="1072" customWidth="1"/>
    <col min="15706" max="15709" width="8.85546875" style="1072"/>
    <col min="15710" max="15710" width="10.5703125" style="1072" customWidth="1"/>
    <col min="15711" max="15713" width="9" style="1072" customWidth="1"/>
    <col min="15714" max="15717" width="8.85546875" style="1072"/>
    <col min="15718" max="15718" width="10.5703125" style="1072" customWidth="1"/>
    <col min="15719" max="15721" width="9" style="1072" customWidth="1"/>
    <col min="15722" max="15725" width="8.85546875" style="1072"/>
    <col min="15726" max="15726" width="10.5703125" style="1072" customWidth="1"/>
    <col min="15727" max="15729" width="9" style="1072" customWidth="1"/>
    <col min="15730" max="15733" width="8.85546875" style="1072"/>
    <col min="15734" max="15734" width="10.5703125" style="1072" customWidth="1"/>
    <col min="15735" max="15737" width="9" style="1072" customWidth="1"/>
    <col min="15738" max="15741" width="8.85546875" style="1072"/>
    <col min="15742" max="15742" width="10.5703125" style="1072" customWidth="1"/>
    <col min="15743" max="15745" width="9" style="1072" customWidth="1"/>
    <col min="15746" max="15749" width="8.85546875" style="1072"/>
    <col min="15750" max="15750" width="10.5703125" style="1072" customWidth="1"/>
    <col min="15751" max="15753" width="9" style="1072" customWidth="1"/>
    <col min="15754" max="15757" width="8.85546875" style="1072"/>
    <col min="15758" max="15758" width="10.5703125" style="1072" customWidth="1"/>
    <col min="15759" max="15761" width="9" style="1072" customWidth="1"/>
    <col min="15762" max="15765" width="8.85546875" style="1072"/>
    <col min="15766" max="15766" width="10.5703125" style="1072" customWidth="1"/>
    <col min="15767" max="15769" width="9" style="1072" customWidth="1"/>
    <col min="15770" max="15773" width="8.85546875" style="1072"/>
    <col min="15774" max="15774" width="10.5703125" style="1072" customWidth="1"/>
    <col min="15775" max="15777" width="9" style="1072" customWidth="1"/>
    <col min="15778" max="15781" width="8.85546875" style="1072"/>
    <col min="15782" max="15782" width="10.5703125" style="1072" customWidth="1"/>
    <col min="15783" max="15785" width="9" style="1072" customWidth="1"/>
    <col min="15786" max="15789" width="8.85546875" style="1072"/>
    <col min="15790" max="15790" width="10.5703125" style="1072" customWidth="1"/>
    <col min="15791" max="15793" width="9" style="1072" customWidth="1"/>
    <col min="15794" max="15797" width="8.85546875" style="1072"/>
    <col min="15798" max="15798" width="10.5703125" style="1072" customWidth="1"/>
    <col min="15799" max="15801" width="9" style="1072" customWidth="1"/>
    <col min="15802" max="15805" width="8.85546875" style="1072"/>
    <col min="15806" max="15806" width="10.5703125" style="1072" customWidth="1"/>
    <col min="15807" max="15809" width="9" style="1072" customWidth="1"/>
    <col min="15810" max="15813" width="8.85546875" style="1072"/>
    <col min="15814" max="15814" width="10.5703125" style="1072" customWidth="1"/>
    <col min="15815" max="15817" width="9" style="1072" customWidth="1"/>
    <col min="15818" max="15821" width="8.85546875" style="1072"/>
    <col min="15822" max="15822" width="10.5703125" style="1072" customWidth="1"/>
    <col min="15823" max="15825" width="9" style="1072" customWidth="1"/>
    <col min="15826" max="15829" width="8.85546875" style="1072"/>
    <col min="15830" max="15830" width="10.5703125" style="1072" customWidth="1"/>
    <col min="15831" max="15833" width="9" style="1072" customWidth="1"/>
    <col min="15834" max="15837" width="8.85546875" style="1072"/>
    <col min="15838" max="15838" width="10.5703125" style="1072" customWidth="1"/>
    <col min="15839" max="15841" width="9" style="1072" customWidth="1"/>
    <col min="15842" max="15845" width="8.85546875" style="1072"/>
    <col min="15846" max="15846" width="10.5703125" style="1072" customWidth="1"/>
    <col min="15847" max="15849" width="9" style="1072" customWidth="1"/>
    <col min="15850" max="15853" width="8.85546875" style="1072"/>
    <col min="15854" max="15854" width="10.5703125" style="1072" customWidth="1"/>
    <col min="15855" max="15857" width="9" style="1072" customWidth="1"/>
    <col min="15858" max="15861" width="8.85546875" style="1072"/>
    <col min="15862" max="15862" width="10.5703125" style="1072" customWidth="1"/>
    <col min="15863" max="15865" width="9" style="1072" customWidth="1"/>
    <col min="15866" max="15869" width="8.85546875" style="1072"/>
    <col min="15870" max="15870" width="10.5703125" style="1072" customWidth="1"/>
    <col min="15871" max="15873" width="9" style="1072" customWidth="1"/>
    <col min="15874" max="15877" width="8.85546875" style="1072"/>
    <col min="15878" max="15878" width="10.5703125" style="1072" customWidth="1"/>
    <col min="15879" max="15881" width="9" style="1072" customWidth="1"/>
    <col min="15882" max="15885" width="8.85546875" style="1072"/>
    <col min="15886" max="15886" width="10.5703125" style="1072" customWidth="1"/>
    <col min="15887" max="15889" width="9" style="1072" customWidth="1"/>
    <col min="15890" max="15893" width="8.85546875" style="1072"/>
    <col min="15894" max="15894" width="10.5703125" style="1072" customWidth="1"/>
    <col min="15895" max="15897" width="9" style="1072" customWidth="1"/>
    <col min="15898" max="15901" width="8.85546875" style="1072"/>
    <col min="15902" max="15902" width="10.5703125" style="1072" customWidth="1"/>
    <col min="15903" max="15905" width="9" style="1072" customWidth="1"/>
    <col min="15906" max="15909" width="8.85546875" style="1072"/>
    <col min="15910" max="15910" width="10.5703125" style="1072" customWidth="1"/>
    <col min="15911" max="15913" width="9" style="1072" customWidth="1"/>
    <col min="15914" max="15917" width="8.85546875" style="1072"/>
    <col min="15918" max="15918" width="10.5703125" style="1072" customWidth="1"/>
    <col min="15919" max="15921" width="9" style="1072" customWidth="1"/>
    <col min="15922" max="15925" width="8.85546875" style="1072"/>
    <col min="15926" max="15926" width="10.5703125" style="1072" customWidth="1"/>
    <col min="15927" max="15929" width="9" style="1072" customWidth="1"/>
    <col min="15930" max="15933" width="8.85546875" style="1072"/>
    <col min="15934" max="15934" width="10.5703125" style="1072" customWidth="1"/>
    <col min="15935" max="15937" width="9" style="1072" customWidth="1"/>
    <col min="15938" max="15941" width="8.85546875" style="1072"/>
    <col min="15942" max="15942" width="10.5703125" style="1072" customWidth="1"/>
    <col min="15943" max="15945" width="9" style="1072" customWidth="1"/>
    <col min="15946" max="15949" width="8.85546875" style="1072"/>
    <col min="15950" max="15950" width="10.5703125" style="1072" customWidth="1"/>
    <col min="15951" max="15953" width="9" style="1072" customWidth="1"/>
    <col min="15954" max="15957" width="8.85546875" style="1072"/>
    <col min="15958" max="15958" width="10.5703125" style="1072" customWidth="1"/>
    <col min="15959" max="15961" width="9" style="1072" customWidth="1"/>
    <col min="15962" max="15965" width="8.85546875" style="1072"/>
    <col min="15966" max="15966" width="10.5703125" style="1072" customWidth="1"/>
    <col min="15967" max="15969" width="9" style="1072" customWidth="1"/>
    <col min="15970" max="15973" width="8.85546875" style="1072"/>
    <col min="15974" max="15974" width="10.5703125" style="1072" customWidth="1"/>
    <col min="15975" max="15977" width="9" style="1072" customWidth="1"/>
    <col min="15978" max="15981" width="8.85546875" style="1072"/>
    <col min="15982" max="15982" width="10.5703125" style="1072" customWidth="1"/>
    <col min="15983" max="15985" width="9" style="1072" customWidth="1"/>
    <col min="15986" max="15989" width="8.85546875" style="1072"/>
    <col min="15990" max="15990" width="10.5703125" style="1072" customWidth="1"/>
    <col min="15991" max="15993" width="9" style="1072" customWidth="1"/>
    <col min="15994" max="15997" width="8.85546875" style="1072"/>
    <col min="15998" max="15998" width="10.5703125" style="1072" customWidth="1"/>
    <col min="15999" max="16001" width="9" style="1072" customWidth="1"/>
    <col min="16002" max="16005" width="8.85546875" style="1072"/>
    <col min="16006" max="16006" width="10.5703125" style="1072" customWidth="1"/>
    <col min="16007" max="16009" width="9" style="1072" customWidth="1"/>
    <col min="16010" max="16013" width="8.85546875" style="1072"/>
    <col min="16014" max="16014" width="10.5703125" style="1072" customWidth="1"/>
    <col min="16015" max="16017" width="9" style="1072" customWidth="1"/>
    <col min="16018" max="16021" width="8.85546875" style="1072"/>
    <col min="16022" max="16022" width="10.5703125" style="1072" customWidth="1"/>
    <col min="16023" max="16025" width="9" style="1072" customWidth="1"/>
    <col min="16026" max="16029" width="8.85546875" style="1072"/>
    <col min="16030" max="16030" width="10.5703125" style="1072" customWidth="1"/>
    <col min="16031" max="16033" width="9" style="1072" customWidth="1"/>
    <col min="16034" max="16037" width="8.85546875" style="1072"/>
    <col min="16038" max="16038" width="10.5703125" style="1072" customWidth="1"/>
    <col min="16039" max="16041" width="9" style="1072" customWidth="1"/>
    <col min="16042" max="16045" width="8.85546875" style="1072"/>
    <col min="16046" max="16046" width="10.5703125" style="1072" customWidth="1"/>
    <col min="16047" max="16049" width="9" style="1072" customWidth="1"/>
    <col min="16050" max="16053" width="8.85546875" style="1072"/>
    <col min="16054" max="16054" width="10.5703125" style="1072" customWidth="1"/>
    <col min="16055" max="16057" width="9" style="1072" customWidth="1"/>
    <col min="16058" max="16061" width="8.85546875" style="1072"/>
    <col min="16062" max="16062" width="10.5703125" style="1072" customWidth="1"/>
    <col min="16063" max="16065" width="9" style="1072" customWidth="1"/>
    <col min="16066" max="16069" width="8.85546875" style="1072"/>
    <col min="16070" max="16070" width="10.5703125" style="1072" customWidth="1"/>
    <col min="16071" max="16073" width="9" style="1072" customWidth="1"/>
    <col min="16074" max="16077" width="8.85546875" style="1072"/>
    <col min="16078" max="16078" width="10.5703125" style="1072" customWidth="1"/>
    <col min="16079" max="16081" width="9" style="1072" customWidth="1"/>
    <col min="16082" max="16085" width="8.85546875" style="1072"/>
    <col min="16086" max="16086" width="10.5703125" style="1072" customWidth="1"/>
    <col min="16087" max="16089" width="9" style="1072" customWidth="1"/>
    <col min="16090" max="16093" width="8.85546875" style="1072"/>
    <col min="16094" max="16094" width="10.5703125" style="1072" customWidth="1"/>
    <col min="16095" max="16097" width="9" style="1072" customWidth="1"/>
    <col min="16098" max="16101" width="8.85546875" style="1072"/>
    <col min="16102" max="16102" width="10.5703125" style="1072" customWidth="1"/>
    <col min="16103" max="16105" width="9" style="1072" customWidth="1"/>
    <col min="16106" max="16109" width="8.85546875" style="1072"/>
    <col min="16110" max="16110" width="10.5703125" style="1072" customWidth="1"/>
    <col min="16111" max="16113" width="9" style="1072" customWidth="1"/>
    <col min="16114" max="16117" width="8.85546875" style="1072"/>
    <col min="16118" max="16118" width="10.5703125" style="1072" customWidth="1"/>
    <col min="16119" max="16121" width="9" style="1072" customWidth="1"/>
    <col min="16122" max="16125" width="8.85546875" style="1072"/>
    <col min="16126" max="16126" width="10.5703125" style="1072" customWidth="1"/>
    <col min="16127" max="16129" width="9" style="1072" customWidth="1"/>
    <col min="16130" max="16133" width="8.85546875" style="1072"/>
    <col min="16134" max="16134" width="10.5703125" style="1072" customWidth="1"/>
    <col min="16135" max="16137" width="9" style="1072" customWidth="1"/>
    <col min="16138" max="16141" width="8.85546875" style="1072"/>
    <col min="16142" max="16142" width="10.5703125" style="1072" customWidth="1"/>
    <col min="16143" max="16145" width="9" style="1072" customWidth="1"/>
    <col min="16146" max="16149" width="8.85546875" style="1072"/>
    <col min="16150" max="16150" width="10.5703125" style="1072" customWidth="1"/>
    <col min="16151" max="16153" width="9" style="1072" customWidth="1"/>
    <col min="16154" max="16157" width="8.85546875" style="1072"/>
    <col min="16158" max="16158" width="10.5703125" style="1072" customWidth="1"/>
    <col min="16159" max="16161" width="9" style="1072" customWidth="1"/>
    <col min="16162" max="16165" width="8.85546875" style="1072"/>
    <col min="16166" max="16166" width="10.5703125" style="1072" customWidth="1"/>
    <col min="16167" max="16169" width="9" style="1072" customWidth="1"/>
    <col min="16170" max="16173" width="8.85546875" style="1072"/>
    <col min="16174" max="16174" width="10.5703125" style="1072" customWidth="1"/>
    <col min="16175" max="16177" width="9" style="1072" customWidth="1"/>
    <col min="16178" max="16181" width="8.85546875" style="1072"/>
    <col min="16182" max="16182" width="10.5703125" style="1072" customWidth="1"/>
    <col min="16183" max="16185" width="9" style="1072" customWidth="1"/>
    <col min="16186" max="16189" width="8.85546875" style="1072"/>
    <col min="16190" max="16190" width="10.5703125" style="1072" customWidth="1"/>
    <col min="16191" max="16193" width="9" style="1072" customWidth="1"/>
    <col min="16194" max="16197" width="8.85546875" style="1072"/>
    <col min="16198" max="16198" width="10.5703125" style="1072" customWidth="1"/>
    <col min="16199" max="16201" width="9" style="1072" customWidth="1"/>
    <col min="16202" max="16205" width="8.85546875" style="1072"/>
    <col min="16206" max="16206" width="10.5703125" style="1072" customWidth="1"/>
    <col min="16207" max="16209" width="9" style="1072" customWidth="1"/>
    <col min="16210" max="16213" width="8.85546875" style="1072"/>
    <col min="16214" max="16214" width="10.5703125" style="1072" customWidth="1"/>
    <col min="16215" max="16217" width="9" style="1072" customWidth="1"/>
    <col min="16218" max="16221" width="8.85546875" style="1072"/>
    <col min="16222" max="16222" width="10.5703125" style="1072" customWidth="1"/>
    <col min="16223" max="16225" width="9" style="1072" customWidth="1"/>
    <col min="16226" max="16229" width="8.85546875" style="1072"/>
    <col min="16230" max="16230" width="10.5703125" style="1072" customWidth="1"/>
    <col min="16231" max="16233" width="9" style="1072" customWidth="1"/>
    <col min="16234" max="16237" width="8.85546875" style="1072"/>
    <col min="16238" max="16238" width="10.5703125" style="1072" customWidth="1"/>
    <col min="16239" max="16241" width="9" style="1072" customWidth="1"/>
    <col min="16242" max="16245" width="8.85546875" style="1072"/>
    <col min="16246" max="16246" width="10.5703125" style="1072" customWidth="1"/>
    <col min="16247" max="16249" width="9" style="1072" customWidth="1"/>
    <col min="16250" max="16253" width="8.85546875" style="1072"/>
    <col min="16254" max="16254" width="10.5703125" style="1072" customWidth="1"/>
    <col min="16255" max="16257" width="9" style="1072" customWidth="1"/>
    <col min="16258" max="16261" width="8.85546875" style="1072"/>
    <col min="16262" max="16262" width="10.5703125" style="1072" customWidth="1"/>
    <col min="16263" max="16265" width="9" style="1072" customWidth="1"/>
    <col min="16266" max="16269" width="8.85546875" style="1072"/>
    <col min="16270" max="16270" width="10.5703125" style="1072" customWidth="1"/>
    <col min="16271" max="16273" width="9" style="1072" customWidth="1"/>
    <col min="16274" max="16277" width="8.85546875" style="1072"/>
    <col min="16278" max="16278" width="10.5703125" style="1072" customWidth="1"/>
    <col min="16279" max="16281" width="9" style="1072" customWidth="1"/>
    <col min="16282" max="16285" width="8.85546875" style="1072"/>
    <col min="16286" max="16286" width="10.5703125" style="1072" customWidth="1"/>
    <col min="16287" max="16289" width="9" style="1072" customWidth="1"/>
    <col min="16290" max="16293" width="8.85546875" style="1072"/>
    <col min="16294" max="16294" width="10.5703125" style="1072" customWidth="1"/>
    <col min="16295" max="16297" width="9" style="1072" customWidth="1"/>
    <col min="16298" max="16301" width="8.85546875" style="1072"/>
    <col min="16302" max="16302" width="10.5703125" style="1072" customWidth="1"/>
    <col min="16303" max="16305" width="9" style="1072" customWidth="1"/>
    <col min="16306" max="16309" width="8.85546875" style="1072"/>
    <col min="16310" max="16310" width="10.5703125" style="1072" customWidth="1"/>
    <col min="16311" max="16313" width="9" style="1072" customWidth="1"/>
    <col min="16314" max="16317" width="8.85546875" style="1072"/>
    <col min="16318" max="16318" width="10.5703125" style="1072" customWidth="1"/>
    <col min="16319" max="16321" width="9" style="1072" customWidth="1"/>
    <col min="16322" max="16325" width="8.85546875" style="1072"/>
    <col min="16326" max="16326" width="10.5703125" style="1072" customWidth="1"/>
    <col min="16327" max="16329" width="9" style="1072" customWidth="1"/>
    <col min="16330" max="16333" width="8.85546875" style="1072"/>
    <col min="16334" max="16334" width="10.5703125" style="1072" customWidth="1"/>
    <col min="16335" max="16337" width="9" style="1072" customWidth="1"/>
    <col min="16338" max="16341" width="8.85546875" style="1072"/>
    <col min="16342" max="16342" width="10.5703125" style="1072" customWidth="1"/>
    <col min="16343" max="16345" width="9" style="1072" customWidth="1"/>
    <col min="16346" max="16349" width="8.85546875" style="1072"/>
    <col min="16350" max="16350" width="10.5703125" style="1072" customWidth="1"/>
    <col min="16351" max="16353" width="9" style="1072" customWidth="1"/>
    <col min="16354" max="16357" width="8.85546875" style="1072"/>
    <col min="16358" max="16358" width="10.5703125" style="1072" customWidth="1"/>
    <col min="16359" max="16361" width="9" style="1072" customWidth="1"/>
    <col min="16362" max="16365" width="8.85546875" style="1072"/>
    <col min="16366" max="16366" width="10.5703125" style="1072" customWidth="1"/>
    <col min="16367" max="16369" width="9" style="1072" customWidth="1"/>
    <col min="16370" max="16373" width="8.85546875" style="1072"/>
    <col min="16374" max="16374" width="10.5703125" style="1072" customWidth="1"/>
    <col min="16375" max="16377" width="9" style="1072" customWidth="1"/>
    <col min="16378" max="16381" width="8.85546875" style="1072"/>
    <col min="16382" max="16382" width="10.5703125" style="1072" customWidth="1"/>
    <col min="16383" max="16384" width="9" style="1072" customWidth="1"/>
  </cols>
  <sheetData>
    <row r="1" spans="1:14" ht="92.45" customHeight="1">
      <c r="A1" s="1107" t="s">
        <v>937</v>
      </c>
      <c r="B1" s="1108"/>
      <c r="C1" s="1108"/>
      <c r="D1" s="1108"/>
      <c r="E1" s="1108"/>
      <c r="F1" s="1108"/>
      <c r="G1" s="1108"/>
      <c r="H1" s="1108"/>
      <c r="I1" s="1108"/>
      <c r="J1" s="1108"/>
      <c r="K1" s="1108"/>
      <c r="L1" s="1109"/>
    </row>
    <row r="2" spans="1:14" s="1073" customFormat="1" ht="60.6" customHeight="1">
      <c r="A2" s="1086" t="s">
        <v>936</v>
      </c>
      <c r="B2" s="1086" t="s">
        <v>6</v>
      </c>
      <c r="C2" s="1086" t="s">
        <v>391</v>
      </c>
      <c r="D2" s="1086" t="s">
        <v>941</v>
      </c>
      <c r="E2" s="1086" t="s">
        <v>954</v>
      </c>
      <c r="F2" s="1086" t="s">
        <v>955</v>
      </c>
      <c r="G2" s="1086" t="s">
        <v>942</v>
      </c>
      <c r="H2" s="1086" t="s">
        <v>392</v>
      </c>
      <c r="I2" s="1086" t="s">
        <v>7</v>
      </c>
      <c r="J2" s="1086" t="s">
        <v>393</v>
      </c>
      <c r="K2" s="1086" t="s">
        <v>9</v>
      </c>
      <c r="L2" s="1086" t="s">
        <v>394</v>
      </c>
      <c r="M2" s="1106" t="s">
        <v>968</v>
      </c>
      <c r="N2" s="1106" t="s">
        <v>969</v>
      </c>
    </row>
    <row r="3" spans="1:14" s="1080" customFormat="1" ht="116.45" customHeight="1">
      <c r="A3" s="1074">
        <v>1</v>
      </c>
      <c r="B3" s="1075" t="s">
        <v>938</v>
      </c>
      <c r="C3" s="1076" t="s">
        <v>927</v>
      </c>
      <c r="D3" s="1076" t="s">
        <v>943</v>
      </c>
      <c r="E3" s="1076" t="s">
        <v>944</v>
      </c>
      <c r="F3" s="1076" t="s">
        <v>957</v>
      </c>
      <c r="G3" s="1076" t="s">
        <v>945</v>
      </c>
      <c r="H3" s="1077" t="s">
        <v>932</v>
      </c>
      <c r="I3" s="1074" t="s">
        <v>716</v>
      </c>
      <c r="J3" s="1078" t="s">
        <v>974</v>
      </c>
      <c r="K3" s="1078">
        <v>6</v>
      </c>
      <c r="L3" s="1079" t="s">
        <v>974</v>
      </c>
      <c r="M3" s="1104" t="s">
        <v>970</v>
      </c>
      <c r="N3" s="1104" t="s">
        <v>971</v>
      </c>
    </row>
    <row r="4" spans="1:14" s="1080" customFormat="1" ht="105.6" customHeight="1">
      <c r="A4" s="1074">
        <v>2</v>
      </c>
      <c r="B4" s="1075" t="s">
        <v>939</v>
      </c>
      <c r="C4" s="1076" t="s">
        <v>928</v>
      </c>
      <c r="D4" s="1076" t="s">
        <v>943</v>
      </c>
      <c r="E4" s="1076" t="s">
        <v>944</v>
      </c>
      <c r="F4" s="1076" t="s">
        <v>957</v>
      </c>
      <c r="G4" s="1076" t="s">
        <v>946</v>
      </c>
      <c r="H4" s="1077" t="s">
        <v>933</v>
      </c>
      <c r="I4" s="1074" t="s">
        <v>716</v>
      </c>
      <c r="J4" s="1078" t="s">
        <v>974</v>
      </c>
      <c r="K4" s="1078">
        <v>7</v>
      </c>
      <c r="L4" s="1079" t="s">
        <v>974</v>
      </c>
      <c r="M4" s="1104" t="s">
        <v>970</v>
      </c>
      <c r="N4" s="1104" t="s">
        <v>972</v>
      </c>
    </row>
    <row r="5" spans="1:14" s="1102" customFormat="1" ht="409.15" customHeight="1">
      <c r="A5" s="1095">
        <v>3</v>
      </c>
      <c r="B5" s="1096" t="s">
        <v>963</v>
      </c>
      <c r="C5" s="1097" t="s">
        <v>967</v>
      </c>
      <c r="D5" s="1076" t="s">
        <v>943</v>
      </c>
      <c r="E5" s="1097" t="s">
        <v>965</v>
      </c>
      <c r="F5" s="1098" t="s">
        <v>943</v>
      </c>
      <c r="G5" s="1097" t="s">
        <v>964</v>
      </c>
      <c r="H5" s="1099" t="s">
        <v>966</v>
      </c>
      <c r="I5" s="1095" t="s">
        <v>716</v>
      </c>
      <c r="J5" s="1100" t="s">
        <v>974</v>
      </c>
      <c r="K5" s="1100">
        <v>5</v>
      </c>
      <c r="L5" s="1101" t="s">
        <v>974</v>
      </c>
      <c r="M5" s="1104" t="s">
        <v>970</v>
      </c>
      <c r="N5" s="1105" t="s">
        <v>973</v>
      </c>
    </row>
    <row r="6" spans="1:14" s="1080" customFormat="1" ht="173.45" customHeight="1">
      <c r="A6" s="1074">
        <v>4</v>
      </c>
      <c r="B6" s="1087" t="s">
        <v>925</v>
      </c>
      <c r="C6" s="1088" t="s">
        <v>929</v>
      </c>
      <c r="D6" s="1089" t="s">
        <v>943</v>
      </c>
      <c r="E6" s="1088" t="s">
        <v>951</v>
      </c>
      <c r="F6" s="1080" t="s">
        <v>943</v>
      </c>
      <c r="G6" s="1088" t="s">
        <v>952</v>
      </c>
      <c r="H6" s="1090" t="s">
        <v>953</v>
      </c>
      <c r="I6" s="1091" t="s">
        <v>716</v>
      </c>
      <c r="J6" s="1092" t="s">
        <v>974</v>
      </c>
      <c r="K6" s="1092">
        <v>7</v>
      </c>
      <c r="L6" s="1079" t="s">
        <v>974</v>
      </c>
      <c r="M6" s="1104" t="s">
        <v>970</v>
      </c>
      <c r="N6" s="1104" t="s">
        <v>972</v>
      </c>
    </row>
    <row r="7" spans="1:14" s="1080" customFormat="1" ht="144.6" customHeight="1">
      <c r="A7" s="1074">
        <v>5</v>
      </c>
      <c r="B7" s="1083" t="s">
        <v>926</v>
      </c>
      <c r="C7" s="1093" t="s">
        <v>930</v>
      </c>
      <c r="D7" s="1076" t="s">
        <v>943</v>
      </c>
      <c r="E7" s="1076" t="s">
        <v>944</v>
      </c>
      <c r="F7" s="1081" t="s">
        <v>950</v>
      </c>
      <c r="G7" s="1081" t="s">
        <v>949</v>
      </c>
      <c r="H7" s="1082" t="s">
        <v>956</v>
      </c>
      <c r="I7" s="1074" t="s">
        <v>716</v>
      </c>
      <c r="J7" s="1078" t="s">
        <v>974</v>
      </c>
      <c r="K7" s="1078">
        <v>7</v>
      </c>
      <c r="L7" s="1079" t="s">
        <v>974</v>
      </c>
      <c r="M7" s="1104" t="s">
        <v>970</v>
      </c>
      <c r="N7" s="1104" t="s">
        <v>972</v>
      </c>
    </row>
    <row r="8" spans="1:14" s="1080" customFormat="1" ht="358.9" customHeight="1">
      <c r="A8" s="1074">
        <v>6</v>
      </c>
      <c r="B8" s="1083" t="s">
        <v>958</v>
      </c>
      <c r="C8" s="1081" t="s">
        <v>962</v>
      </c>
      <c r="D8" s="1076" t="s">
        <v>943</v>
      </c>
      <c r="E8" s="1076" t="s">
        <v>959</v>
      </c>
      <c r="F8" s="1081" t="s">
        <v>943</v>
      </c>
      <c r="G8" s="1081" t="s">
        <v>960</v>
      </c>
      <c r="H8" s="1082" t="s">
        <v>961</v>
      </c>
      <c r="I8" s="1074" t="s">
        <v>716</v>
      </c>
      <c r="J8" s="1078" t="s">
        <v>974</v>
      </c>
      <c r="K8" s="1078">
        <v>5</v>
      </c>
      <c r="L8" s="1079" t="s">
        <v>974</v>
      </c>
      <c r="M8" s="1104" t="s">
        <v>970</v>
      </c>
      <c r="N8" s="1105" t="s">
        <v>973</v>
      </c>
    </row>
    <row r="9" spans="1:14" s="1080" customFormat="1" ht="140.44999999999999" customHeight="1">
      <c r="A9" s="1074">
        <v>7</v>
      </c>
      <c r="B9" s="1083" t="s">
        <v>940</v>
      </c>
      <c r="C9" s="1081" t="s">
        <v>931</v>
      </c>
      <c r="D9" s="1076" t="s">
        <v>943</v>
      </c>
      <c r="E9" s="1076" t="s">
        <v>944</v>
      </c>
      <c r="F9" s="1081" t="s">
        <v>948</v>
      </c>
      <c r="G9" s="1081" t="s">
        <v>947</v>
      </c>
      <c r="H9" s="1082" t="s">
        <v>934</v>
      </c>
      <c r="I9" s="1074" t="s">
        <v>716</v>
      </c>
      <c r="J9" s="1078" t="s">
        <v>974</v>
      </c>
      <c r="K9" s="1078">
        <v>5</v>
      </c>
      <c r="L9" s="1094" t="s">
        <v>974</v>
      </c>
      <c r="M9" s="1104" t="s">
        <v>970</v>
      </c>
      <c r="N9" s="1105" t="s">
        <v>973</v>
      </c>
    </row>
    <row r="10" spans="1:14" s="1080" customFormat="1" ht="16.350000000000001" customHeight="1">
      <c r="A10" s="1084"/>
      <c r="B10" s="1084" t="s">
        <v>935</v>
      </c>
      <c r="C10" s="1084"/>
      <c r="D10" s="1084"/>
      <c r="E10" s="1084"/>
      <c r="F10" s="1084"/>
      <c r="G10" s="1084"/>
      <c r="H10" s="1084"/>
      <c r="I10" s="1084"/>
      <c r="J10" s="1084"/>
      <c r="K10" s="1084"/>
      <c r="L10" s="1103" t="s">
        <v>974</v>
      </c>
    </row>
  </sheetData>
  <mergeCells count="1">
    <mergeCell ref="A1:L1"/>
  </mergeCell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E9C9B-4E88-4C7F-93F9-6277EB79A96B}">
  <sheetPr>
    <tabColor theme="9" tint="0.79985961485641044"/>
  </sheetPr>
  <dimension ref="A5:P241"/>
  <sheetViews>
    <sheetView topLeftCell="A10" zoomScale="70" zoomScaleNormal="70" workbookViewId="0">
      <pane xSplit="4" ySplit="5" topLeftCell="I174" activePane="bottomRight" state="frozen"/>
      <selection pane="topRight"/>
      <selection pane="bottomLeft"/>
      <selection pane="bottomRight" activeCell="N89" sqref="N89"/>
    </sheetView>
  </sheetViews>
  <sheetFormatPr defaultColWidth="8.85546875" defaultRowHeight="15.75"/>
  <cols>
    <col min="1" max="1" width="8.42578125" style="748" customWidth="1"/>
    <col min="2" max="2" width="9" style="738" customWidth="1"/>
    <col min="3" max="3" width="35.42578125" style="738" customWidth="1"/>
    <col min="4" max="4" width="54.85546875" style="739" customWidth="1"/>
    <col min="5" max="5" width="17.85546875" style="740" customWidth="1"/>
    <col min="6" max="6" width="16.42578125" style="740" customWidth="1"/>
    <col min="7" max="7" width="10.140625" style="740" customWidth="1"/>
    <col min="8" max="8" width="14.85546875" style="740" customWidth="1"/>
    <col min="9" max="9" width="21.140625" style="741" customWidth="1"/>
    <col min="10" max="10" width="20.5703125" style="736" customWidth="1"/>
    <col min="11" max="12" width="16.85546875" style="740" bestFit="1" customWidth="1"/>
    <col min="13" max="13" width="17.5703125" style="740" bestFit="1" customWidth="1"/>
    <col min="14" max="14" width="16.5703125" style="740" bestFit="1" customWidth="1"/>
    <col min="15" max="15" width="47.42578125" style="738" customWidth="1"/>
    <col min="16" max="16" width="28.5703125" style="742" customWidth="1"/>
    <col min="17" max="16384" width="8.85546875" style="738"/>
  </cols>
  <sheetData>
    <row r="5" spans="1:16" s="732" customFormat="1">
      <c r="A5" s="731"/>
      <c r="B5" s="731"/>
      <c r="D5" s="733"/>
      <c r="E5" s="734"/>
      <c r="F5" s="734"/>
      <c r="G5" s="734"/>
      <c r="H5" s="734"/>
      <c r="I5" s="735"/>
      <c r="J5" s="736"/>
      <c r="K5" s="734"/>
      <c r="L5" s="734"/>
      <c r="M5" s="734"/>
      <c r="N5" s="734"/>
      <c r="P5" s="737"/>
    </row>
    <row r="6" spans="1:16">
      <c r="A6" s="731"/>
      <c r="B6" s="731"/>
    </row>
    <row r="7" spans="1:16">
      <c r="A7" s="731"/>
      <c r="B7" s="732"/>
    </row>
    <row r="8" spans="1:16">
      <c r="A8" s="731"/>
    </row>
    <row r="9" spans="1:16">
      <c r="A9" s="731"/>
      <c r="B9" s="732"/>
    </row>
    <row r="10" spans="1:16" ht="14.45" customHeight="1">
      <c r="A10" s="743" t="s">
        <v>0</v>
      </c>
      <c r="B10" s="743"/>
      <c r="C10" s="743"/>
      <c r="D10" s="743"/>
      <c r="E10" s="744"/>
      <c r="F10" s="744"/>
      <c r="G10" s="744"/>
      <c r="H10" s="744"/>
      <c r="I10" s="745"/>
      <c r="O10" s="743"/>
    </row>
    <row r="11" spans="1:16" ht="15" customHeight="1">
      <c r="A11" s="746" t="s">
        <v>1</v>
      </c>
      <c r="B11" s="747"/>
      <c r="C11" s="748"/>
      <c r="D11" s="743"/>
      <c r="E11" s="744"/>
      <c r="G11" s="744"/>
      <c r="H11" s="744"/>
      <c r="J11" s="749"/>
    </row>
    <row r="12" spans="1:16" ht="15" customHeight="1">
      <c r="F12" s="750">
        <v>25000</v>
      </c>
      <c r="J12" s="749"/>
    </row>
    <row r="13" spans="1:16" s="734" customFormat="1" ht="56.45" customHeight="1">
      <c r="A13" s="1126" t="s">
        <v>3</v>
      </c>
      <c r="B13" s="1126" t="s">
        <v>4</v>
      </c>
      <c r="C13" s="751" t="s">
        <v>5</v>
      </c>
      <c r="D13" s="751" t="s">
        <v>6</v>
      </c>
      <c r="E13" s="751" t="s">
        <v>7</v>
      </c>
      <c r="F13" s="752" t="s">
        <v>8</v>
      </c>
      <c r="G13" s="752" t="s">
        <v>9</v>
      </c>
      <c r="H13" s="752" t="s">
        <v>10</v>
      </c>
      <c r="I13" s="753" t="s">
        <v>11</v>
      </c>
      <c r="J13" s="751" t="s">
        <v>12</v>
      </c>
      <c r="K13" s="754" t="s">
        <v>901</v>
      </c>
      <c r="L13" s="754" t="s">
        <v>902</v>
      </c>
      <c r="M13" s="754" t="s">
        <v>903</v>
      </c>
      <c r="N13" s="755" t="s">
        <v>904</v>
      </c>
      <c r="O13" s="751" t="s">
        <v>18</v>
      </c>
      <c r="P13" s="756"/>
    </row>
    <row r="14" spans="1:16" s="732" customFormat="1">
      <c r="A14" s="1126"/>
      <c r="B14" s="1126"/>
      <c r="C14" s="757" t="s">
        <v>19</v>
      </c>
      <c r="D14" s="757" t="s">
        <v>20</v>
      </c>
      <c r="E14" s="751" t="s">
        <v>21</v>
      </c>
      <c r="F14" s="751" t="s">
        <v>22</v>
      </c>
      <c r="G14" s="751" t="s">
        <v>23</v>
      </c>
      <c r="H14" s="751" t="s">
        <v>24</v>
      </c>
      <c r="I14" s="758" t="s">
        <v>25</v>
      </c>
      <c r="J14" s="759" t="s">
        <v>26</v>
      </c>
      <c r="K14" s="760"/>
      <c r="L14" s="760"/>
      <c r="M14" s="760"/>
      <c r="N14" s="760"/>
      <c r="O14" s="757" t="s">
        <v>26</v>
      </c>
      <c r="P14" s="737"/>
    </row>
    <row r="15" spans="1:16" s="732" customFormat="1" ht="29.1" customHeight="1">
      <c r="A15" s="761">
        <v>1</v>
      </c>
      <c r="B15" s="1127" t="s">
        <v>30</v>
      </c>
      <c r="C15" s="1128"/>
      <c r="D15" s="1129"/>
      <c r="E15" s="762"/>
      <c r="F15" s="762"/>
      <c r="G15" s="762"/>
      <c r="H15" s="762"/>
      <c r="I15" s="763">
        <f>I16+I20+I33+I105+I119+I127+I140+I130+I144+I146</f>
        <v>58611415220.398842</v>
      </c>
      <c r="J15" s="763">
        <f>J16+J20+J33+J105+J119+J127+J140+J130+J144+J146</f>
        <v>2344456.6088159536</v>
      </c>
      <c r="K15" s="763">
        <f t="shared" ref="K15:M15" si="0">K16+K20+K33+K105+K119+K127+K140+K130+K144+K146</f>
        <v>1531803045.5100722</v>
      </c>
      <c r="L15" s="763">
        <f t="shared" si="0"/>
        <v>0</v>
      </c>
      <c r="M15" s="763">
        <f t="shared" si="0"/>
        <v>1003381928.2092201</v>
      </c>
      <c r="N15" s="763">
        <f>N16+N20+N33+N105+N119+N127+N140+N130+N144+N146</f>
        <v>2535184973.7192926</v>
      </c>
      <c r="O15" s="764"/>
      <c r="P15" s="737"/>
    </row>
    <row r="16" spans="1:16" s="732" customFormat="1" ht="55.5" customHeight="1">
      <c r="A16" s="765" t="s">
        <v>31</v>
      </c>
      <c r="B16" s="765" t="s">
        <v>32</v>
      </c>
      <c r="C16" s="1130" t="s">
        <v>33</v>
      </c>
      <c r="D16" s="1131"/>
      <c r="E16" s="765"/>
      <c r="F16" s="765"/>
      <c r="G16" s="765"/>
      <c r="H16" s="765"/>
      <c r="I16" s="766">
        <f>I17</f>
        <v>40352485970.431839</v>
      </c>
      <c r="J16" s="766">
        <f>J17</f>
        <v>1614099.4388172738</v>
      </c>
      <c r="K16" s="766">
        <f t="shared" ref="K16:M16" si="1">K17</f>
        <v>347453045.51007235</v>
      </c>
      <c r="L16" s="766">
        <f t="shared" si="1"/>
        <v>0</v>
      </c>
      <c r="M16" s="766">
        <f t="shared" si="1"/>
        <v>220781928.20922002</v>
      </c>
      <c r="N16" s="766">
        <f>N17</f>
        <v>568234973.7192924</v>
      </c>
      <c r="O16" s="767"/>
      <c r="P16" s="768"/>
    </row>
    <row r="17" spans="1:16" s="775" customFormat="1" ht="39" customHeight="1">
      <c r="A17" s="769"/>
      <c r="B17" s="770" t="s">
        <v>32</v>
      </c>
      <c r="C17" s="1132" t="s">
        <v>34</v>
      </c>
      <c r="D17" s="1132"/>
      <c r="E17" s="770"/>
      <c r="F17" s="771"/>
      <c r="G17" s="770"/>
      <c r="H17" s="770"/>
      <c r="I17" s="772">
        <f>I18+I19</f>
        <v>40352485970.431839</v>
      </c>
      <c r="J17" s="772">
        <f>J18+J19</f>
        <v>1614099.4388172738</v>
      </c>
      <c r="K17" s="772">
        <f t="shared" ref="K17:N17" si="2">K18+K19</f>
        <v>347453045.51007235</v>
      </c>
      <c r="L17" s="772">
        <f t="shared" si="2"/>
        <v>0</v>
      </c>
      <c r="M17" s="772">
        <f t="shared" si="2"/>
        <v>220781928.20922002</v>
      </c>
      <c r="N17" s="772">
        <f t="shared" si="2"/>
        <v>568234973.7192924</v>
      </c>
      <c r="O17" s="773"/>
      <c r="P17" s="774"/>
    </row>
    <row r="18" spans="1:16" s="732" customFormat="1" ht="79.5" customHeight="1">
      <c r="A18" s="776">
        <v>661161</v>
      </c>
      <c r="B18" s="777" t="s">
        <v>35</v>
      </c>
      <c r="C18" s="778" t="s">
        <v>36</v>
      </c>
      <c r="D18" s="778" t="s">
        <v>37</v>
      </c>
      <c r="E18" s="777" t="s">
        <v>38</v>
      </c>
      <c r="F18" s="779">
        <f>'[61]Break down'!H79</f>
        <v>11266968.444625407</v>
      </c>
      <c r="G18" s="777">
        <f>3684-552</f>
        <v>3132</v>
      </c>
      <c r="H18" s="777">
        <v>1</v>
      </c>
      <c r="I18" s="780">
        <f>H18*G18*F18</f>
        <v>35288145168.566772</v>
      </c>
      <c r="J18" s="430">
        <f>I18/$F$12</f>
        <v>1411525.8067426709</v>
      </c>
      <c r="K18" s="781">
        <f>$F$18*2/20*(300)</f>
        <v>338009053.33876222</v>
      </c>
      <c r="L18" s="782"/>
      <c r="M18" s="783">
        <f>$F$18*(1/20*(400+300)/2)</f>
        <v>197171947.78094465</v>
      </c>
      <c r="N18" s="552">
        <f>SUM(K18:M18)</f>
        <v>535181001.11970687</v>
      </c>
      <c r="O18" s="784" t="s">
        <v>39</v>
      </c>
      <c r="P18" s="785" t="s">
        <v>905</v>
      </c>
    </row>
    <row r="19" spans="1:16" s="732" customFormat="1" ht="92.25" customHeight="1">
      <c r="A19" s="776">
        <v>661161</v>
      </c>
      <c r="B19" s="777" t="s">
        <v>40</v>
      </c>
      <c r="C19" s="778" t="s">
        <v>41</v>
      </c>
      <c r="D19" s="778" t="s">
        <v>42</v>
      </c>
      <c r="E19" s="777" t="s">
        <v>38</v>
      </c>
      <c r="F19" s="462">
        <f>'[61]Break down'!H114</f>
        <v>7082994.1284826156</v>
      </c>
      <c r="G19" s="786">
        <f>737-22</f>
        <v>715</v>
      </c>
      <c r="H19" s="777">
        <v>1</v>
      </c>
      <c r="I19" s="780">
        <f>H19*G19*F19</f>
        <v>5064340801.8650703</v>
      </c>
      <c r="J19" s="430">
        <f>I19/$F$12</f>
        <v>202573.63207460282</v>
      </c>
      <c r="K19" s="781">
        <f>$F$19*(20)*1/15</f>
        <v>9443992.1713101547</v>
      </c>
      <c r="L19" s="782"/>
      <c r="M19" s="783">
        <f>$F$19*(50)*1/15</f>
        <v>23609980.428275388</v>
      </c>
      <c r="N19" s="552">
        <f>SUM(K19:M19)</f>
        <v>33053972.599585541</v>
      </c>
      <c r="O19" s="784" t="s">
        <v>43</v>
      </c>
      <c r="P19" s="785" t="s">
        <v>905</v>
      </c>
    </row>
    <row r="20" spans="1:16" s="732" customFormat="1" ht="28.5" customHeight="1">
      <c r="A20" s="765" t="s">
        <v>44</v>
      </c>
      <c r="B20" s="765" t="s">
        <v>45</v>
      </c>
      <c r="C20" s="1118" t="s">
        <v>46</v>
      </c>
      <c r="D20" s="1119"/>
      <c r="E20" s="765"/>
      <c r="F20" s="765"/>
      <c r="G20" s="765"/>
      <c r="H20" s="765"/>
      <c r="I20" s="766">
        <f t="shared" ref="I20:N20" si="3">I21+I27</f>
        <v>6276806999.967</v>
      </c>
      <c r="J20" s="766">
        <f t="shared" si="3"/>
        <v>251072.27999867999</v>
      </c>
      <c r="K20" s="766">
        <f t="shared" si="3"/>
        <v>0</v>
      </c>
      <c r="L20" s="766">
        <f t="shared" si="3"/>
        <v>0</v>
      </c>
      <c r="M20" s="766">
        <f t="shared" si="3"/>
        <v>0</v>
      </c>
      <c r="N20" s="766">
        <f t="shared" si="3"/>
        <v>0</v>
      </c>
      <c r="O20" s="767"/>
      <c r="P20" s="737"/>
    </row>
    <row r="21" spans="1:16" s="732" customFormat="1" ht="31.5">
      <c r="A21" s="787"/>
      <c r="B21" s="787" t="s">
        <v>47</v>
      </c>
      <c r="C21" s="1110" t="s">
        <v>48</v>
      </c>
      <c r="D21" s="1111"/>
      <c r="E21" s="788"/>
      <c r="F21" s="789"/>
      <c r="G21" s="788"/>
      <c r="H21" s="790"/>
      <c r="I21" s="791">
        <f>SUM(I22:I26)</f>
        <v>5925406999.967</v>
      </c>
      <c r="J21" s="791">
        <f>SUM(J22:J26)</f>
        <v>237016.27999867999</v>
      </c>
      <c r="K21" s="791">
        <f>SUM(K22:K26)</f>
        <v>0</v>
      </c>
      <c r="L21" s="791">
        <f>SUM(L22:L26)</f>
        <v>0</v>
      </c>
      <c r="M21" s="791">
        <f>SUM(M22:M26)</f>
        <v>0</v>
      </c>
      <c r="N21" s="791">
        <f>SUM(K21:M21)</f>
        <v>0</v>
      </c>
      <c r="O21" s="784"/>
      <c r="P21" s="737" t="s">
        <v>906</v>
      </c>
    </row>
    <row r="22" spans="1:16" s="732" customFormat="1" ht="100.35" customHeight="1">
      <c r="A22" s="792">
        <v>661131</v>
      </c>
      <c r="B22" s="1112" t="s">
        <v>49</v>
      </c>
      <c r="C22" s="1115" t="s">
        <v>50</v>
      </c>
      <c r="D22" s="794" t="s">
        <v>51</v>
      </c>
      <c r="E22" s="795" t="s">
        <v>52</v>
      </c>
      <c r="F22" s="779">
        <f>'[61]Break down'!H249</f>
        <v>162569999.99699998</v>
      </c>
      <c r="G22" s="796">
        <v>7</v>
      </c>
      <c r="H22" s="796">
        <v>1</v>
      </c>
      <c r="I22" s="797">
        <f>H22*G22*F22</f>
        <v>1137989999.9789999</v>
      </c>
      <c r="J22" s="430">
        <f>I22/$F$12</f>
        <v>45519.599999159997</v>
      </c>
      <c r="K22" s="798"/>
      <c r="L22" s="798"/>
      <c r="M22" s="798"/>
      <c r="N22" s="552">
        <f t="shared" ref="N22:N26" si="4">SUM(K22:M22)</f>
        <v>0</v>
      </c>
      <c r="O22" s="799" t="s">
        <v>53</v>
      </c>
      <c r="P22" s="737"/>
    </row>
    <row r="23" spans="1:16" s="732" customFormat="1" ht="78.599999999999994" customHeight="1">
      <c r="A23" s="792">
        <v>661131</v>
      </c>
      <c r="B23" s="1113"/>
      <c r="C23" s="1116"/>
      <c r="D23" s="794" t="s">
        <v>54</v>
      </c>
      <c r="E23" s="795" t="s">
        <v>52</v>
      </c>
      <c r="F23" s="779">
        <f>'[61]Break down'!H326</f>
        <v>89321000</v>
      </c>
      <c r="G23" s="801">
        <v>7</v>
      </c>
      <c r="H23" s="801">
        <v>1</v>
      </c>
      <c r="I23" s="797">
        <f>H23*G23*F23</f>
        <v>625247000</v>
      </c>
      <c r="J23" s="430">
        <f>I23/$F$12</f>
        <v>25009.88</v>
      </c>
      <c r="K23" s="798"/>
      <c r="L23" s="798"/>
      <c r="M23" s="798"/>
      <c r="N23" s="552">
        <f t="shared" si="4"/>
        <v>0</v>
      </c>
      <c r="O23" s="799" t="s">
        <v>55</v>
      </c>
      <c r="P23" s="737"/>
    </row>
    <row r="24" spans="1:16" s="732" customFormat="1" ht="31.5">
      <c r="A24" s="792">
        <v>661131</v>
      </c>
      <c r="B24" s="1113"/>
      <c r="C24" s="1116"/>
      <c r="D24" s="794" t="s">
        <v>56</v>
      </c>
      <c r="E24" s="795"/>
      <c r="F24" s="779">
        <f>'[61]Break down'!H568</f>
        <v>199992999.99400002</v>
      </c>
      <c r="G24" s="801">
        <v>2</v>
      </c>
      <c r="H24" s="801">
        <v>1</v>
      </c>
      <c r="I24" s="797">
        <f>H24*G24*F24</f>
        <v>399985999.98800004</v>
      </c>
      <c r="J24" s="430">
        <f>I24/$F$12</f>
        <v>15999.439999520002</v>
      </c>
      <c r="K24" s="798"/>
      <c r="L24" s="798"/>
      <c r="M24" s="798"/>
      <c r="N24" s="552">
        <f t="shared" si="4"/>
        <v>0</v>
      </c>
      <c r="O24" s="802"/>
      <c r="P24" s="737" t="s">
        <v>906</v>
      </c>
    </row>
    <row r="25" spans="1:16" s="732" customFormat="1" ht="52.35" customHeight="1">
      <c r="A25" s="803"/>
      <c r="B25" s="1113"/>
      <c r="C25" s="1116"/>
      <c r="D25" s="804" t="s">
        <v>57</v>
      </c>
      <c r="E25" s="805" t="s">
        <v>58</v>
      </c>
      <c r="F25" s="806">
        <f>'[62]Break down'!H254</f>
        <v>205000000</v>
      </c>
      <c r="G25" s="807">
        <v>16</v>
      </c>
      <c r="H25" s="807">
        <v>1</v>
      </c>
      <c r="I25" s="797">
        <f>H25*G25*F25</f>
        <v>3280000000</v>
      </c>
      <c r="J25" s="430">
        <f>I25/$F$12</f>
        <v>131200</v>
      </c>
      <c r="K25" s="808"/>
      <c r="L25" s="809"/>
      <c r="M25" s="808"/>
      <c r="N25" s="552">
        <f t="shared" si="4"/>
        <v>0</v>
      </c>
      <c r="O25" s="810" t="s">
        <v>59</v>
      </c>
      <c r="P25" s="785" t="s">
        <v>907</v>
      </c>
    </row>
    <row r="26" spans="1:16" s="732" customFormat="1" ht="31.5">
      <c r="A26" s="811"/>
      <c r="B26" s="1114"/>
      <c r="C26" s="1117"/>
      <c r="D26" s="813" t="s">
        <v>60</v>
      </c>
      <c r="E26" s="795" t="s">
        <v>61</v>
      </c>
      <c r="F26" s="814">
        <f>482184000</f>
        <v>482184000</v>
      </c>
      <c r="G26" s="801">
        <v>1</v>
      </c>
      <c r="H26" s="801">
        <v>1</v>
      </c>
      <c r="I26" s="797">
        <f>F26*G26*H26</f>
        <v>482184000</v>
      </c>
      <c r="J26" s="430">
        <f>I26/$F$12</f>
        <v>19287.36</v>
      </c>
      <c r="K26" s="808"/>
      <c r="L26" s="815"/>
      <c r="M26" s="815"/>
      <c r="N26" s="552">
        <f t="shared" si="4"/>
        <v>0</v>
      </c>
      <c r="O26" s="816" t="s">
        <v>62</v>
      </c>
      <c r="P26" s="737"/>
    </row>
    <row r="27" spans="1:16" s="732" customFormat="1" ht="31.5">
      <c r="A27" s="792">
        <v>661141</v>
      </c>
      <c r="B27" s="812" t="s">
        <v>63</v>
      </c>
      <c r="C27" s="817" t="s">
        <v>64</v>
      </c>
      <c r="D27" s="818" t="s">
        <v>65</v>
      </c>
      <c r="E27" s="795"/>
      <c r="F27" s="779"/>
      <c r="G27" s="801"/>
      <c r="H27" s="801"/>
      <c r="I27" s="791">
        <f>SUM(I28:I32)</f>
        <v>351400000</v>
      </c>
      <c r="J27" s="563">
        <f>SUM(J28:J32)</f>
        <v>14056</v>
      </c>
      <c r="K27" s="808"/>
      <c r="L27" s="819"/>
      <c r="M27" s="820"/>
      <c r="N27" s="552">
        <f t="shared" ref="N27:N32" si="5">SUM(K27:M27)</f>
        <v>0</v>
      </c>
      <c r="O27" s="821"/>
      <c r="P27" s="785" t="s">
        <v>907</v>
      </c>
    </row>
    <row r="28" spans="1:16" s="732" customFormat="1" ht="36.75" customHeight="1">
      <c r="A28" s="803"/>
      <c r="B28" s="812"/>
      <c r="D28" s="813" t="s">
        <v>66</v>
      </c>
      <c r="E28" s="795" t="s">
        <v>67</v>
      </c>
      <c r="F28" s="822">
        <v>3000000</v>
      </c>
      <c r="G28" s="801">
        <v>5</v>
      </c>
      <c r="H28" s="801">
        <v>14</v>
      </c>
      <c r="I28" s="797">
        <f>F28*G28*H28</f>
        <v>210000000</v>
      </c>
      <c r="J28" s="430">
        <f>I28/$F$12</f>
        <v>8400</v>
      </c>
      <c r="K28" s="808"/>
      <c r="L28" s="808"/>
      <c r="M28" s="808"/>
      <c r="N28" s="552">
        <f t="shared" si="5"/>
        <v>0</v>
      </c>
      <c r="O28" s="821"/>
      <c r="P28" s="737"/>
    </row>
    <row r="29" spans="1:16" s="732" customFormat="1" ht="36.75" customHeight="1">
      <c r="A29" s="803"/>
      <c r="B29" s="795"/>
      <c r="C29" s="817"/>
      <c r="D29" s="813" t="s">
        <v>68</v>
      </c>
      <c r="E29" s="795" t="s">
        <v>67</v>
      </c>
      <c r="F29" s="779">
        <v>600000</v>
      </c>
      <c r="G29" s="801">
        <v>6</v>
      </c>
      <c r="H29" s="801">
        <v>14</v>
      </c>
      <c r="I29" s="797">
        <f>F29*G29*H29</f>
        <v>50400000</v>
      </c>
      <c r="J29" s="430">
        <f>I29/$F$12</f>
        <v>2016</v>
      </c>
      <c r="K29" s="799"/>
      <c r="L29" s="784"/>
      <c r="M29" s="784"/>
      <c r="N29" s="552">
        <f t="shared" si="5"/>
        <v>0</v>
      </c>
      <c r="O29" s="821"/>
      <c r="P29" s="737"/>
    </row>
    <row r="30" spans="1:16" s="732" customFormat="1" ht="36.75" customHeight="1">
      <c r="A30" s="803"/>
      <c r="B30" s="795"/>
      <c r="C30" s="817"/>
      <c r="D30" s="813" t="s">
        <v>69</v>
      </c>
      <c r="E30" s="795" t="s">
        <v>67</v>
      </c>
      <c r="F30" s="779">
        <v>1000000</v>
      </c>
      <c r="G30" s="801">
        <v>5</v>
      </c>
      <c r="H30" s="801">
        <v>14</v>
      </c>
      <c r="I30" s="797">
        <f t="shared" ref="I30:I32" si="6">F30*G30*H30</f>
        <v>70000000</v>
      </c>
      <c r="J30" s="430">
        <f t="shared" ref="J30:J32" si="7">I30/$F$12</f>
        <v>2800</v>
      </c>
      <c r="K30" s="799"/>
      <c r="L30" s="784"/>
      <c r="M30" s="784"/>
      <c r="N30" s="552">
        <f t="shared" si="5"/>
        <v>0</v>
      </c>
      <c r="O30" s="823"/>
      <c r="P30" s="737"/>
    </row>
    <row r="31" spans="1:16" s="731" customFormat="1" ht="36.75" customHeight="1">
      <c r="A31" s="811"/>
      <c r="B31" s="788"/>
      <c r="C31" s="824"/>
      <c r="D31" s="813" t="s">
        <v>70</v>
      </c>
      <c r="E31" s="788" t="s">
        <v>71</v>
      </c>
      <c r="F31" s="825">
        <v>1000000</v>
      </c>
      <c r="G31" s="826">
        <v>1</v>
      </c>
      <c r="H31" s="826">
        <v>14</v>
      </c>
      <c r="I31" s="791">
        <f t="shared" si="6"/>
        <v>14000000</v>
      </c>
      <c r="J31" s="563">
        <f t="shared" si="7"/>
        <v>560</v>
      </c>
      <c r="K31" s="827"/>
      <c r="L31" s="828"/>
      <c r="M31" s="828"/>
      <c r="N31" s="552">
        <f t="shared" si="5"/>
        <v>0</v>
      </c>
      <c r="O31" s="829"/>
      <c r="P31" s="830"/>
    </row>
    <row r="32" spans="1:16" s="731" customFormat="1" ht="36.75" customHeight="1">
      <c r="A32" s="788"/>
      <c r="B32" s="788"/>
      <c r="C32" s="824"/>
      <c r="D32" s="813" t="s">
        <v>72</v>
      </c>
      <c r="E32" s="788" t="s">
        <v>73</v>
      </c>
      <c r="F32" s="825">
        <v>100000</v>
      </c>
      <c r="G32" s="826">
        <v>5</v>
      </c>
      <c r="H32" s="826">
        <v>14</v>
      </c>
      <c r="I32" s="791">
        <f t="shared" si="6"/>
        <v>7000000</v>
      </c>
      <c r="J32" s="563">
        <f t="shared" si="7"/>
        <v>280</v>
      </c>
      <c r="K32" s="827"/>
      <c r="L32" s="828"/>
      <c r="M32" s="828"/>
      <c r="N32" s="552">
        <f t="shared" si="5"/>
        <v>0</v>
      </c>
      <c r="O32" s="829"/>
      <c r="P32" s="830"/>
    </row>
    <row r="33" spans="1:16" s="732" customFormat="1" ht="28.5" customHeight="1">
      <c r="A33" s="831" t="s">
        <v>74</v>
      </c>
      <c r="B33" s="831" t="s">
        <v>75</v>
      </c>
      <c r="C33" s="1118" t="s">
        <v>76</v>
      </c>
      <c r="D33" s="1119"/>
      <c r="E33" s="765"/>
      <c r="F33" s="765"/>
      <c r="G33" s="765"/>
      <c r="H33" s="765"/>
      <c r="I33" s="766">
        <f>I34+I37</f>
        <v>8157212000</v>
      </c>
      <c r="J33" s="766">
        <f>J34+J37</f>
        <v>326288.48</v>
      </c>
      <c r="K33" s="766">
        <f t="shared" ref="K33:N33" si="8">K34+K37</f>
        <v>1184350000</v>
      </c>
      <c r="L33" s="766">
        <f t="shared" si="8"/>
        <v>0</v>
      </c>
      <c r="M33" s="766">
        <f t="shared" si="8"/>
        <v>782600000</v>
      </c>
      <c r="N33" s="766">
        <f t="shared" si="8"/>
        <v>1966950000</v>
      </c>
      <c r="O33" s="767"/>
      <c r="P33" s="737"/>
    </row>
    <row r="34" spans="1:16" s="732" customFormat="1" ht="33" customHeight="1">
      <c r="A34" s="770"/>
      <c r="B34" s="832" t="s">
        <v>77</v>
      </c>
      <c r="C34" s="833" t="s">
        <v>78</v>
      </c>
      <c r="D34" s="833" t="s">
        <v>79</v>
      </c>
      <c r="E34" s="832"/>
      <c r="F34" s="832"/>
      <c r="G34" s="832"/>
      <c r="H34" s="832"/>
      <c r="I34" s="834">
        <f>I35</f>
        <v>120876000</v>
      </c>
      <c r="J34" s="834">
        <f>J35</f>
        <v>4835.04</v>
      </c>
      <c r="K34" s="834">
        <f t="shared" ref="K34:M34" si="9">K35</f>
        <v>0</v>
      </c>
      <c r="L34" s="834">
        <f t="shared" si="9"/>
        <v>0</v>
      </c>
      <c r="M34" s="834">
        <f t="shared" si="9"/>
        <v>0</v>
      </c>
      <c r="N34" s="834">
        <f>SUM(K34:M34)</f>
        <v>0</v>
      </c>
      <c r="O34" s="835"/>
      <c r="P34" s="737"/>
    </row>
    <row r="35" spans="1:16" s="732" customFormat="1" ht="39.950000000000003" customHeight="1">
      <c r="A35" s="1120">
        <v>661141</v>
      </c>
      <c r="B35" s="1122"/>
      <c r="C35" s="1124" t="s">
        <v>80</v>
      </c>
      <c r="D35" s="838" t="s">
        <v>81</v>
      </c>
      <c r="E35" s="777"/>
      <c r="F35" s="779"/>
      <c r="G35" s="777"/>
      <c r="H35" s="777"/>
      <c r="I35" s="839">
        <f>SUM(I36:I36)</f>
        <v>120876000</v>
      </c>
      <c r="J35" s="839">
        <f>SUM(J36:J36)</f>
        <v>4835.04</v>
      </c>
      <c r="K35" s="839"/>
      <c r="L35" s="839"/>
      <c r="M35" s="839"/>
      <c r="N35" s="839">
        <f>SUM(K35:M35)</f>
        <v>0</v>
      </c>
      <c r="O35" s="784"/>
      <c r="P35" s="737"/>
    </row>
    <row r="36" spans="1:16" s="732" customFormat="1" ht="50.1" customHeight="1">
      <c r="A36" s="1121"/>
      <c r="B36" s="1123"/>
      <c r="C36" s="1125"/>
      <c r="D36" s="778" t="s">
        <v>82</v>
      </c>
      <c r="E36" s="841" t="s">
        <v>83</v>
      </c>
      <c r="F36" s="493">
        <f>'[61]Break down'!H392</f>
        <v>3021900</v>
      </c>
      <c r="G36" s="777">
        <v>20</v>
      </c>
      <c r="H36" s="777">
        <v>2</v>
      </c>
      <c r="I36" s="842">
        <f t="shared" ref="I36" si="10">H36*G36*F36</f>
        <v>120876000</v>
      </c>
      <c r="J36" s="843">
        <f>I36/$F$12</f>
        <v>4835.04</v>
      </c>
      <c r="K36" s="798"/>
      <c r="L36" s="777"/>
      <c r="M36" s="777"/>
      <c r="N36" s="844">
        <f>SUM(K36:M36)</f>
        <v>0</v>
      </c>
      <c r="O36" s="845" t="s">
        <v>84</v>
      </c>
      <c r="P36" s="737" t="s">
        <v>908</v>
      </c>
    </row>
    <row r="37" spans="1:16" s="775" customFormat="1" ht="24.95" customHeight="1">
      <c r="A37" s="846"/>
      <c r="B37" s="847" t="s">
        <v>85</v>
      </c>
      <c r="C37" s="1144" t="s">
        <v>86</v>
      </c>
      <c r="D37" s="1145"/>
      <c r="E37" s="847"/>
      <c r="F37" s="848"/>
      <c r="G37" s="847"/>
      <c r="H37" s="849"/>
      <c r="I37" s="850">
        <f>I38+I45+I61+I71+I85+I89</f>
        <v>8036336000</v>
      </c>
      <c r="J37" s="850">
        <f>J38+J45+J61+J71+J85+J89</f>
        <v>321453.44</v>
      </c>
      <c r="K37" s="850">
        <f t="shared" ref="K37:N37" si="11">K38+K45+K61+K71+K85+K89</f>
        <v>1184350000</v>
      </c>
      <c r="L37" s="850">
        <f t="shared" si="11"/>
        <v>0</v>
      </c>
      <c r="M37" s="850">
        <f t="shared" si="11"/>
        <v>782600000</v>
      </c>
      <c r="N37" s="850">
        <f t="shared" si="11"/>
        <v>1966950000</v>
      </c>
      <c r="O37" s="851"/>
      <c r="P37" s="774"/>
    </row>
    <row r="38" spans="1:16" s="860" customFormat="1" ht="26.1" customHeight="1">
      <c r="A38" s="852"/>
      <c r="B38" s="852" t="s">
        <v>87</v>
      </c>
      <c r="C38" s="853" t="s">
        <v>88</v>
      </c>
      <c r="D38" s="854"/>
      <c r="E38" s="852"/>
      <c r="F38" s="855"/>
      <c r="G38" s="852"/>
      <c r="H38" s="856"/>
      <c r="I38" s="857">
        <f>I39+I43</f>
        <v>1220000000</v>
      </c>
      <c r="J38" s="857">
        <f>J39+J43</f>
        <v>48800</v>
      </c>
      <c r="K38" s="857">
        <f t="shared" ref="K38:N38" si="12">K39+K43</f>
        <v>0</v>
      </c>
      <c r="L38" s="857">
        <f t="shared" si="12"/>
        <v>0</v>
      </c>
      <c r="M38" s="857">
        <f t="shared" si="12"/>
        <v>0</v>
      </c>
      <c r="N38" s="857">
        <f t="shared" si="12"/>
        <v>0</v>
      </c>
      <c r="O38" s="858"/>
      <c r="P38" s="859"/>
    </row>
    <row r="39" spans="1:16" s="733" customFormat="1">
      <c r="A39" s="861"/>
      <c r="B39" s="1146" t="s">
        <v>89</v>
      </c>
      <c r="C39" s="1148" t="s">
        <v>90</v>
      </c>
      <c r="D39" s="863" t="s">
        <v>91</v>
      </c>
      <c r="E39" s="864"/>
      <c r="F39" s="865"/>
      <c r="G39" s="866"/>
      <c r="H39" s="866"/>
      <c r="I39" s="867">
        <f>SUM(I40:I42)</f>
        <v>1100000000</v>
      </c>
      <c r="J39" s="867">
        <f>SUM(J40:J42)</f>
        <v>44000</v>
      </c>
      <c r="K39" s="867">
        <f t="shared" ref="K39:M39" si="13">SUM(K40:K42)</f>
        <v>0</v>
      </c>
      <c r="L39" s="867">
        <f t="shared" si="13"/>
        <v>0</v>
      </c>
      <c r="M39" s="867">
        <f t="shared" si="13"/>
        <v>0</v>
      </c>
      <c r="N39" s="839">
        <f t="shared" ref="N39:N44" si="14">SUM(K39:M39)</f>
        <v>0</v>
      </c>
      <c r="O39" s="868"/>
      <c r="P39" s="869" t="s">
        <v>909</v>
      </c>
    </row>
    <row r="40" spans="1:16" s="733" customFormat="1" ht="24" customHeight="1">
      <c r="A40" s="861">
        <v>661041</v>
      </c>
      <c r="B40" s="1147"/>
      <c r="C40" s="1149"/>
      <c r="D40" s="778" t="s">
        <v>92</v>
      </c>
      <c r="E40" s="870" t="s">
        <v>67</v>
      </c>
      <c r="F40" s="871">
        <v>3000000</v>
      </c>
      <c r="G40" s="777">
        <v>80</v>
      </c>
      <c r="H40" s="777">
        <v>1</v>
      </c>
      <c r="I40" s="872">
        <f>F40*G40*H40</f>
        <v>240000000</v>
      </c>
      <c r="J40" s="797">
        <f>I40/$F$12</f>
        <v>9600</v>
      </c>
      <c r="K40" s="873"/>
      <c r="L40" s="874"/>
      <c r="M40" s="875"/>
      <c r="N40" s="876">
        <f t="shared" si="14"/>
        <v>0</v>
      </c>
      <c r="O40" s="868"/>
      <c r="P40" s="877"/>
    </row>
    <row r="41" spans="1:16" s="733" customFormat="1" ht="42.75" customHeight="1">
      <c r="A41" s="1120">
        <v>661141</v>
      </c>
      <c r="B41" s="1147"/>
      <c r="C41" s="1149"/>
      <c r="D41" s="778" t="s">
        <v>93</v>
      </c>
      <c r="E41" s="777" t="s">
        <v>83</v>
      </c>
      <c r="F41" s="871">
        <v>25000000</v>
      </c>
      <c r="G41" s="777">
        <v>20</v>
      </c>
      <c r="H41" s="777">
        <v>1</v>
      </c>
      <c r="I41" s="872">
        <f>H41*G41*F41</f>
        <v>500000000</v>
      </c>
      <c r="J41" s="797">
        <f>I41/$F$12</f>
        <v>20000</v>
      </c>
      <c r="K41" s="878"/>
      <c r="L41" s="878"/>
      <c r="M41" s="879"/>
      <c r="N41" s="876">
        <f t="shared" si="14"/>
        <v>0</v>
      </c>
      <c r="O41" s="868"/>
      <c r="P41" s="877"/>
    </row>
    <row r="42" spans="1:16" s="733" customFormat="1" ht="42.75" customHeight="1">
      <c r="A42" s="1121"/>
      <c r="B42" s="1147"/>
      <c r="C42" s="1149"/>
      <c r="D42" s="837" t="s">
        <v>94</v>
      </c>
      <c r="E42" s="836" t="s">
        <v>95</v>
      </c>
      <c r="F42" s="880">
        <v>3000000</v>
      </c>
      <c r="G42" s="836">
        <v>20</v>
      </c>
      <c r="H42" s="836">
        <v>6</v>
      </c>
      <c r="I42" s="881">
        <f>H42*G42*F42</f>
        <v>360000000</v>
      </c>
      <c r="J42" s="882">
        <f>I42/$F$12</f>
        <v>14400</v>
      </c>
      <c r="K42" s="879"/>
      <c r="L42" s="879"/>
      <c r="M42" s="879"/>
      <c r="N42" s="876">
        <f t="shared" si="14"/>
        <v>0</v>
      </c>
      <c r="O42" s="868"/>
      <c r="P42" s="877"/>
    </row>
    <row r="43" spans="1:16" s="733" customFormat="1" ht="24" customHeight="1">
      <c r="A43" s="1120">
        <v>661141</v>
      </c>
      <c r="B43" s="1146" t="s">
        <v>96</v>
      </c>
      <c r="C43" s="1151" t="s">
        <v>97</v>
      </c>
      <c r="D43" s="863" t="s">
        <v>98</v>
      </c>
      <c r="E43" s="884"/>
      <c r="F43" s="871"/>
      <c r="G43" s="777"/>
      <c r="H43" s="777"/>
      <c r="I43" s="867">
        <f>SUM(I44)</f>
        <v>120000000</v>
      </c>
      <c r="J43" s="867">
        <f>SUM(J44)</f>
        <v>4800</v>
      </c>
      <c r="K43" s="867">
        <f t="shared" ref="K43:M43" si="15">SUM(K44)</f>
        <v>0</v>
      </c>
      <c r="L43" s="867">
        <f t="shared" si="15"/>
        <v>0</v>
      </c>
      <c r="M43" s="867">
        <f t="shared" si="15"/>
        <v>0</v>
      </c>
      <c r="N43" s="839">
        <f t="shared" si="14"/>
        <v>0</v>
      </c>
      <c r="O43" s="885"/>
      <c r="P43" s="877"/>
    </row>
    <row r="44" spans="1:16" s="733" customFormat="1" ht="42.75" customHeight="1">
      <c r="A44" s="1121"/>
      <c r="B44" s="1150"/>
      <c r="C44" s="1152"/>
      <c r="D44" s="778" t="s">
        <v>99</v>
      </c>
      <c r="E44" s="777" t="s">
        <v>100</v>
      </c>
      <c r="F44" s="871">
        <v>1000000</v>
      </c>
      <c r="G44" s="777">
        <v>20</v>
      </c>
      <c r="H44" s="777">
        <v>6</v>
      </c>
      <c r="I44" s="797">
        <f t="shared" ref="I44" si="16">H44*G44*F44</f>
        <v>120000000</v>
      </c>
      <c r="J44" s="882">
        <f>I44/$F$12</f>
        <v>4800</v>
      </c>
      <c r="K44" s="878"/>
      <c r="L44" s="878"/>
      <c r="M44" s="878"/>
      <c r="N44" s="886">
        <f t="shared" si="14"/>
        <v>0</v>
      </c>
      <c r="O44" s="885"/>
      <c r="P44" s="877"/>
    </row>
    <row r="45" spans="1:16" s="731" customFormat="1" ht="37.5" customHeight="1">
      <c r="A45" s="852"/>
      <c r="B45" s="852" t="s">
        <v>101</v>
      </c>
      <c r="C45" s="853" t="s">
        <v>102</v>
      </c>
      <c r="D45" s="854"/>
      <c r="E45" s="852"/>
      <c r="F45" s="855"/>
      <c r="G45" s="852"/>
      <c r="H45" s="856"/>
      <c r="I45" s="857">
        <f>+I46+I48+I56</f>
        <v>0</v>
      </c>
      <c r="J45" s="857">
        <f>+J46+J48+J56</f>
        <v>0</v>
      </c>
      <c r="K45" s="857">
        <f t="shared" ref="K45:N45" si="17">+K46+K48+K56</f>
        <v>0</v>
      </c>
      <c r="L45" s="857">
        <f t="shared" si="17"/>
        <v>0</v>
      </c>
      <c r="M45" s="857">
        <f t="shared" si="17"/>
        <v>0</v>
      </c>
      <c r="N45" s="857">
        <f t="shared" si="17"/>
        <v>0</v>
      </c>
      <c r="O45" s="858"/>
      <c r="P45" s="830"/>
    </row>
    <row r="46" spans="1:16" s="731" customFormat="1">
      <c r="A46" s="787"/>
      <c r="B46" s="887"/>
      <c r="C46" s="888"/>
      <c r="D46" s="889" t="s">
        <v>103</v>
      </c>
      <c r="E46" s="890"/>
      <c r="F46" s="891"/>
      <c r="G46" s="890"/>
      <c r="H46" s="890"/>
      <c r="I46" s="892">
        <f>SUM(I47)</f>
        <v>0</v>
      </c>
      <c r="J46" s="892">
        <f>SUM(J47)</f>
        <v>0</v>
      </c>
      <c r="K46" s="892">
        <f>J47</f>
        <v>0</v>
      </c>
      <c r="L46" s="892">
        <f t="shared" ref="L46:N46" si="18">SUM(L47)</f>
        <v>0</v>
      </c>
      <c r="M46" s="892">
        <f t="shared" si="18"/>
        <v>0</v>
      </c>
      <c r="N46" s="892">
        <f t="shared" si="18"/>
        <v>0</v>
      </c>
      <c r="O46" s="893"/>
      <c r="P46" s="830"/>
    </row>
    <row r="47" spans="1:16" s="731" customFormat="1" ht="31.5">
      <c r="A47" s="787"/>
      <c r="B47" s="894" t="s">
        <v>104</v>
      </c>
      <c r="C47" s="895" t="s">
        <v>105</v>
      </c>
      <c r="D47" s="896" t="s">
        <v>106</v>
      </c>
      <c r="E47" s="777"/>
      <c r="F47" s="822">
        <v>3000000</v>
      </c>
      <c r="G47" s="777">
        <v>30</v>
      </c>
      <c r="H47" s="777">
        <v>0</v>
      </c>
      <c r="I47" s="780">
        <f>F47*G47*H47</f>
        <v>0</v>
      </c>
      <c r="J47" s="882">
        <f>I47/$F$12</f>
        <v>0</v>
      </c>
      <c r="K47" s="822">
        <f>J47</f>
        <v>0</v>
      </c>
      <c r="L47" s="822"/>
      <c r="M47" s="897"/>
      <c r="N47" s="897">
        <f>SUM(K47:M47)</f>
        <v>0</v>
      </c>
      <c r="O47" s="893"/>
      <c r="P47" s="830"/>
    </row>
    <row r="48" spans="1:16" s="732" customFormat="1" ht="15.75" customHeight="1">
      <c r="A48" s="1133"/>
      <c r="B48" s="1122" t="s">
        <v>107</v>
      </c>
      <c r="C48" s="1137" t="s">
        <v>108</v>
      </c>
      <c r="D48" s="889" t="s">
        <v>103</v>
      </c>
      <c r="E48" s="777"/>
      <c r="F48" s="900"/>
      <c r="G48" s="777"/>
      <c r="H48" s="777"/>
      <c r="I48" s="892">
        <f>SUM(I49:I55)</f>
        <v>0</v>
      </c>
      <c r="J48" s="892">
        <f>SUM(J49:J55)</f>
        <v>0</v>
      </c>
      <c r="K48" s="892">
        <f t="shared" ref="K48:N48" si="19">SUM(K49:K55)</f>
        <v>0</v>
      </c>
      <c r="L48" s="892">
        <f t="shared" si="19"/>
        <v>0</v>
      </c>
      <c r="M48" s="892">
        <f t="shared" si="19"/>
        <v>0</v>
      </c>
      <c r="N48" s="892">
        <f t="shared" si="19"/>
        <v>0</v>
      </c>
      <c r="O48" s="885"/>
      <c r="P48" s="737"/>
    </row>
    <row r="49" spans="1:16" s="732" customFormat="1" ht="15.75" customHeight="1">
      <c r="A49" s="1134"/>
      <c r="B49" s="1136"/>
      <c r="C49" s="1138"/>
      <c r="D49" s="895" t="s">
        <v>109</v>
      </c>
      <c r="E49" s="904" t="s">
        <v>67</v>
      </c>
      <c r="F49" s="904">
        <v>3000000</v>
      </c>
      <c r="G49" s="905">
        <v>1</v>
      </c>
      <c r="H49" s="777">
        <v>0</v>
      </c>
      <c r="I49" s="780">
        <f t="shared" ref="I49:I55" si="20">F49*G49*H49</f>
        <v>0</v>
      </c>
      <c r="J49" s="882">
        <f t="shared" ref="J49:J55" si="21">I49/$F$12</f>
        <v>0</v>
      </c>
      <c r="K49" s="798">
        <f t="shared" ref="K49:K55" si="22">J49</f>
        <v>0</v>
      </c>
      <c r="L49" s="798"/>
      <c r="M49" s="777"/>
      <c r="N49" s="798">
        <f>SUM(K49:M49)</f>
        <v>0</v>
      </c>
      <c r="O49" s="1140" t="s">
        <v>110</v>
      </c>
      <c r="P49" s="737"/>
    </row>
    <row r="50" spans="1:16" s="732" customFormat="1" ht="15.75" customHeight="1">
      <c r="A50" s="1134"/>
      <c r="B50" s="1136"/>
      <c r="C50" s="1138"/>
      <c r="D50" s="895" t="s">
        <v>111</v>
      </c>
      <c r="E50" s="904" t="s">
        <v>67</v>
      </c>
      <c r="F50" s="904">
        <v>2000000</v>
      </c>
      <c r="G50" s="905">
        <v>5</v>
      </c>
      <c r="H50" s="777">
        <v>0</v>
      </c>
      <c r="I50" s="780">
        <f t="shared" si="20"/>
        <v>0</v>
      </c>
      <c r="J50" s="882">
        <f t="shared" si="21"/>
        <v>0</v>
      </c>
      <c r="K50" s="798">
        <f t="shared" si="22"/>
        <v>0</v>
      </c>
      <c r="L50" s="798"/>
      <c r="M50" s="777"/>
      <c r="N50" s="798">
        <f t="shared" ref="N50:N55" si="23">SUM(K50:M50)</f>
        <v>0</v>
      </c>
      <c r="O50" s="1140"/>
      <c r="P50" s="737"/>
    </row>
    <row r="51" spans="1:16" s="732" customFormat="1" ht="15.75" customHeight="1">
      <c r="A51" s="1134"/>
      <c r="B51" s="1136"/>
      <c r="C51" s="1138"/>
      <c r="D51" s="895" t="s">
        <v>112</v>
      </c>
      <c r="E51" s="904" t="s">
        <v>67</v>
      </c>
      <c r="F51" s="904">
        <v>1000000</v>
      </c>
      <c r="G51" s="905">
        <v>2</v>
      </c>
      <c r="H51" s="777">
        <v>0</v>
      </c>
      <c r="I51" s="780">
        <f t="shared" si="20"/>
        <v>0</v>
      </c>
      <c r="J51" s="882">
        <f t="shared" si="21"/>
        <v>0</v>
      </c>
      <c r="K51" s="798">
        <f t="shared" si="22"/>
        <v>0</v>
      </c>
      <c r="L51" s="798"/>
      <c r="M51" s="777"/>
      <c r="N51" s="798">
        <f t="shared" si="23"/>
        <v>0</v>
      </c>
      <c r="O51" s="1140"/>
      <c r="P51" s="737"/>
    </row>
    <row r="52" spans="1:16" s="732" customFormat="1" ht="15.75" customHeight="1">
      <c r="A52" s="1134"/>
      <c r="B52" s="1136"/>
      <c r="C52" s="1138"/>
      <c r="D52" s="895" t="s">
        <v>113</v>
      </c>
      <c r="E52" s="904" t="s">
        <v>67</v>
      </c>
      <c r="F52" s="904">
        <v>200000</v>
      </c>
      <c r="G52" s="905">
        <v>1</v>
      </c>
      <c r="H52" s="777">
        <v>0</v>
      </c>
      <c r="I52" s="780">
        <f t="shared" si="20"/>
        <v>0</v>
      </c>
      <c r="J52" s="882">
        <f t="shared" si="21"/>
        <v>0</v>
      </c>
      <c r="K52" s="798">
        <f t="shared" si="22"/>
        <v>0</v>
      </c>
      <c r="L52" s="798"/>
      <c r="M52" s="777"/>
      <c r="N52" s="798">
        <f t="shared" si="23"/>
        <v>0</v>
      </c>
      <c r="O52" s="1140"/>
      <c r="P52" s="737"/>
    </row>
    <row r="53" spans="1:16" s="732" customFormat="1" ht="15.75" customHeight="1">
      <c r="A53" s="1134"/>
      <c r="B53" s="1136"/>
      <c r="C53" s="1138"/>
      <c r="D53" s="895" t="s">
        <v>114</v>
      </c>
      <c r="E53" s="904" t="s">
        <v>115</v>
      </c>
      <c r="F53" s="904">
        <v>70000</v>
      </c>
      <c r="G53" s="905">
        <v>11</v>
      </c>
      <c r="H53" s="777">
        <v>0</v>
      </c>
      <c r="I53" s="780">
        <f t="shared" si="20"/>
        <v>0</v>
      </c>
      <c r="J53" s="882">
        <f t="shared" si="21"/>
        <v>0</v>
      </c>
      <c r="K53" s="798">
        <f t="shared" si="22"/>
        <v>0</v>
      </c>
      <c r="L53" s="798"/>
      <c r="M53" s="777"/>
      <c r="N53" s="798">
        <f t="shared" si="23"/>
        <v>0</v>
      </c>
      <c r="O53" s="1140"/>
      <c r="P53" s="737"/>
    </row>
    <row r="54" spans="1:16" s="732" customFormat="1" ht="15.75" customHeight="1">
      <c r="A54" s="1134"/>
      <c r="B54" s="1136"/>
      <c r="C54" s="1138"/>
      <c r="D54" s="895" t="s">
        <v>116</v>
      </c>
      <c r="E54" s="904" t="s">
        <v>61</v>
      </c>
      <c r="F54" s="904">
        <v>1000000</v>
      </c>
      <c r="G54" s="905">
        <v>1</v>
      </c>
      <c r="H54" s="777">
        <v>0</v>
      </c>
      <c r="I54" s="780">
        <f t="shared" si="20"/>
        <v>0</v>
      </c>
      <c r="J54" s="882">
        <f t="shared" si="21"/>
        <v>0</v>
      </c>
      <c r="K54" s="798">
        <f t="shared" si="22"/>
        <v>0</v>
      </c>
      <c r="L54" s="798"/>
      <c r="M54" s="777"/>
      <c r="N54" s="798">
        <f t="shared" si="23"/>
        <v>0</v>
      </c>
      <c r="O54" s="1140"/>
      <c r="P54" s="737"/>
    </row>
    <row r="55" spans="1:16" s="732" customFormat="1" ht="15.75" customHeight="1">
      <c r="A55" s="1135"/>
      <c r="B55" s="1123"/>
      <c r="C55" s="1139"/>
      <c r="D55" s="895" t="s">
        <v>117</v>
      </c>
      <c r="E55" s="904" t="s">
        <v>118</v>
      </c>
      <c r="F55" s="904">
        <v>50000</v>
      </c>
      <c r="G55" s="905">
        <v>11</v>
      </c>
      <c r="H55" s="777">
        <v>0</v>
      </c>
      <c r="I55" s="780">
        <f t="shared" si="20"/>
        <v>0</v>
      </c>
      <c r="J55" s="882">
        <f t="shared" si="21"/>
        <v>0</v>
      </c>
      <c r="K55" s="798">
        <f t="shared" si="22"/>
        <v>0</v>
      </c>
      <c r="L55" s="798"/>
      <c r="M55" s="777"/>
      <c r="N55" s="798">
        <f t="shared" si="23"/>
        <v>0</v>
      </c>
      <c r="O55" s="1140"/>
      <c r="P55" s="737"/>
    </row>
    <row r="56" spans="1:16" s="732" customFormat="1" ht="20.25" customHeight="1">
      <c r="A56" s="906"/>
      <c r="B56" s="840"/>
      <c r="C56" s="907"/>
      <c r="D56" s="889" t="s">
        <v>103</v>
      </c>
      <c r="E56" s="777"/>
      <c r="F56" s="900"/>
      <c r="G56" s="777"/>
      <c r="H56" s="841"/>
      <c r="I56" s="892">
        <f>SUM(I57:I60)</f>
        <v>0</v>
      </c>
      <c r="J56" s="892">
        <f>SUM(J57:J60)</f>
        <v>0</v>
      </c>
      <c r="K56" s="892">
        <f t="shared" ref="K56:N56" si="24">SUM(K57:K60)</f>
        <v>0</v>
      </c>
      <c r="L56" s="892">
        <f t="shared" si="24"/>
        <v>0</v>
      </c>
      <c r="M56" s="892">
        <f t="shared" si="24"/>
        <v>0</v>
      </c>
      <c r="N56" s="892">
        <f t="shared" si="24"/>
        <v>0</v>
      </c>
      <c r="O56" s="885" t="s">
        <v>119</v>
      </c>
      <c r="P56" s="737"/>
    </row>
    <row r="57" spans="1:16" s="733" customFormat="1" ht="15.75" customHeight="1">
      <c r="A57" s="1141"/>
      <c r="B57" s="1142" t="s">
        <v>120</v>
      </c>
      <c r="C57" s="1143" t="s">
        <v>121</v>
      </c>
      <c r="D57" s="778" t="s">
        <v>122</v>
      </c>
      <c r="E57" s="777" t="s">
        <v>123</v>
      </c>
      <c r="F57" s="904">
        <v>23000000</v>
      </c>
      <c r="G57" s="777">
        <v>25</v>
      </c>
      <c r="H57" s="777">
        <f t="shared" ref="H57:H59" si="25">1*0</f>
        <v>0</v>
      </c>
      <c r="I57" s="780">
        <f>F57*G57*H57</f>
        <v>0</v>
      </c>
      <c r="J57" s="882">
        <f t="shared" ref="J57:J59" si="26">I57/$F$12</f>
        <v>0</v>
      </c>
      <c r="K57" s="798"/>
      <c r="L57" s="798"/>
      <c r="M57" s="890"/>
      <c r="N57" s="892">
        <f>SUM(N58:N59)</f>
        <v>0</v>
      </c>
      <c r="O57" s="885" t="s">
        <v>124</v>
      </c>
      <c r="P57" s="877"/>
    </row>
    <row r="58" spans="1:16" s="732" customFormat="1" ht="30.75" customHeight="1">
      <c r="A58" s="1141"/>
      <c r="B58" s="1142"/>
      <c r="C58" s="1143"/>
      <c r="D58" s="778" t="s">
        <v>125</v>
      </c>
      <c r="E58" s="777" t="s">
        <v>126</v>
      </c>
      <c r="F58" s="779">
        <v>3000000</v>
      </c>
      <c r="G58" s="777">
        <v>25</v>
      </c>
      <c r="H58" s="777">
        <f t="shared" si="25"/>
        <v>0</v>
      </c>
      <c r="I58" s="780">
        <f>F58*G58*H58</f>
        <v>0</v>
      </c>
      <c r="J58" s="882">
        <f t="shared" si="26"/>
        <v>0</v>
      </c>
      <c r="K58" s="798"/>
      <c r="L58" s="798"/>
      <c r="M58" s="777"/>
      <c r="N58" s="892">
        <f>SUM(N59)</f>
        <v>0</v>
      </c>
      <c r="O58" s="885" t="s">
        <v>127</v>
      </c>
      <c r="P58" s="737"/>
    </row>
    <row r="59" spans="1:16" s="732" customFormat="1" ht="34.5" customHeight="1">
      <c r="A59" s="1141"/>
      <c r="B59" s="1142"/>
      <c r="C59" s="1143"/>
      <c r="D59" s="778" t="s">
        <v>128</v>
      </c>
      <c r="E59" s="777" t="s">
        <v>129</v>
      </c>
      <c r="F59" s="908">
        <v>6746000</v>
      </c>
      <c r="G59" s="777">
        <v>3</v>
      </c>
      <c r="H59" s="777">
        <f t="shared" si="25"/>
        <v>0</v>
      </c>
      <c r="I59" s="780">
        <f>H59*G59*F59</f>
        <v>0</v>
      </c>
      <c r="J59" s="882">
        <f t="shared" si="26"/>
        <v>0</v>
      </c>
      <c r="K59" s="798"/>
      <c r="L59" s="798"/>
      <c r="M59" s="777"/>
      <c r="N59" s="892">
        <f>SUM(N60)</f>
        <v>0</v>
      </c>
      <c r="O59" s="885" t="s">
        <v>130</v>
      </c>
      <c r="P59" s="737"/>
    </row>
    <row r="60" spans="1:16" s="732" customFormat="1" ht="15.75" customHeight="1">
      <c r="A60" s="901"/>
      <c r="B60" s="902"/>
      <c r="C60" s="903"/>
      <c r="D60" s="909"/>
      <c r="E60" s="910"/>
      <c r="F60" s="910"/>
      <c r="G60" s="911"/>
      <c r="H60" s="912"/>
      <c r="I60" s="913"/>
      <c r="J60" s="594"/>
      <c r="K60" s="914"/>
      <c r="L60" s="914"/>
      <c r="M60" s="836"/>
      <c r="N60" s="836"/>
      <c r="O60" s="868"/>
      <c r="P60" s="737"/>
    </row>
    <row r="61" spans="1:16" s="731" customFormat="1" ht="33.950000000000003" customHeight="1">
      <c r="A61" s="852"/>
      <c r="B61" s="852" t="s">
        <v>131</v>
      </c>
      <c r="C61" s="853" t="s">
        <v>132</v>
      </c>
      <c r="D61" s="854"/>
      <c r="E61" s="852"/>
      <c r="F61" s="855"/>
      <c r="G61" s="852"/>
      <c r="H61" s="856"/>
      <c r="I61" s="857">
        <f>SUM(I62,I68)</f>
        <v>1033400000</v>
      </c>
      <c r="J61" s="857">
        <f>SUM(J62,J68)</f>
        <v>41336</v>
      </c>
      <c r="K61" s="857">
        <f t="shared" ref="K61:N61" si="27">SUM(K62,K68)</f>
        <v>205200000</v>
      </c>
      <c r="L61" s="857">
        <f t="shared" si="27"/>
        <v>0</v>
      </c>
      <c r="M61" s="857">
        <f t="shared" si="27"/>
        <v>110250000</v>
      </c>
      <c r="N61" s="857">
        <f t="shared" si="27"/>
        <v>315450000</v>
      </c>
      <c r="O61" s="858"/>
      <c r="P61" s="830" t="s">
        <v>910</v>
      </c>
    </row>
    <row r="62" spans="1:16" s="732" customFormat="1">
      <c r="A62" s="1156">
        <v>661041</v>
      </c>
      <c r="B62" s="1146" t="s">
        <v>133</v>
      </c>
      <c r="C62" s="1151" t="s">
        <v>134</v>
      </c>
      <c r="D62" s="915" t="s">
        <v>135</v>
      </c>
      <c r="E62" s="836"/>
      <c r="F62" s="916"/>
      <c r="G62" s="917"/>
      <c r="H62" s="917"/>
      <c r="I62" s="918">
        <f t="shared" ref="I62:N62" si="28">SUM(I63:I67)</f>
        <v>277400000</v>
      </c>
      <c r="J62" s="918">
        <f t="shared" si="28"/>
        <v>11096</v>
      </c>
      <c r="K62" s="918">
        <f t="shared" si="28"/>
        <v>0</v>
      </c>
      <c r="L62" s="918">
        <f t="shared" si="28"/>
        <v>0</v>
      </c>
      <c r="M62" s="918">
        <f t="shared" si="28"/>
        <v>38250000</v>
      </c>
      <c r="N62" s="918">
        <f t="shared" si="28"/>
        <v>38250000</v>
      </c>
      <c r="O62" s="919"/>
      <c r="P62" s="737"/>
    </row>
    <row r="63" spans="1:16" s="732" customFormat="1" ht="31.5">
      <c r="A63" s="1157"/>
      <c r="B63" s="1147"/>
      <c r="C63" s="1158"/>
      <c r="D63" s="778" t="s">
        <v>136</v>
      </c>
      <c r="E63" s="777" t="s">
        <v>137</v>
      </c>
      <c r="F63" s="920">
        <v>11250000</v>
      </c>
      <c r="G63" s="786">
        <v>1</v>
      </c>
      <c r="H63" s="786">
        <v>17</v>
      </c>
      <c r="I63" s="921">
        <f>H63*G63*F63</f>
        <v>191250000</v>
      </c>
      <c r="J63" s="882">
        <f t="shared" ref="J63:J67" si="29">I63/$F$12</f>
        <v>7650</v>
      </c>
      <c r="L63" s="798"/>
      <c r="M63" s="922">
        <f>I$63*20%</f>
        <v>38250000</v>
      </c>
      <c r="N63" s="798">
        <f>SUM(L63:M63)</f>
        <v>38250000</v>
      </c>
      <c r="O63" s="778" t="s">
        <v>138</v>
      </c>
      <c r="P63" s="785" t="s">
        <v>911</v>
      </c>
    </row>
    <row r="64" spans="1:16" s="732" customFormat="1" ht="31.5">
      <c r="A64" s="1157"/>
      <c r="B64" s="1147"/>
      <c r="C64" s="1158"/>
      <c r="D64" s="778" t="s">
        <v>139</v>
      </c>
      <c r="E64" s="777" t="s">
        <v>140</v>
      </c>
      <c r="F64" s="920">
        <f>70500000</f>
        <v>70500000</v>
      </c>
      <c r="G64" s="786">
        <v>1</v>
      </c>
      <c r="H64" s="786">
        <v>1</v>
      </c>
      <c r="I64" s="921">
        <f>H64*G64*F64</f>
        <v>70500000</v>
      </c>
      <c r="J64" s="882">
        <f t="shared" si="29"/>
        <v>2820</v>
      </c>
      <c r="K64" s="798"/>
      <c r="L64" s="777"/>
      <c r="M64" s="777"/>
      <c r="N64" s="798">
        <f>SUM(K64:M64)</f>
        <v>0</v>
      </c>
      <c r="O64" s="923" t="s">
        <v>141</v>
      </c>
      <c r="P64" s="737"/>
    </row>
    <row r="65" spans="1:16" s="732" customFormat="1">
      <c r="A65" s="1157"/>
      <c r="B65" s="1147"/>
      <c r="C65" s="1158"/>
      <c r="D65" s="924" t="s">
        <v>142</v>
      </c>
      <c r="E65" s="777" t="s">
        <v>137</v>
      </c>
      <c r="F65" s="920">
        <f>700000</f>
        <v>700000</v>
      </c>
      <c r="G65" s="786">
        <v>1</v>
      </c>
      <c r="H65" s="786">
        <v>9</v>
      </c>
      <c r="I65" s="921">
        <f>H65*G65*F65</f>
        <v>6300000</v>
      </c>
      <c r="J65" s="882">
        <f t="shared" si="29"/>
        <v>252</v>
      </c>
      <c r="K65" s="798"/>
      <c r="L65" s="777"/>
      <c r="M65" s="777"/>
      <c r="N65" s="798">
        <f>SUM(K65:M65)</f>
        <v>0</v>
      </c>
      <c r="O65" s="1159" t="s">
        <v>143</v>
      </c>
      <c r="P65" s="737"/>
    </row>
    <row r="66" spans="1:16" s="732" customFormat="1">
      <c r="A66" s="1157"/>
      <c r="B66" s="1147"/>
      <c r="C66" s="1158"/>
      <c r="D66" s="924" t="s">
        <v>144</v>
      </c>
      <c r="E66" s="777" t="s">
        <v>145</v>
      </c>
      <c r="F66" s="920">
        <v>1000000</v>
      </c>
      <c r="G66" s="786">
        <v>1</v>
      </c>
      <c r="H66" s="786">
        <v>8</v>
      </c>
      <c r="I66" s="921">
        <f>H66*G66*F66</f>
        <v>8000000</v>
      </c>
      <c r="J66" s="882">
        <f t="shared" si="29"/>
        <v>320</v>
      </c>
      <c r="K66" s="798"/>
      <c r="L66" s="777"/>
      <c r="M66" s="777"/>
      <c r="N66" s="798">
        <f>SUM(K66:M66)</f>
        <v>0</v>
      </c>
      <c r="O66" s="1159"/>
      <c r="P66" s="737"/>
    </row>
    <row r="67" spans="1:16" s="732" customFormat="1" ht="31.5">
      <c r="A67" s="1157"/>
      <c r="B67" s="1147"/>
      <c r="C67" s="1158"/>
      <c r="D67" s="924" t="s">
        <v>146</v>
      </c>
      <c r="E67" s="777" t="s">
        <v>38</v>
      </c>
      <c r="F67" s="920">
        <v>150000</v>
      </c>
      <c r="G67" s="786">
        <v>1</v>
      </c>
      <c r="H67" s="786">
        <v>9</v>
      </c>
      <c r="I67" s="921">
        <f>H67*G67*F67</f>
        <v>1350000</v>
      </c>
      <c r="J67" s="882">
        <f t="shared" si="29"/>
        <v>54</v>
      </c>
      <c r="K67" s="798"/>
      <c r="L67" s="777"/>
      <c r="M67" s="777"/>
      <c r="N67" s="798">
        <f>SUM(K67:M67)</f>
        <v>0</v>
      </c>
      <c r="O67" s="1159"/>
      <c r="P67" s="737"/>
    </row>
    <row r="68" spans="1:16" s="732" customFormat="1">
      <c r="A68" s="1133">
        <v>661141</v>
      </c>
      <c r="B68" s="1122" t="s">
        <v>147</v>
      </c>
      <c r="C68" s="1151" t="s">
        <v>148</v>
      </c>
      <c r="D68" s="863" t="s">
        <v>149</v>
      </c>
      <c r="E68" s="866"/>
      <c r="F68" s="925"/>
      <c r="G68" s="926"/>
      <c r="H68" s="926"/>
      <c r="I68" s="918">
        <f>SUM(I69:I70)</f>
        <v>756000000</v>
      </c>
      <c r="J68" s="918">
        <f>SUM(J69:J70)</f>
        <v>30240</v>
      </c>
      <c r="K68" s="918">
        <f t="shared" ref="K68:N68" si="30">SUM(K69:K70)</f>
        <v>205200000</v>
      </c>
      <c r="L68" s="918">
        <f t="shared" si="30"/>
        <v>0</v>
      </c>
      <c r="M68" s="918">
        <f t="shared" si="30"/>
        <v>72000000</v>
      </c>
      <c r="N68" s="918">
        <f t="shared" si="30"/>
        <v>277200000</v>
      </c>
      <c r="O68" s="845"/>
      <c r="P68" s="768" t="s">
        <v>912</v>
      </c>
    </row>
    <row r="69" spans="1:16" s="732" customFormat="1" ht="31.5">
      <c r="A69" s="1134"/>
      <c r="B69" s="1136"/>
      <c r="C69" s="1158"/>
      <c r="D69" s="778" t="s">
        <v>122</v>
      </c>
      <c r="E69" s="777" t="s">
        <v>150</v>
      </c>
      <c r="F69" s="920">
        <v>45000000</v>
      </c>
      <c r="G69" s="786">
        <v>12</v>
      </c>
      <c r="H69" s="786">
        <v>1</v>
      </c>
      <c r="I69" s="921">
        <f>H69*G69*F69</f>
        <v>540000000</v>
      </c>
      <c r="J69" s="882">
        <f>I69/$F$12</f>
        <v>21600</v>
      </c>
      <c r="K69" s="798">
        <f>12*$F$69*38%</f>
        <v>205200000</v>
      </c>
      <c r="L69" s="798"/>
      <c r="M69" s="777"/>
      <c r="N69" s="798">
        <f>SUM(K69:M69)</f>
        <v>205200000</v>
      </c>
      <c r="O69" s="778" t="s">
        <v>151</v>
      </c>
      <c r="P69" s="737"/>
    </row>
    <row r="70" spans="1:16" s="732" customFormat="1" ht="47.25">
      <c r="A70" s="1135"/>
      <c r="B70" s="1123"/>
      <c r="C70" s="1152"/>
      <c r="D70" s="778" t="s">
        <v>152</v>
      </c>
      <c r="E70" s="777" t="s">
        <v>153</v>
      </c>
      <c r="F70" s="927">
        <v>3000000</v>
      </c>
      <c r="G70" s="786">
        <v>12</v>
      </c>
      <c r="H70" s="786">
        <v>6</v>
      </c>
      <c r="I70" s="928">
        <f>H70*G70*F70</f>
        <v>216000000</v>
      </c>
      <c r="J70" s="882">
        <f>I70/$F$12</f>
        <v>8640</v>
      </c>
      <c r="K70" s="798"/>
      <c r="L70" s="798"/>
      <c r="M70" s="929">
        <f>12*2*F$70</f>
        <v>72000000</v>
      </c>
      <c r="N70" s="798">
        <f>SUM(K70:M70)</f>
        <v>72000000</v>
      </c>
      <c r="O70" s="930"/>
      <c r="P70" s="785" t="s">
        <v>913</v>
      </c>
    </row>
    <row r="71" spans="1:16" s="732" customFormat="1" ht="41.1" customHeight="1">
      <c r="A71" s="931"/>
      <c r="B71" s="931" t="s">
        <v>154</v>
      </c>
      <c r="C71" s="932" t="s">
        <v>155</v>
      </c>
      <c r="D71" s="933"/>
      <c r="E71" s="931"/>
      <c r="F71" s="934"/>
      <c r="G71" s="931"/>
      <c r="H71" s="935"/>
      <c r="I71" s="936">
        <f>I72+I82+I74</f>
        <v>2221520000</v>
      </c>
      <c r="J71" s="936">
        <f>J72+J82+J74</f>
        <v>88860.800000000003</v>
      </c>
      <c r="K71" s="936">
        <f t="shared" ref="K71:N71" si="31">K72+K82+K74</f>
        <v>0</v>
      </c>
      <c r="L71" s="936">
        <f t="shared" si="31"/>
        <v>0</v>
      </c>
      <c r="M71" s="936">
        <f t="shared" si="31"/>
        <v>0</v>
      </c>
      <c r="N71" s="936">
        <f t="shared" si="31"/>
        <v>0</v>
      </c>
      <c r="O71" s="937"/>
      <c r="P71" s="737" t="s">
        <v>914</v>
      </c>
    </row>
    <row r="72" spans="1:16" s="731" customFormat="1">
      <c r="A72" s="787"/>
      <c r="B72" s="887"/>
      <c r="C72" s="888"/>
      <c r="D72" s="889" t="s">
        <v>103</v>
      </c>
      <c r="E72" s="890"/>
      <c r="F72" s="891"/>
      <c r="G72" s="890"/>
      <c r="H72" s="890"/>
      <c r="I72" s="892">
        <f>SUM(I73)</f>
        <v>60000000</v>
      </c>
      <c r="J72" s="892">
        <f>SUM(J73)</f>
        <v>2400</v>
      </c>
      <c r="K72" s="892">
        <f t="shared" ref="K72:N72" si="32">SUM(K73)</f>
        <v>0</v>
      </c>
      <c r="L72" s="892">
        <f t="shared" si="32"/>
        <v>0</v>
      </c>
      <c r="M72" s="892">
        <f t="shared" si="32"/>
        <v>0</v>
      </c>
      <c r="N72" s="892">
        <f t="shared" si="32"/>
        <v>0</v>
      </c>
      <c r="O72" s="893"/>
      <c r="P72" s="830"/>
    </row>
    <row r="73" spans="1:16" s="731" customFormat="1" ht="31.5">
      <c r="A73" s="787">
        <v>661041</v>
      </c>
      <c r="B73" s="894" t="s">
        <v>156</v>
      </c>
      <c r="C73" s="895" t="s">
        <v>105</v>
      </c>
      <c r="D73" s="896" t="s">
        <v>106</v>
      </c>
      <c r="E73" s="777"/>
      <c r="F73" s="822">
        <v>3000000</v>
      </c>
      <c r="G73" s="777">
        <v>20</v>
      </c>
      <c r="H73" s="777">
        <v>1</v>
      </c>
      <c r="I73" s="780">
        <f>F73*G73*H73</f>
        <v>60000000</v>
      </c>
      <c r="J73" s="882">
        <f>I73/$F$12</f>
        <v>2400</v>
      </c>
      <c r="K73" s="822"/>
      <c r="L73" s="822"/>
      <c r="M73" s="897"/>
      <c r="N73" s="897">
        <f>SUM(K73:M73)</f>
        <v>0</v>
      </c>
      <c r="O73" s="893"/>
      <c r="P73" s="830"/>
    </row>
    <row r="74" spans="1:16" s="732" customFormat="1" ht="15.75" customHeight="1">
      <c r="A74" s="1133">
        <v>661151</v>
      </c>
      <c r="B74" s="1122" t="s">
        <v>157</v>
      </c>
      <c r="C74" s="1137" t="s">
        <v>108</v>
      </c>
      <c r="D74" s="889" t="s">
        <v>103</v>
      </c>
      <c r="E74" s="777"/>
      <c r="F74" s="900"/>
      <c r="G74" s="777"/>
      <c r="H74" s="777"/>
      <c r="I74" s="892">
        <f>SUM(I75:I81)</f>
        <v>17520000</v>
      </c>
      <c r="J74" s="892">
        <f>SUM(J75:J81)</f>
        <v>700.8</v>
      </c>
      <c r="K74" s="892">
        <f t="shared" ref="K74:N74" si="33">SUM(K75:K81)</f>
        <v>0</v>
      </c>
      <c r="L74" s="892">
        <f t="shared" si="33"/>
        <v>0</v>
      </c>
      <c r="M74" s="892">
        <f t="shared" si="33"/>
        <v>0</v>
      </c>
      <c r="N74" s="892">
        <f t="shared" si="33"/>
        <v>0</v>
      </c>
      <c r="O74" s="885"/>
      <c r="P74" s="737"/>
    </row>
    <row r="75" spans="1:16" s="732" customFormat="1" ht="15.75" customHeight="1">
      <c r="A75" s="1134"/>
      <c r="B75" s="1136"/>
      <c r="C75" s="1138"/>
      <c r="D75" s="895" t="s">
        <v>109</v>
      </c>
      <c r="E75" s="904" t="s">
        <v>67</v>
      </c>
      <c r="F75" s="904">
        <v>3000000</v>
      </c>
      <c r="G75" s="905">
        <v>1</v>
      </c>
      <c r="H75" s="777">
        <v>1</v>
      </c>
      <c r="I75" s="780">
        <f t="shared" ref="I75:I81" si="34">F75*G75*H75</f>
        <v>3000000</v>
      </c>
      <c r="J75" s="882">
        <f t="shared" ref="J75:J84" si="35">I75/$F$12</f>
        <v>120</v>
      </c>
      <c r="K75" s="798"/>
      <c r="L75" s="798"/>
      <c r="M75" s="777"/>
      <c r="N75" s="798">
        <f>SUM(K75:M75)</f>
        <v>0</v>
      </c>
      <c r="O75" s="1140" t="s">
        <v>110</v>
      </c>
      <c r="P75" s="737"/>
    </row>
    <row r="76" spans="1:16" s="732" customFormat="1" ht="15.75" customHeight="1">
      <c r="A76" s="1134"/>
      <c r="B76" s="1136"/>
      <c r="C76" s="1138"/>
      <c r="D76" s="895" t="s">
        <v>111</v>
      </c>
      <c r="E76" s="904" t="s">
        <v>67</v>
      </c>
      <c r="F76" s="904">
        <v>2000000</v>
      </c>
      <c r="G76" s="905">
        <v>5</v>
      </c>
      <c r="H76" s="777">
        <v>1</v>
      </c>
      <c r="I76" s="780">
        <f t="shared" si="34"/>
        <v>10000000</v>
      </c>
      <c r="J76" s="882">
        <f t="shared" si="35"/>
        <v>400</v>
      </c>
      <c r="K76" s="798"/>
      <c r="L76" s="798"/>
      <c r="M76" s="777"/>
      <c r="N76" s="798">
        <f t="shared" ref="N76:N81" si="36">SUM(K76:M76)</f>
        <v>0</v>
      </c>
      <c r="O76" s="1140"/>
      <c r="P76" s="737"/>
    </row>
    <row r="77" spans="1:16" s="732" customFormat="1" ht="15.75" customHeight="1">
      <c r="A77" s="1134"/>
      <c r="B77" s="1136"/>
      <c r="C77" s="1138"/>
      <c r="D77" s="895" t="s">
        <v>112</v>
      </c>
      <c r="E77" s="904" t="s">
        <v>67</v>
      </c>
      <c r="F77" s="904">
        <v>1000000</v>
      </c>
      <c r="G77" s="905">
        <v>2</v>
      </c>
      <c r="H77" s="777">
        <v>1</v>
      </c>
      <c r="I77" s="780">
        <f t="shared" si="34"/>
        <v>2000000</v>
      </c>
      <c r="J77" s="882">
        <f t="shared" si="35"/>
        <v>80</v>
      </c>
      <c r="K77" s="798"/>
      <c r="L77" s="798"/>
      <c r="M77" s="777"/>
      <c r="N77" s="798">
        <f t="shared" si="36"/>
        <v>0</v>
      </c>
      <c r="O77" s="1140"/>
      <c r="P77" s="737"/>
    </row>
    <row r="78" spans="1:16" s="732" customFormat="1" ht="15.75" customHeight="1">
      <c r="A78" s="1134"/>
      <c r="B78" s="1136"/>
      <c r="C78" s="1138"/>
      <c r="D78" s="895" t="s">
        <v>113</v>
      </c>
      <c r="E78" s="904" t="s">
        <v>67</v>
      </c>
      <c r="F78" s="904">
        <v>200000</v>
      </c>
      <c r="G78" s="905">
        <v>1</v>
      </c>
      <c r="H78" s="777">
        <v>1</v>
      </c>
      <c r="I78" s="780">
        <f t="shared" si="34"/>
        <v>200000</v>
      </c>
      <c r="J78" s="882">
        <f t="shared" si="35"/>
        <v>8</v>
      </c>
      <c r="K78" s="798"/>
      <c r="L78" s="798"/>
      <c r="M78" s="777"/>
      <c r="N78" s="798">
        <f t="shared" si="36"/>
        <v>0</v>
      </c>
      <c r="O78" s="1140"/>
      <c r="P78" s="737"/>
    </row>
    <row r="79" spans="1:16" s="732" customFormat="1" ht="15.75" customHeight="1">
      <c r="A79" s="1134"/>
      <c r="B79" s="1136"/>
      <c r="C79" s="1138"/>
      <c r="D79" s="895" t="s">
        <v>114</v>
      </c>
      <c r="E79" s="904" t="s">
        <v>115</v>
      </c>
      <c r="F79" s="904">
        <v>70000</v>
      </c>
      <c r="G79" s="905">
        <v>11</v>
      </c>
      <c r="H79" s="777">
        <v>1</v>
      </c>
      <c r="I79" s="780">
        <f t="shared" si="34"/>
        <v>770000</v>
      </c>
      <c r="J79" s="882">
        <f t="shared" si="35"/>
        <v>30.8</v>
      </c>
      <c r="K79" s="798"/>
      <c r="L79" s="798"/>
      <c r="M79" s="777"/>
      <c r="N79" s="798">
        <f t="shared" si="36"/>
        <v>0</v>
      </c>
      <c r="O79" s="1140"/>
      <c r="P79" s="737"/>
    </row>
    <row r="80" spans="1:16" s="732" customFormat="1" ht="15.75" customHeight="1">
      <c r="A80" s="1134"/>
      <c r="B80" s="1136"/>
      <c r="C80" s="1138"/>
      <c r="D80" s="895" t="s">
        <v>116</v>
      </c>
      <c r="E80" s="904" t="s">
        <v>61</v>
      </c>
      <c r="F80" s="904">
        <v>1000000</v>
      </c>
      <c r="G80" s="905">
        <v>1</v>
      </c>
      <c r="H80" s="777">
        <v>1</v>
      </c>
      <c r="I80" s="780">
        <f t="shared" si="34"/>
        <v>1000000</v>
      </c>
      <c r="J80" s="882">
        <f t="shared" si="35"/>
        <v>40</v>
      </c>
      <c r="K80" s="798"/>
      <c r="L80" s="798"/>
      <c r="M80" s="777"/>
      <c r="N80" s="798">
        <f t="shared" si="36"/>
        <v>0</v>
      </c>
      <c r="O80" s="1140"/>
      <c r="P80" s="737"/>
    </row>
    <row r="81" spans="1:16" s="732" customFormat="1" ht="15.75" customHeight="1">
      <c r="A81" s="1135"/>
      <c r="B81" s="1123"/>
      <c r="C81" s="1139"/>
      <c r="D81" s="895" t="s">
        <v>117</v>
      </c>
      <c r="E81" s="904" t="s">
        <v>118</v>
      </c>
      <c r="F81" s="904">
        <v>50000</v>
      </c>
      <c r="G81" s="905">
        <v>11</v>
      </c>
      <c r="H81" s="777">
        <v>1</v>
      </c>
      <c r="I81" s="780">
        <f t="shared" si="34"/>
        <v>550000</v>
      </c>
      <c r="J81" s="882">
        <f t="shared" si="35"/>
        <v>22</v>
      </c>
      <c r="K81" s="798"/>
      <c r="L81" s="798"/>
      <c r="M81" s="777"/>
      <c r="N81" s="798">
        <f t="shared" si="36"/>
        <v>0</v>
      </c>
      <c r="O81" s="1140"/>
      <c r="P81" s="737"/>
    </row>
    <row r="82" spans="1:16" s="732" customFormat="1" ht="33.950000000000003" customHeight="1">
      <c r="A82" s="1133">
        <v>661141</v>
      </c>
      <c r="B82" s="898"/>
      <c r="C82" s="1153" t="s">
        <v>158</v>
      </c>
      <c r="D82" s="938" t="s">
        <v>149</v>
      </c>
      <c r="E82" s="939"/>
      <c r="F82" s="865"/>
      <c r="G82" s="939"/>
      <c r="H82" s="939"/>
      <c r="I82" s="867">
        <f>SUM(I83:I84)</f>
        <v>2144000000</v>
      </c>
      <c r="J82" s="867">
        <f>SUM(J83:J84)</f>
        <v>85760</v>
      </c>
      <c r="K82" s="867">
        <f t="shared" ref="K82:N82" si="37">SUM(K83:K84)</f>
        <v>0</v>
      </c>
      <c r="L82" s="867">
        <f t="shared" si="37"/>
        <v>0</v>
      </c>
      <c r="M82" s="867">
        <f t="shared" si="37"/>
        <v>0</v>
      </c>
      <c r="N82" s="867">
        <f t="shared" si="37"/>
        <v>0</v>
      </c>
      <c r="O82" s="784"/>
      <c r="P82" s="737"/>
    </row>
    <row r="83" spans="1:16" s="732" customFormat="1" ht="31.5">
      <c r="A83" s="1134"/>
      <c r="B83" s="800" t="s">
        <v>159</v>
      </c>
      <c r="C83" s="1154"/>
      <c r="D83" s="813" t="s">
        <v>160</v>
      </c>
      <c r="E83" s="795" t="s">
        <v>150</v>
      </c>
      <c r="F83" s="927">
        <f>4000000*10</f>
        <v>40000000</v>
      </c>
      <c r="G83" s="795">
        <v>32</v>
      </c>
      <c r="H83" s="795">
        <v>1</v>
      </c>
      <c r="I83" s="872">
        <f t="shared" ref="I83:I84" si="38">H83*G83*F83</f>
        <v>1280000000</v>
      </c>
      <c r="J83" s="882">
        <f t="shared" si="35"/>
        <v>51200</v>
      </c>
      <c r="K83" s="798"/>
      <c r="L83" s="798"/>
      <c r="M83" s="798"/>
      <c r="N83" s="798">
        <f>SUM(K83:L83)</f>
        <v>0</v>
      </c>
      <c r="O83" s="784"/>
      <c r="P83" s="737"/>
    </row>
    <row r="84" spans="1:16" s="732" customFormat="1" ht="31.5">
      <c r="A84" s="1135"/>
      <c r="B84" s="901"/>
      <c r="C84" s="1155"/>
      <c r="D84" s="940" t="s">
        <v>161</v>
      </c>
      <c r="E84" s="793" t="s">
        <v>153</v>
      </c>
      <c r="F84" s="941">
        <v>3000000</v>
      </c>
      <c r="G84" s="793">
        <v>32</v>
      </c>
      <c r="H84" s="793">
        <v>9</v>
      </c>
      <c r="I84" s="881">
        <f t="shared" si="38"/>
        <v>864000000</v>
      </c>
      <c r="J84" s="882">
        <f t="shared" si="35"/>
        <v>34560</v>
      </c>
      <c r="K84" s="914"/>
      <c r="L84" s="914"/>
      <c r="M84" s="914"/>
      <c r="N84" s="798">
        <f>SUM(K84:L84)</f>
        <v>0</v>
      </c>
      <c r="O84" s="942"/>
      <c r="P84" s="737"/>
    </row>
    <row r="85" spans="1:16" s="748" customFormat="1" ht="46.5" customHeight="1">
      <c r="A85" s="852"/>
      <c r="B85" s="852" t="s">
        <v>162</v>
      </c>
      <c r="C85" s="943" t="s">
        <v>163</v>
      </c>
      <c r="D85" s="854"/>
      <c r="E85" s="852"/>
      <c r="F85" s="855"/>
      <c r="G85" s="852"/>
      <c r="H85" s="856"/>
      <c r="I85" s="944">
        <f>I86</f>
        <v>600000000</v>
      </c>
      <c r="J85" s="944">
        <f>J86</f>
        <v>24000</v>
      </c>
      <c r="K85" s="944">
        <f t="shared" ref="K85:N85" si="39">SUM(K86:K88)</f>
        <v>136800000</v>
      </c>
      <c r="L85" s="944">
        <f t="shared" si="39"/>
        <v>0</v>
      </c>
      <c r="M85" s="944">
        <f t="shared" si="39"/>
        <v>0</v>
      </c>
      <c r="N85" s="944">
        <f t="shared" si="39"/>
        <v>136800000</v>
      </c>
      <c r="O85" s="945"/>
      <c r="P85" s="946"/>
    </row>
    <row r="86" spans="1:16" s="951" customFormat="1" ht="40.5" customHeight="1">
      <c r="A86" s="803"/>
      <c r="B86" s="1112" t="s">
        <v>162</v>
      </c>
      <c r="C86" s="1160" t="s">
        <v>164</v>
      </c>
      <c r="D86" s="947" t="s">
        <v>149</v>
      </c>
      <c r="E86" s="939"/>
      <c r="F86" s="865"/>
      <c r="G86" s="939"/>
      <c r="H86" s="939"/>
      <c r="I86" s="867">
        <f>SUM(I87:I88)</f>
        <v>600000000</v>
      </c>
      <c r="J86" s="867">
        <f>SUM(J87:J88)</f>
        <v>24000</v>
      </c>
      <c r="K86" s="948"/>
      <c r="L86" s="948"/>
      <c r="M86" s="949"/>
      <c r="N86" s="949"/>
      <c r="O86" s="813"/>
      <c r="P86" s="950"/>
    </row>
    <row r="87" spans="1:16" s="951" customFormat="1" ht="40.5" customHeight="1">
      <c r="A87" s="803">
        <v>661141</v>
      </c>
      <c r="B87" s="1113"/>
      <c r="C87" s="1160"/>
      <c r="D87" s="952" t="s">
        <v>160</v>
      </c>
      <c r="E87" s="795" t="s">
        <v>150</v>
      </c>
      <c r="F87" s="927">
        <f>60000000*2</f>
        <v>120000000</v>
      </c>
      <c r="G87" s="795">
        <v>5</v>
      </c>
      <c r="H87" s="795">
        <v>1</v>
      </c>
      <c r="I87" s="872">
        <f t="shared" ref="I87:I92" si="40">H87*G87*F87</f>
        <v>600000000</v>
      </c>
      <c r="J87" s="882">
        <f t="shared" ref="J87:J92" si="41">I87/$F$12</f>
        <v>24000</v>
      </c>
      <c r="K87" s="948">
        <f>30000000+30000000+76800000</f>
        <v>136800000</v>
      </c>
      <c r="L87" s="948"/>
      <c r="M87" s="949"/>
      <c r="N87" s="953">
        <f>SUM(K87:M87)</f>
        <v>136800000</v>
      </c>
      <c r="O87" s="813"/>
      <c r="P87" s="954"/>
    </row>
    <row r="88" spans="1:16" s="951" customFormat="1">
      <c r="A88" s="803"/>
      <c r="B88" s="1114"/>
      <c r="C88" s="1160"/>
      <c r="D88" s="955"/>
      <c r="E88" s="793"/>
      <c r="F88" s="941"/>
      <c r="G88" s="793"/>
      <c r="H88" s="793"/>
      <c r="I88" s="881"/>
      <c r="J88" s="882"/>
      <c r="K88" s="948"/>
      <c r="L88" s="948"/>
      <c r="M88" s="949"/>
      <c r="N88" s="949"/>
      <c r="O88" s="956"/>
      <c r="P88" s="954"/>
    </row>
    <row r="89" spans="1:16" s="958" customFormat="1" ht="73.349999999999994" customHeight="1">
      <c r="A89" s="852"/>
      <c r="B89" s="852" t="s">
        <v>165</v>
      </c>
      <c r="C89" s="943" t="s">
        <v>166</v>
      </c>
      <c r="D89" s="854"/>
      <c r="E89" s="852"/>
      <c r="F89" s="855"/>
      <c r="G89" s="852"/>
      <c r="H89" s="856"/>
      <c r="I89" s="944">
        <f t="shared" ref="I89:N89" si="42">I90+I93</f>
        <v>2961416000</v>
      </c>
      <c r="J89" s="944">
        <f t="shared" si="42"/>
        <v>118456.64</v>
      </c>
      <c r="K89" s="944">
        <f t="shared" si="42"/>
        <v>842350000</v>
      </c>
      <c r="L89" s="944">
        <f t="shared" si="42"/>
        <v>0</v>
      </c>
      <c r="M89" s="944">
        <f t="shared" si="42"/>
        <v>672350000</v>
      </c>
      <c r="N89" s="944">
        <f t="shared" si="42"/>
        <v>1514700000</v>
      </c>
      <c r="O89" s="945"/>
      <c r="P89" s="957" t="s">
        <v>915</v>
      </c>
    </row>
    <row r="90" spans="1:16" s="951" customFormat="1" ht="31.5">
      <c r="A90" s="1134">
        <v>661141</v>
      </c>
      <c r="B90" s="1112" t="s">
        <v>167</v>
      </c>
      <c r="C90" s="1153" t="s">
        <v>168</v>
      </c>
      <c r="D90" s="947" t="s">
        <v>149</v>
      </c>
      <c r="E90" s="939"/>
      <c r="F90" s="865"/>
      <c r="G90" s="939"/>
      <c r="H90" s="939"/>
      <c r="I90" s="867">
        <f>SUM(I91:I92)</f>
        <v>2572100000</v>
      </c>
      <c r="J90" s="867">
        <f>SUM(J91:J92)</f>
        <v>102884</v>
      </c>
      <c r="K90" s="959">
        <f>SUM(K91:K92)</f>
        <v>842350000</v>
      </c>
      <c r="L90" s="959">
        <f t="shared" ref="L90:N90" si="43">SUM(L91:L92)</f>
        <v>0</v>
      </c>
      <c r="M90" s="959">
        <f t="shared" si="43"/>
        <v>672350000</v>
      </c>
      <c r="N90" s="959">
        <f t="shared" si="43"/>
        <v>1514700000</v>
      </c>
      <c r="O90" s="813" t="s">
        <v>169</v>
      </c>
      <c r="P90" s="954"/>
    </row>
    <row r="91" spans="1:16" s="951" customFormat="1" ht="39.6" customHeight="1">
      <c r="A91" s="1134"/>
      <c r="B91" s="1113"/>
      <c r="C91" s="1154"/>
      <c r="D91" s="952" t="s">
        <v>170</v>
      </c>
      <c r="E91" s="795" t="s">
        <v>150</v>
      </c>
      <c r="F91" s="927">
        <f>13600000+11900000+9350000</f>
        <v>34850000</v>
      </c>
      <c r="G91" s="795">
        <v>51</v>
      </c>
      <c r="H91" s="795">
        <v>1</v>
      </c>
      <c r="I91" s="872">
        <f t="shared" si="40"/>
        <v>1777350000</v>
      </c>
      <c r="J91" s="882">
        <f t="shared" si="41"/>
        <v>71094</v>
      </c>
      <c r="K91" s="960">
        <f>660450000+11900000</f>
        <v>672350000</v>
      </c>
      <c r="L91" s="960"/>
      <c r="M91" s="961">
        <f>9350000*44</f>
        <v>411400000</v>
      </c>
      <c r="N91" s="962">
        <f>SUM(K91:M91)</f>
        <v>1083750000</v>
      </c>
      <c r="O91" s="813"/>
      <c r="P91" s="963" t="s">
        <v>916</v>
      </c>
    </row>
    <row r="92" spans="1:16" s="951" customFormat="1" ht="39.6" customHeight="1">
      <c r="A92" s="964"/>
      <c r="B92" s="800"/>
      <c r="C92" s="1155"/>
      <c r="D92" s="952" t="s">
        <v>171</v>
      </c>
      <c r="E92" s="795" t="s">
        <v>150</v>
      </c>
      <c r="F92" s="927">
        <f>11900000+13600000+11900000+9350000</f>
        <v>46750000</v>
      </c>
      <c r="G92" s="795">
        <v>17</v>
      </c>
      <c r="H92" s="795">
        <v>1</v>
      </c>
      <c r="I92" s="872">
        <f t="shared" si="40"/>
        <v>794750000</v>
      </c>
      <c r="J92" s="882">
        <f t="shared" si="41"/>
        <v>31790</v>
      </c>
      <c r="K92" s="960">
        <f>11900000+11900000+25500000+13600000+13600000+25500000+68000000</f>
        <v>170000000</v>
      </c>
      <c r="L92" s="965"/>
      <c r="M92" s="966">
        <f>((11900000+9350000)*11)+(2*13600000)</f>
        <v>260950000</v>
      </c>
      <c r="N92" s="962">
        <f>SUM(K92:M92)</f>
        <v>430950000</v>
      </c>
      <c r="O92" s="813"/>
      <c r="P92" s="963" t="s">
        <v>916</v>
      </c>
    </row>
    <row r="93" spans="1:16" s="732" customFormat="1" ht="15.6" customHeight="1">
      <c r="A93" s="1161">
        <v>661141</v>
      </c>
      <c r="B93" s="1122" t="s">
        <v>172</v>
      </c>
      <c r="C93" s="1124" t="s">
        <v>173</v>
      </c>
      <c r="D93" s="863" t="s">
        <v>103</v>
      </c>
      <c r="E93" s="777"/>
      <c r="F93" s="900"/>
      <c r="G93" s="777"/>
      <c r="H93" s="777"/>
      <c r="I93" s="918">
        <f>SUM(I94:I104)</f>
        <v>389316000</v>
      </c>
      <c r="J93" s="918">
        <f>SUM(J94:J104)</f>
        <v>15572.64</v>
      </c>
      <c r="K93" s="918">
        <f t="shared" ref="K93:N93" si="44">SUM(K94:K104)</f>
        <v>0</v>
      </c>
      <c r="L93" s="918">
        <f t="shared" si="44"/>
        <v>0</v>
      </c>
      <c r="M93" s="918">
        <f t="shared" si="44"/>
        <v>0</v>
      </c>
      <c r="N93" s="918">
        <f t="shared" si="44"/>
        <v>0</v>
      </c>
      <c r="O93" s="784"/>
      <c r="P93" s="768"/>
    </row>
    <row r="94" spans="1:16" s="732" customFormat="1" ht="31.5">
      <c r="A94" s="1162"/>
      <c r="B94" s="1136"/>
      <c r="C94" s="1164"/>
      <c r="D94" s="778" t="s">
        <v>174</v>
      </c>
      <c r="E94" s="841" t="s">
        <v>175</v>
      </c>
      <c r="F94" s="920">
        <v>5000000</v>
      </c>
      <c r="G94" s="777">
        <f>3*3</f>
        <v>9</v>
      </c>
      <c r="H94" s="777">
        <v>2</v>
      </c>
      <c r="I94" s="921">
        <f t="shared" ref="I94:I104" si="45">H94*G94*F94</f>
        <v>90000000</v>
      </c>
      <c r="J94" s="882">
        <f t="shared" ref="J94:J104" si="46">I94/$F$12</f>
        <v>3600</v>
      </c>
      <c r="K94" s="968"/>
      <c r="L94" s="968"/>
      <c r="M94" s="884"/>
      <c r="N94" s="884">
        <f>SUM(K94:M94)</f>
        <v>0</v>
      </c>
      <c r="O94" s="1159" t="s">
        <v>110</v>
      </c>
      <c r="P94" s="737"/>
    </row>
    <row r="95" spans="1:16" s="732" customFormat="1">
      <c r="A95" s="1162"/>
      <c r="B95" s="1136"/>
      <c r="C95" s="1164"/>
      <c r="D95" s="778" t="s">
        <v>176</v>
      </c>
      <c r="E95" s="841" t="s">
        <v>67</v>
      </c>
      <c r="F95" s="920">
        <v>200000</v>
      </c>
      <c r="G95" s="777">
        <f>67*3</f>
        <v>201</v>
      </c>
      <c r="H95" s="777">
        <v>2</v>
      </c>
      <c r="I95" s="921">
        <f t="shared" si="45"/>
        <v>80400000</v>
      </c>
      <c r="J95" s="882">
        <f t="shared" si="46"/>
        <v>3216</v>
      </c>
      <c r="K95" s="968"/>
      <c r="L95" s="968"/>
      <c r="M95" s="884"/>
      <c r="N95" s="884">
        <f t="shared" ref="N95:N104" si="47">SUM(K95:M95)</f>
        <v>0</v>
      </c>
      <c r="O95" s="1159"/>
      <c r="P95" s="737"/>
    </row>
    <row r="96" spans="1:16" s="732" customFormat="1">
      <c r="A96" s="1162"/>
      <c r="B96" s="1136"/>
      <c r="C96" s="1164"/>
      <c r="D96" s="778" t="s">
        <v>177</v>
      </c>
      <c r="E96" s="841" t="s">
        <v>178</v>
      </c>
      <c r="F96" s="920">
        <v>60000</v>
      </c>
      <c r="G96" s="777">
        <f>67*3*2</f>
        <v>402</v>
      </c>
      <c r="H96" s="777">
        <v>2</v>
      </c>
      <c r="I96" s="921">
        <f t="shared" si="45"/>
        <v>48240000</v>
      </c>
      <c r="J96" s="882">
        <f t="shared" si="46"/>
        <v>1929.6</v>
      </c>
      <c r="K96" s="968"/>
      <c r="L96" s="968"/>
      <c r="M96" s="884"/>
      <c r="N96" s="884">
        <f t="shared" si="47"/>
        <v>0</v>
      </c>
      <c r="O96" s="1159"/>
      <c r="P96" s="737"/>
    </row>
    <row r="97" spans="1:16" s="732" customFormat="1">
      <c r="A97" s="1162"/>
      <c r="B97" s="1136"/>
      <c r="C97" s="1164"/>
      <c r="D97" s="778" t="s">
        <v>179</v>
      </c>
      <c r="E97" s="841" t="s">
        <v>123</v>
      </c>
      <c r="F97" s="920">
        <v>50000</v>
      </c>
      <c r="G97" s="777">
        <v>68</v>
      </c>
      <c r="H97" s="777">
        <v>2</v>
      </c>
      <c r="I97" s="921">
        <f t="shared" si="45"/>
        <v>6800000</v>
      </c>
      <c r="J97" s="882">
        <f t="shared" si="46"/>
        <v>272</v>
      </c>
      <c r="K97" s="968"/>
      <c r="L97" s="968"/>
      <c r="M97" s="884"/>
      <c r="N97" s="884">
        <f t="shared" si="47"/>
        <v>0</v>
      </c>
      <c r="O97" s="1159"/>
      <c r="P97" s="737"/>
    </row>
    <row r="98" spans="1:16" s="732" customFormat="1">
      <c r="A98" s="1162"/>
      <c r="B98" s="1136"/>
      <c r="C98" s="1164"/>
      <c r="D98" s="778" t="s">
        <v>180</v>
      </c>
      <c r="E98" s="841" t="s">
        <v>181</v>
      </c>
      <c r="F98" s="920">
        <v>50000</v>
      </c>
      <c r="G98" s="777">
        <v>68</v>
      </c>
      <c r="H98" s="777">
        <v>2</v>
      </c>
      <c r="I98" s="921">
        <f t="shared" si="45"/>
        <v>6800000</v>
      </c>
      <c r="J98" s="882">
        <f t="shared" si="46"/>
        <v>272</v>
      </c>
      <c r="K98" s="968"/>
      <c r="L98" s="968"/>
      <c r="M98" s="884"/>
      <c r="N98" s="884">
        <f t="shared" si="47"/>
        <v>0</v>
      </c>
      <c r="O98" s="1159"/>
      <c r="P98" s="737"/>
    </row>
    <row r="99" spans="1:16" s="732" customFormat="1" ht="31.5">
      <c r="A99" s="1162"/>
      <c r="B99" s="1136"/>
      <c r="C99" s="1164"/>
      <c r="D99" s="778" t="s">
        <v>182</v>
      </c>
      <c r="E99" s="777" t="s">
        <v>137</v>
      </c>
      <c r="F99" s="920">
        <v>600000</v>
      </c>
      <c r="G99" s="777">
        <f>3.75*3*2</f>
        <v>22.5</v>
      </c>
      <c r="H99" s="777">
        <v>2</v>
      </c>
      <c r="I99" s="921">
        <f t="shared" si="45"/>
        <v>27000000</v>
      </c>
      <c r="J99" s="882">
        <f t="shared" si="46"/>
        <v>1080</v>
      </c>
      <c r="K99" s="968"/>
      <c r="L99" s="968"/>
      <c r="M99" s="884"/>
      <c r="N99" s="884">
        <f t="shared" si="47"/>
        <v>0</v>
      </c>
      <c r="O99" s="1159"/>
      <c r="P99" s="737"/>
    </row>
    <row r="100" spans="1:16" s="732" customFormat="1" ht="31.5">
      <c r="A100" s="1162"/>
      <c r="B100" s="1136"/>
      <c r="C100" s="1164"/>
      <c r="D100" s="778" t="s">
        <v>183</v>
      </c>
      <c r="E100" s="777" t="s">
        <v>184</v>
      </c>
      <c r="F100" s="969">
        <v>3746000</v>
      </c>
      <c r="G100" s="777">
        <v>3</v>
      </c>
      <c r="H100" s="777">
        <v>2</v>
      </c>
      <c r="I100" s="921">
        <f t="shared" si="45"/>
        <v>22476000</v>
      </c>
      <c r="J100" s="882">
        <f t="shared" si="46"/>
        <v>899.04</v>
      </c>
      <c r="K100" s="968"/>
      <c r="L100" s="968"/>
      <c r="M100" s="884"/>
      <c r="N100" s="884">
        <f t="shared" si="47"/>
        <v>0</v>
      </c>
      <c r="O100" s="1159"/>
      <c r="P100" s="737"/>
    </row>
    <row r="101" spans="1:16" s="732" customFormat="1" ht="31.5">
      <c r="A101" s="1162"/>
      <c r="B101" s="1136"/>
      <c r="C101" s="1164"/>
      <c r="D101" s="778" t="s">
        <v>185</v>
      </c>
      <c r="E101" s="777" t="s">
        <v>73</v>
      </c>
      <c r="F101" s="970">
        <v>3000000</v>
      </c>
      <c r="G101" s="777">
        <v>12</v>
      </c>
      <c r="H101" s="777">
        <v>2</v>
      </c>
      <c r="I101" s="921">
        <f t="shared" si="45"/>
        <v>72000000</v>
      </c>
      <c r="J101" s="882">
        <f t="shared" si="46"/>
        <v>2880</v>
      </c>
      <c r="K101" s="968"/>
      <c r="L101" s="968"/>
      <c r="M101" s="884"/>
      <c r="N101" s="884">
        <f t="shared" si="47"/>
        <v>0</v>
      </c>
      <c r="O101" s="1159"/>
      <c r="P101" s="737"/>
    </row>
    <row r="102" spans="1:16" s="732" customFormat="1">
      <c r="A102" s="1162"/>
      <c r="B102" s="1136"/>
      <c r="C102" s="1164"/>
      <c r="D102" s="778" t="s">
        <v>186</v>
      </c>
      <c r="E102" s="841" t="s">
        <v>150</v>
      </c>
      <c r="F102" s="920">
        <v>1000000</v>
      </c>
      <c r="G102" s="777">
        <v>3</v>
      </c>
      <c r="H102" s="777">
        <v>2</v>
      </c>
      <c r="I102" s="921">
        <f t="shared" si="45"/>
        <v>6000000</v>
      </c>
      <c r="J102" s="882">
        <f t="shared" si="46"/>
        <v>240</v>
      </c>
      <c r="K102" s="968"/>
      <c r="L102" s="968"/>
      <c r="M102" s="884"/>
      <c r="N102" s="884">
        <f t="shared" si="47"/>
        <v>0</v>
      </c>
      <c r="O102" s="1159"/>
      <c r="P102" s="737"/>
    </row>
    <row r="103" spans="1:16" s="732" customFormat="1">
      <c r="A103" s="1162"/>
      <c r="B103" s="1136"/>
      <c r="C103" s="1164"/>
      <c r="D103" s="778" t="s">
        <v>187</v>
      </c>
      <c r="E103" s="777" t="s">
        <v>188</v>
      </c>
      <c r="F103" s="920">
        <v>200000</v>
      </c>
      <c r="G103" s="777">
        <v>68</v>
      </c>
      <c r="H103" s="777">
        <v>2</v>
      </c>
      <c r="I103" s="921">
        <f t="shared" si="45"/>
        <v>27200000</v>
      </c>
      <c r="J103" s="882">
        <f t="shared" si="46"/>
        <v>1088</v>
      </c>
      <c r="K103" s="968"/>
      <c r="L103" s="968"/>
      <c r="M103" s="884"/>
      <c r="N103" s="884">
        <f t="shared" si="47"/>
        <v>0</v>
      </c>
      <c r="O103" s="1159"/>
      <c r="P103" s="737"/>
    </row>
    <row r="104" spans="1:16" s="732" customFormat="1" ht="31.5">
      <c r="A104" s="1163"/>
      <c r="B104" s="1123"/>
      <c r="C104" s="1125"/>
      <c r="D104" s="778" t="s">
        <v>189</v>
      </c>
      <c r="E104" s="841" t="s">
        <v>181</v>
      </c>
      <c r="F104" s="920">
        <v>200000</v>
      </c>
      <c r="G104" s="777">
        <v>6</v>
      </c>
      <c r="H104" s="777">
        <v>2</v>
      </c>
      <c r="I104" s="921">
        <f t="shared" si="45"/>
        <v>2400000</v>
      </c>
      <c r="J104" s="882">
        <f t="shared" si="46"/>
        <v>96</v>
      </c>
      <c r="K104" s="968"/>
      <c r="L104" s="968"/>
      <c r="M104" s="884"/>
      <c r="N104" s="884">
        <f t="shared" si="47"/>
        <v>0</v>
      </c>
      <c r="O104" s="1159"/>
      <c r="P104" s="737"/>
    </row>
    <row r="105" spans="1:16" s="732" customFormat="1" ht="28.5" customHeight="1">
      <c r="A105" s="831" t="s">
        <v>190</v>
      </c>
      <c r="B105" s="831" t="s">
        <v>191</v>
      </c>
      <c r="C105" s="1118" t="s">
        <v>192</v>
      </c>
      <c r="D105" s="1119"/>
      <c r="E105" s="765"/>
      <c r="F105" s="765"/>
      <c r="G105" s="765"/>
      <c r="H105" s="765"/>
      <c r="I105" s="766">
        <f>I106</f>
        <v>162276000</v>
      </c>
      <c r="J105" s="766">
        <f>J106</f>
        <v>6491.04</v>
      </c>
      <c r="K105" s="766">
        <f t="shared" ref="K105:M106" si="48">K106</f>
        <v>0</v>
      </c>
      <c r="L105" s="766">
        <f t="shared" si="48"/>
        <v>0</v>
      </c>
      <c r="M105" s="766">
        <f t="shared" si="48"/>
        <v>0</v>
      </c>
      <c r="N105" s="766">
        <f>N106</f>
        <v>0</v>
      </c>
      <c r="O105" s="767"/>
      <c r="P105" s="768" t="s">
        <v>917</v>
      </c>
    </row>
    <row r="106" spans="1:16" s="731" customFormat="1" ht="29.1" customHeight="1">
      <c r="A106" s="788"/>
      <c r="B106" s="890"/>
      <c r="C106" s="1167" t="s">
        <v>193</v>
      </c>
      <c r="D106" s="1167"/>
      <c r="E106" s="890"/>
      <c r="F106" s="971"/>
      <c r="G106" s="890"/>
      <c r="H106" s="890"/>
      <c r="I106" s="972">
        <f>I107</f>
        <v>162276000</v>
      </c>
      <c r="J106" s="972">
        <f>J107</f>
        <v>6491.04</v>
      </c>
      <c r="K106" s="972">
        <f t="shared" si="48"/>
        <v>0</v>
      </c>
      <c r="L106" s="972">
        <f t="shared" si="48"/>
        <v>0</v>
      </c>
      <c r="M106" s="972">
        <f t="shared" si="48"/>
        <v>0</v>
      </c>
      <c r="N106" s="972">
        <f>N107</f>
        <v>0</v>
      </c>
      <c r="O106" s="973"/>
      <c r="P106" s="830"/>
    </row>
    <row r="107" spans="1:16" s="732" customFormat="1" ht="15.6" customHeight="1">
      <c r="A107" s="1161">
        <v>661141</v>
      </c>
      <c r="B107" s="1122"/>
      <c r="C107" s="1124" t="s">
        <v>194</v>
      </c>
      <c r="D107" s="863" t="s">
        <v>103</v>
      </c>
      <c r="E107" s="777"/>
      <c r="F107" s="900"/>
      <c r="G107" s="777"/>
      <c r="H107" s="777"/>
      <c r="I107" s="918">
        <f>SUM(I108:I118)</f>
        <v>162276000</v>
      </c>
      <c r="J107" s="918">
        <f>SUM(J108:J118)</f>
        <v>6491.04</v>
      </c>
      <c r="K107" s="918">
        <f t="shared" ref="K107:M107" si="49">SUM(K108:K118)</f>
        <v>0</v>
      </c>
      <c r="L107" s="918">
        <f t="shared" si="49"/>
        <v>0</v>
      </c>
      <c r="M107" s="918">
        <f t="shared" si="49"/>
        <v>0</v>
      </c>
      <c r="N107" s="918">
        <f>SUM(K107:M107)</f>
        <v>0</v>
      </c>
      <c r="O107" s="784"/>
    </row>
    <row r="108" spans="1:16" s="732" customFormat="1" ht="31.5">
      <c r="A108" s="1162"/>
      <c r="B108" s="1136"/>
      <c r="C108" s="1164"/>
      <c r="D108" s="778" t="s">
        <v>174</v>
      </c>
      <c r="E108" s="841" t="s">
        <v>175</v>
      </c>
      <c r="F108" s="920">
        <v>5000000</v>
      </c>
      <c r="G108" s="777">
        <v>1</v>
      </c>
      <c r="H108" s="777">
        <f>3</f>
        <v>3</v>
      </c>
      <c r="I108" s="921">
        <f t="shared" ref="I108:I118" si="50">H108*G108*F108</f>
        <v>15000000</v>
      </c>
      <c r="J108" s="882">
        <f t="shared" ref="J108:J118" si="51">I108/$F$12</f>
        <v>600</v>
      </c>
      <c r="K108" s="884"/>
      <c r="L108" s="884"/>
      <c r="M108" s="777"/>
      <c r="N108" s="884">
        <f>SUM(K108:M108)</f>
        <v>0</v>
      </c>
      <c r="O108" s="1159" t="s">
        <v>110</v>
      </c>
      <c r="P108" s="737"/>
    </row>
    <row r="109" spans="1:16" s="732" customFormat="1">
      <c r="A109" s="1162"/>
      <c r="B109" s="1136"/>
      <c r="C109" s="1164"/>
      <c r="D109" s="778" t="s">
        <v>176</v>
      </c>
      <c r="E109" s="841" t="s">
        <v>67</v>
      </c>
      <c r="F109" s="920">
        <v>200000</v>
      </c>
      <c r="G109" s="777">
        <v>20</v>
      </c>
      <c r="H109" s="777">
        <v>6</v>
      </c>
      <c r="I109" s="921">
        <f t="shared" si="50"/>
        <v>24000000</v>
      </c>
      <c r="J109" s="882">
        <f t="shared" si="51"/>
        <v>960</v>
      </c>
      <c r="K109" s="884"/>
      <c r="L109" s="884"/>
      <c r="M109" s="777"/>
      <c r="N109" s="884">
        <f t="shared" ref="N109:N118" si="52">SUM(K109:M109)</f>
        <v>0</v>
      </c>
      <c r="O109" s="1159"/>
      <c r="P109" s="737"/>
    </row>
    <row r="110" spans="1:16" s="732" customFormat="1">
      <c r="A110" s="1162"/>
      <c r="B110" s="1136"/>
      <c r="C110" s="1164"/>
      <c r="D110" s="778" t="s">
        <v>177</v>
      </c>
      <c r="E110" s="841" t="s">
        <v>178</v>
      </c>
      <c r="F110" s="920">
        <v>60000</v>
      </c>
      <c r="G110" s="777">
        <v>20</v>
      </c>
      <c r="H110" s="777">
        <v>6</v>
      </c>
      <c r="I110" s="921">
        <f t="shared" si="50"/>
        <v>7200000</v>
      </c>
      <c r="J110" s="882">
        <f t="shared" si="51"/>
        <v>288</v>
      </c>
      <c r="K110" s="884"/>
      <c r="L110" s="884"/>
      <c r="M110" s="777"/>
      <c r="N110" s="884">
        <f t="shared" si="52"/>
        <v>0</v>
      </c>
      <c r="O110" s="1159"/>
      <c r="P110" s="737"/>
    </row>
    <row r="111" spans="1:16" s="732" customFormat="1">
      <c r="A111" s="1162"/>
      <c r="B111" s="1136"/>
      <c r="C111" s="1164"/>
      <c r="D111" s="778" t="s">
        <v>179</v>
      </c>
      <c r="E111" s="841" t="s">
        <v>181</v>
      </c>
      <c r="F111" s="920">
        <v>50000</v>
      </c>
      <c r="G111" s="777">
        <v>20</v>
      </c>
      <c r="H111" s="777">
        <v>3</v>
      </c>
      <c r="I111" s="921">
        <f t="shared" si="50"/>
        <v>3000000</v>
      </c>
      <c r="J111" s="882">
        <f t="shared" si="51"/>
        <v>120</v>
      </c>
      <c r="K111" s="884"/>
      <c r="L111" s="884"/>
      <c r="M111" s="777"/>
      <c r="N111" s="884">
        <f t="shared" si="52"/>
        <v>0</v>
      </c>
      <c r="O111" s="1159"/>
      <c r="P111" s="737"/>
    </row>
    <row r="112" spans="1:16" s="732" customFormat="1">
      <c r="A112" s="1162"/>
      <c r="B112" s="1136"/>
      <c r="C112" s="1164"/>
      <c r="D112" s="778" t="s">
        <v>180</v>
      </c>
      <c r="E112" s="841" t="s">
        <v>181</v>
      </c>
      <c r="F112" s="920">
        <v>50000</v>
      </c>
      <c r="G112" s="777">
        <v>20</v>
      </c>
      <c r="H112" s="777">
        <v>3</v>
      </c>
      <c r="I112" s="921">
        <f t="shared" si="50"/>
        <v>3000000</v>
      </c>
      <c r="J112" s="882">
        <f t="shared" si="51"/>
        <v>120</v>
      </c>
      <c r="K112" s="884"/>
      <c r="L112" s="884"/>
      <c r="M112" s="777"/>
      <c r="N112" s="884">
        <f t="shared" si="52"/>
        <v>0</v>
      </c>
      <c r="O112" s="1159"/>
      <c r="P112" s="737"/>
    </row>
    <row r="113" spans="1:16" s="732" customFormat="1">
      <c r="A113" s="1162"/>
      <c r="B113" s="1136"/>
      <c r="C113" s="1164"/>
      <c r="D113" s="778" t="s">
        <v>195</v>
      </c>
      <c r="E113" s="777" t="s">
        <v>137</v>
      </c>
      <c r="F113" s="920">
        <v>300000</v>
      </c>
      <c r="G113" s="777">
        <v>10</v>
      </c>
      <c r="H113" s="777">
        <v>6</v>
      </c>
      <c r="I113" s="921">
        <f t="shared" si="50"/>
        <v>18000000</v>
      </c>
      <c r="J113" s="882">
        <f t="shared" si="51"/>
        <v>720</v>
      </c>
      <c r="K113" s="884"/>
      <c r="L113" s="884"/>
      <c r="M113" s="777"/>
      <c r="N113" s="884">
        <f t="shared" si="52"/>
        <v>0</v>
      </c>
      <c r="O113" s="1159"/>
      <c r="P113" s="737"/>
    </row>
    <row r="114" spans="1:16" s="732" customFormat="1" ht="31.5">
      <c r="A114" s="1162"/>
      <c r="B114" s="1136"/>
      <c r="C114" s="1164"/>
      <c r="D114" s="778" t="s">
        <v>196</v>
      </c>
      <c r="E114" s="777" t="s">
        <v>184</v>
      </c>
      <c r="F114" s="969">
        <v>3746000</v>
      </c>
      <c r="G114" s="777">
        <v>2</v>
      </c>
      <c r="H114" s="777">
        <v>3</v>
      </c>
      <c r="I114" s="921">
        <f t="shared" si="50"/>
        <v>22476000</v>
      </c>
      <c r="J114" s="882">
        <f t="shared" si="51"/>
        <v>899.04</v>
      </c>
      <c r="K114" s="884"/>
      <c r="L114" s="884"/>
      <c r="M114" s="777"/>
      <c r="N114" s="884">
        <f t="shared" si="52"/>
        <v>0</v>
      </c>
      <c r="O114" s="1159"/>
      <c r="P114" s="737"/>
    </row>
    <row r="115" spans="1:16" s="732" customFormat="1">
      <c r="A115" s="1162"/>
      <c r="B115" s="1136"/>
      <c r="C115" s="1164"/>
      <c r="D115" s="778" t="s">
        <v>197</v>
      </c>
      <c r="E115" s="777" t="s">
        <v>73</v>
      </c>
      <c r="F115" s="970">
        <v>3000000</v>
      </c>
      <c r="G115" s="777">
        <v>3</v>
      </c>
      <c r="H115" s="777">
        <v>6</v>
      </c>
      <c r="I115" s="928">
        <f t="shared" si="50"/>
        <v>54000000</v>
      </c>
      <c r="J115" s="882">
        <f t="shared" si="51"/>
        <v>2160</v>
      </c>
      <c r="K115" s="884"/>
      <c r="L115" s="884"/>
      <c r="M115" s="777"/>
      <c r="N115" s="884">
        <f t="shared" si="52"/>
        <v>0</v>
      </c>
      <c r="O115" s="1159"/>
      <c r="P115" s="737"/>
    </row>
    <row r="116" spans="1:16" s="732" customFormat="1">
      <c r="A116" s="1162"/>
      <c r="B116" s="1136"/>
      <c r="C116" s="1164"/>
      <c r="D116" s="778" t="s">
        <v>186</v>
      </c>
      <c r="E116" s="841" t="s">
        <v>181</v>
      </c>
      <c r="F116" s="920">
        <v>1000000</v>
      </c>
      <c r="G116" s="777">
        <v>1</v>
      </c>
      <c r="H116" s="777">
        <v>3</v>
      </c>
      <c r="I116" s="921">
        <f t="shared" si="50"/>
        <v>3000000</v>
      </c>
      <c r="J116" s="882">
        <f t="shared" si="51"/>
        <v>120</v>
      </c>
      <c r="K116" s="884"/>
      <c r="L116" s="884"/>
      <c r="M116" s="777"/>
      <c r="N116" s="884">
        <f t="shared" si="52"/>
        <v>0</v>
      </c>
      <c r="O116" s="1159"/>
      <c r="P116" s="737"/>
    </row>
    <row r="117" spans="1:16" s="732" customFormat="1">
      <c r="A117" s="1162"/>
      <c r="B117" s="1136"/>
      <c r="C117" s="1164"/>
      <c r="D117" s="778" t="s">
        <v>198</v>
      </c>
      <c r="E117" s="777" t="s">
        <v>188</v>
      </c>
      <c r="F117" s="920">
        <v>200000</v>
      </c>
      <c r="G117" s="777">
        <v>20</v>
      </c>
      <c r="H117" s="777">
        <v>3</v>
      </c>
      <c r="I117" s="921">
        <f t="shared" si="50"/>
        <v>12000000</v>
      </c>
      <c r="J117" s="882">
        <f t="shared" si="51"/>
        <v>480</v>
      </c>
      <c r="K117" s="884"/>
      <c r="L117" s="884"/>
      <c r="M117" s="777"/>
      <c r="N117" s="884">
        <f t="shared" si="52"/>
        <v>0</v>
      </c>
      <c r="O117" s="1159"/>
      <c r="P117" s="737"/>
    </row>
    <row r="118" spans="1:16" s="732" customFormat="1">
      <c r="A118" s="1163"/>
      <c r="B118" s="1123"/>
      <c r="C118" s="1125"/>
      <c r="D118" s="778" t="s">
        <v>199</v>
      </c>
      <c r="E118" s="841" t="s">
        <v>181</v>
      </c>
      <c r="F118" s="920">
        <v>200000</v>
      </c>
      <c r="G118" s="777">
        <v>1</v>
      </c>
      <c r="H118" s="777">
        <v>3</v>
      </c>
      <c r="I118" s="921">
        <f t="shared" si="50"/>
        <v>600000</v>
      </c>
      <c r="J118" s="882">
        <f t="shared" si="51"/>
        <v>24</v>
      </c>
      <c r="K118" s="884"/>
      <c r="L118" s="884"/>
      <c r="M118" s="777"/>
      <c r="N118" s="884">
        <f t="shared" si="52"/>
        <v>0</v>
      </c>
      <c r="O118" s="1159"/>
      <c r="P118" s="737"/>
    </row>
    <row r="119" spans="1:16" s="732" customFormat="1" ht="42.95" customHeight="1">
      <c r="A119" s="831" t="s">
        <v>200</v>
      </c>
      <c r="B119" s="831">
        <v>1.5</v>
      </c>
      <c r="C119" s="1118" t="s">
        <v>201</v>
      </c>
      <c r="D119" s="1119"/>
      <c r="E119" s="765"/>
      <c r="F119" s="765"/>
      <c r="G119" s="765"/>
      <c r="H119" s="765"/>
      <c r="I119" s="974">
        <f>I120+I121+I122+I123+I124</f>
        <v>1855384000</v>
      </c>
      <c r="J119" s="974">
        <f>J120+J121+J122+J123+J124</f>
        <v>74215.360000000001</v>
      </c>
      <c r="K119" s="974">
        <f>K120+K121+K122+K123+K124</f>
        <v>0</v>
      </c>
      <c r="L119" s="974">
        <f t="shared" ref="L119:N119" si="53">L120+L121+L122+L123+L124</f>
        <v>0</v>
      </c>
      <c r="M119" s="974">
        <f t="shared" si="53"/>
        <v>0</v>
      </c>
      <c r="N119" s="974">
        <f t="shared" si="53"/>
        <v>0</v>
      </c>
      <c r="O119" s="767"/>
      <c r="P119" s="768" t="s">
        <v>918</v>
      </c>
    </row>
    <row r="120" spans="1:16" s="732" customFormat="1" ht="59.1" customHeight="1">
      <c r="A120" s="975">
        <v>661131</v>
      </c>
      <c r="B120" s="976" t="s">
        <v>202</v>
      </c>
      <c r="C120" s="977" t="s">
        <v>203</v>
      </c>
      <c r="D120" s="977" t="s">
        <v>204</v>
      </c>
      <c r="E120" s="976" t="s">
        <v>205</v>
      </c>
      <c r="F120" s="493">
        <f>'[61]Break down'!H200</f>
        <v>117942000</v>
      </c>
      <c r="G120" s="976">
        <v>2</v>
      </c>
      <c r="H120" s="976">
        <v>1</v>
      </c>
      <c r="I120" s="978">
        <f>H120*G120*F120</f>
        <v>235884000</v>
      </c>
      <c r="J120" s="882">
        <f>I120/$F$12</f>
        <v>9435.36</v>
      </c>
      <c r="K120" s="979"/>
      <c r="L120" s="979"/>
      <c r="M120" s="979"/>
      <c r="N120" s="979">
        <f t="shared" ref="N120:N126" si="54">SUM(K120:M120)</f>
        <v>0</v>
      </c>
      <c r="O120" s="980" t="s">
        <v>206</v>
      </c>
    </row>
    <row r="121" spans="1:16" s="732" customFormat="1" ht="98.45" customHeight="1">
      <c r="A121" s="975">
        <v>661131</v>
      </c>
      <c r="B121" s="976" t="s">
        <v>207</v>
      </c>
      <c r="C121" s="977" t="s">
        <v>208</v>
      </c>
      <c r="D121" s="981" t="s">
        <v>209</v>
      </c>
      <c r="E121" s="976" t="s">
        <v>210</v>
      </c>
      <c r="F121" s="623">
        <v>50000</v>
      </c>
      <c r="G121" s="976">
        <v>300</v>
      </c>
      <c r="H121" s="976">
        <v>1</v>
      </c>
      <c r="I121" s="978">
        <f>H121*G121*F121</f>
        <v>15000000</v>
      </c>
      <c r="J121" s="882">
        <f>I121/$F$12</f>
        <v>600</v>
      </c>
      <c r="K121" s="979"/>
      <c r="L121" s="979"/>
      <c r="M121" s="979"/>
      <c r="N121" s="979">
        <f t="shared" si="54"/>
        <v>0</v>
      </c>
      <c r="O121" s="982"/>
      <c r="P121" s="737"/>
    </row>
    <row r="122" spans="1:16" s="732" customFormat="1" ht="56.45" customHeight="1">
      <c r="A122" s="975">
        <v>661141</v>
      </c>
      <c r="B122" s="976" t="s">
        <v>211</v>
      </c>
      <c r="C122" s="983" t="s">
        <v>212</v>
      </c>
      <c r="D122" s="778" t="s">
        <v>213</v>
      </c>
      <c r="E122" s="976" t="s">
        <v>150</v>
      </c>
      <c r="F122" s="623">
        <f>'[63]Break down'!H331</f>
        <v>3190000</v>
      </c>
      <c r="G122" s="976">
        <v>30</v>
      </c>
      <c r="H122" s="976">
        <v>1</v>
      </c>
      <c r="I122" s="978">
        <f>H122*G122*F122</f>
        <v>95700000</v>
      </c>
      <c r="J122" s="882">
        <f>I122/$F$12</f>
        <v>3828</v>
      </c>
      <c r="K122" s="979"/>
      <c r="L122" s="979"/>
      <c r="M122" s="979"/>
      <c r="N122" s="979">
        <f t="shared" si="54"/>
        <v>0</v>
      </c>
      <c r="O122" s="982"/>
      <c r="P122" s="737"/>
    </row>
    <row r="123" spans="1:16" s="732" customFormat="1" ht="56.45" customHeight="1">
      <c r="A123" s="975">
        <v>661131</v>
      </c>
      <c r="B123" s="841" t="s">
        <v>214</v>
      </c>
      <c r="C123" s="625" t="s">
        <v>215</v>
      </c>
      <c r="D123" s="837" t="s">
        <v>216</v>
      </c>
      <c r="E123" s="862" t="s">
        <v>205</v>
      </c>
      <c r="F123" s="626">
        <v>614400000</v>
      </c>
      <c r="G123" s="862">
        <v>2</v>
      </c>
      <c r="H123" s="862">
        <v>1</v>
      </c>
      <c r="I123" s="984">
        <f>F123*G123*H123</f>
        <v>1228800000</v>
      </c>
      <c r="J123" s="882">
        <f>I123/$F$12</f>
        <v>49152</v>
      </c>
      <c r="K123" s="985"/>
      <c r="L123" s="985"/>
      <c r="M123" s="985"/>
      <c r="N123" s="985">
        <f t="shared" si="54"/>
        <v>0</v>
      </c>
      <c r="O123" s="986" t="s">
        <v>217</v>
      </c>
      <c r="P123" s="737"/>
    </row>
    <row r="124" spans="1:16" s="732" customFormat="1" ht="56.45" customHeight="1">
      <c r="A124" s="975">
        <v>661141</v>
      </c>
      <c r="B124" s="841" t="s">
        <v>218</v>
      </c>
      <c r="C124" s="625" t="s">
        <v>219</v>
      </c>
      <c r="D124" s="987" t="s">
        <v>220</v>
      </c>
      <c r="E124" s="784"/>
      <c r="F124" s="784"/>
      <c r="G124" s="784"/>
      <c r="H124" s="784"/>
      <c r="I124" s="988">
        <f>SUM(I125:I126)</f>
        <v>280000000</v>
      </c>
      <c r="J124" s="988">
        <f>SUM(J125:J126)</f>
        <v>11200</v>
      </c>
      <c r="K124" s="985">
        <f>SUM(K125:K126)</f>
        <v>0</v>
      </c>
      <c r="L124" s="985">
        <f>SUM(L125:L126)</f>
        <v>0</v>
      </c>
      <c r="M124" s="985"/>
      <c r="N124" s="985">
        <f t="shared" si="54"/>
        <v>0</v>
      </c>
      <c r="O124" s="986"/>
      <c r="P124" s="737"/>
    </row>
    <row r="125" spans="1:16" s="732" customFormat="1" ht="56.45" customHeight="1">
      <c r="A125" s="890"/>
      <c r="B125" s="841"/>
      <c r="C125" s="625"/>
      <c r="D125" s="778" t="s">
        <v>221</v>
      </c>
      <c r="E125" s="841" t="s">
        <v>123</v>
      </c>
      <c r="F125" s="623">
        <v>65000000</v>
      </c>
      <c r="G125" s="841">
        <v>4</v>
      </c>
      <c r="H125" s="841">
        <v>1</v>
      </c>
      <c r="I125" s="989">
        <f>F125*G125*H125</f>
        <v>260000000</v>
      </c>
      <c r="J125" s="882">
        <f>I125/$F$12</f>
        <v>10400</v>
      </c>
      <c r="K125" s="985"/>
      <c r="L125" s="985"/>
      <c r="M125" s="985"/>
      <c r="N125" s="985">
        <f t="shared" si="54"/>
        <v>0</v>
      </c>
      <c r="O125" s="986" t="s">
        <v>222</v>
      </c>
      <c r="P125" s="737"/>
    </row>
    <row r="126" spans="1:16" s="732" customFormat="1" ht="56.45" customHeight="1">
      <c r="A126" s="890"/>
      <c r="B126" s="841"/>
      <c r="C126" s="625"/>
      <c r="D126" s="778" t="s">
        <v>223</v>
      </c>
      <c r="E126" s="841" t="s">
        <v>123</v>
      </c>
      <c r="F126" s="628">
        <v>5000000</v>
      </c>
      <c r="G126" s="841">
        <v>4</v>
      </c>
      <c r="H126" s="841">
        <v>1</v>
      </c>
      <c r="I126" s="989">
        <f>F126*G126*H126</f>
        <v>20000000</v>
      </c>
      <c r="J126" s="882">
        <f>I126/$F$12</f>
        <v>800</v>
      </c>
      <c r="K126" s="985"/>
      <c r="L126" s="985"/>
      <c r="M126" s="985"/>
      <c r="N126" s="985">
        <f t="shared" si="54"/>
        <v>0</v>
      </c>
      <c r="O126" s="990"/>
      <c r="P126" s="737"/>
    </row>
    <row r="127" spans="1:16" s="732" customFormat="1" ht="28.5" customHeight="1">
      <c r="A127" s="831" t="s">
        <v>224</v>
      </c>
      <c r="B127" s="831"/>
      <c r="C127" s="1118" t="s">
        <v>225</v>
      </c>
      <c r="D127" s="1119"/>
      <c r="E127" s="765"/>
      <c r="F127" s="765"/>
      <c r="G127" s="765"/>
      <c r="H127" s="765"/>
      <c r="I127" s="974"/>
      <c r="J127" s="974"/>
      <c r="K127" s="974"/>
      <c r="L127" s="974">
        <f t="shared" ref="L127:N127" si="55">L128</f>
        <v>0</v>
      </c>
      <c r="M127" s="974">
        <f t="shared" si="55"/>
        <v>0</v>
      </c>
      <c r="N127" s="974">
        <f t="shared" si="55"/>
        <v>0</v>
      </c>
      <c r="O127" s="767"/>
      <c r="P127" s="737" t="s">
        <v>919</v>
      </c>
    </row>
    <row r="128" spans="1:16" s="732" customFormat="1" ht="64.5" customHeight="1">
      <c r="A128" s="770"/>
      <c r="B128" s="832" t="s">
        <v>226</v>
      </c>
      <c r="C128" s="833" t="s">
        <v>225</v>
      </c>
      <c r="D128" s="833"/>
      <c r="E128" s="832"/>
      <c r="F128" s="832"/>
      <c r="G128" s="832"/>
      <c r="H128" s="832"/>
      <c r="I128" s="834"/>
      <c r="J128" s="834"/>
      <c r="K128" s="834"/>
      <c r="L128" s="834">
        <f t="shared" ref="L128:M128" si="56">L35</f>
        <v>0</v>
      </c>
      <c r="M128" s="834">
        <f t="shared" si="56"/>
        <v>0</v>
      </c>
      <c r="N128" s="834">
        <v>0</v>
      </c>
      <c r="O128" s="835"/>
      <c r="P128" s="737"/>
    </row>
    <row r="129" spans="1:16" s="732" customFormat="1" ht="59.1" customHeight="1">
      <c r="A129" s="967"/>
      <c r="B129" s="836" t="s">
        <v>227</v>
      </c>
      <c r="C129" s="899" t="s">
        <v>228</v>
      </c>
      <c r="D129" s="991" t="s">
        <v>229</v>
      </c>
      <c r="E129" s="777"/>
      <c r="F129" s="779"/>
      <c r="G129" s="822"/>
      <c r="H129" s="822"/>
      <c r="I129" s="892"/>
      <c r="J129" s="892"/>
      <c r="K129" s="897"/>
      <c r="L129" s="897"/>
      <c r="M129" s="897"/>
      <c r="N129" s="897"/>
      <c r="O129" s="992"/>
      <c r="P129" s="737"/>
    </row>
    <row r="130" spans="1:16" s="732" customFormat="1" ht="50.25" customHeight="1">
      <c r="A130" s="831" t="s">
        <v>230</v>
      </c>
      <c r="B130" s="831">
        <v>1.7</v>
      </c>
      <c r="C130" s="1118" t="s">
        <v>231</v>
      </c>
      <c r="D130" s="1119"/>
      <c r="E130" s="765"/>
      <c r="F130" s="765"/>
      <c r="G130" s="765"/>
      <c r="H130" s="765"/>
      <c r="I130" s="974">
        <f>I131+I133</f>
        <v>0</v>
      </c>
      <c r="J130" s="974">
        <f>J131+J133</f>
        <v>0</v>
      </c>
      <c r="K130" s="974">
        <f t="shared" ref="K130:N130" si="57">K131+K133</f>
        <v>0</v>
      </c>
      <c r="L130" s="974">
        <f t="shared" si="57"/>
        <v>0</v>
      </c>
      <c r="M130" s="974">
        <f t="shared" si="57"/>
        <v>0</v>
      </c>
      <c r="N130" s="974">
        <f t="shared" si="57"/>
        <v>0</v>
      </c>
      <c r="O130" s="767"/>
      <c r="P130" s="737" t="s">
        <v>920</v>
      </c>
    </row>
    <row r="131" spans="1:16" s="733" customFormat="1" ht="32.25" customHeight="1">
      <c r="A131" s="1165"/>
      <c r="B131" s="1122" t="s">
        <v>232</v>
      </c>
      <c r="C131" s="1124" t="s">
        <v>233</v>
      </c>
      <c r="D131" s="863" t="s">
        <v>234</v>
      </c>
      <c r="E131" s="777"/>
      <c r="F131" s="904"/>
      <c r="G131" s="777"/>
      <c r="H131" s="777"/>
      <c r="I131" s="867">
        <f>SUM(I132:I132)</f>
        <v>0</v>
      </c>
      <c r="J131" s="867">
        <f>SUM(J132:J132)</f>
        <v>0</v>
      </c>
      <c r="K131" s="867">
        <f t="shared" ref="K131:N131" si="58">SUM(K132:K132)</f>
        <v>0</v>
      </c>
      <c r="L131" s="867">
        <f t="shared" si="58"/>
        <v>0</v>
      </c>
      <c r="M131" s="867">
        <f t="shared" si="58"/>
        <v>0</v>
      </c>
      <c r="N131" s="867">
        <f t="shared" si="58"/>
        <v>0</v>
      </c>
      <c r="O131" s="885"/>
      <c r="P131" s="877"/>
    </row>
    <row r="132" spans="1:16" s="733" customFormat="1" ht="48" customHeight="1">
      <c r="A132" s="1166"/>
      <c r="B132" s="1123"/>
      <c r="C132" s="1125"/>
      <c r="D132" s="778" t="s">
        <v>235</v>
      </c>
      <c r="E132" s="777" t="s">
        <v>67</v>
      </c>
      <c r="F132" s="904">
        <v>3000000</v>
      </c>
      <c r="G132" s="777">
        <v>10</v>
      </c>
      <c r="H132" s="777">
        <f>4*0</f>
        <v>0</v>
      </c>
      <c r="I132" s="797">
        <f>F132*G132*H132</f>
        <v>0</v>
      </c>
      <c r="J132" s="882">
        <f>I132/$F$12</f>
        <v>0</v>
      </c>
      <c r="K132" s="886"/>
      <c r="L132" s="886"/>
      <c r="M132" s="886"/>
      <c r="N132" s="886"/>
      <c r="O132" s="885" t="s">
        <v>236</v>
      </c>
      <c r="P132" s="877"/>
    </row>
    <row r="133" spans="1:16" s="733" customFormat="1">
      <c r="A133" s="1165"/>
      <c r="B133" s="1122" t="s">
        <v>237</v>
      </c>
      <c r="C133" s="1124" t="s">
        <v>238</v>
      </c>
      <c r="D133" s="863" t="s">
        <v>239</v>
      </c>
      <c r="E133" s="777"/>
      <c r="F133" s="904"/>
      <c r="G133" s="777"/>
      <c r="H133" s="777"/>
      <c r="I133" s="867">
        <f>SUM(I134:I138)</f>
        <v>0</v>
      </c>
      <c r="J133" s="867">
        <f>SUM(J134:J138)</f>
        <v>0</v>
      </c>
      <c r="K133" s="867">
        <f t="shared" ref="K133:N133" si="59">SUM(K134:K138)</f>
        <v>0</v>
      </c>
      <c r="L133" s="867">
        <f t="shared" si="59"/>
        <v>0</v>
      </c>
      <c r="M133" s="867">
        <f t="shared" si="59"/>
        <v>0</v>
      </c>
      <c r="N133" s="867">
        <f t="shared" si="59"/>
        <v>0</v>
      </c>
      <c r="O133" s="885"/>
      <c r="P133" s="877"/>
    </row>
    <row r="134" spans="1:16" s="733" customFormat="1" ht="18" customHeight="1">
      <c r="A134" s="1174"/>
      <c r="B134" s="1136"/>
      <c r="C134" s="1164"/>
      <c r="D134" s="778" t="s">
        <v>240</v>
      </c>
      <c r="E134" s="841" t="s">
        <v>241</v>
      </c>
      <c r="F134" s="993">
        <v>150000</v>
      </c>
      <c r="G134" s="777">
        <v>15</v>
      </c>
      <c r="H134" s="777">
        <f>6*0</f>
        <v>0</v>
      </c>
      <c r="I134" s="797">
        <f t="shared" ref="I134:I138" si="60">H134*G134*F134</f>
        <v>0</v>
      </c>
      <c r="J134" s="882">
        <f t="shared" ref="J134:J138" si="61">I134/$F$12</f>
        <v>0</v>
      </c>
      <c r="K134" s="886"/>
      <c r="L134" s="886"/>
      <c r="M134" s="886"/>
      <c r="N134" s="886"/>
      <c r="O134" s="885" t="s">
        <v>242</v>
      </c>
      <c r="P134" s="877"/>
    </row>
    <row r="135" spans="1:16" s="733" customFormat="1" ht="18" customHeight="1">
      <c r="A135" s="1174"/>
      <c r="B135" s="1136"/>
      <c r="C135" s="1164"/>
      <c r="D135" s="778" t="s">
        <v>243</v>
      </c>
      <c r="E135" s="841" t="s">
        <v>241</v>
      </c>
      <c r="F135" s="993">
        <v>300000</v>
      </c>
      <c r="G135" s="777">
        <v>2</v>
      </c>
      <c r="H135" s="777">
        <f>6*0</f>
        <v>0</v>
      </c>
      <c r="I135" s="797">
        <f t="shared" si="60"/>
        <v>0</v>
      </c>
      <c r="J135" s="882">
        <f t="shared" si="61"/>
        <v>0</v>
      </c>
      <c r="K135" s="886"/>
      <c r="L135" s="886"/>
      <c r="M135" s="886"/>
      <c r="N135" s="886"/>
      <c r="O135" s="885" t="s">
        <v>242</v>
      </c>
      <c r="P135" s="877"/>
    </row>
    <row r="136" spans="1:16" s="733" customFormat="1" ht="18" customHeight="1">
      <c r="A136" s="1174"/>
      <c r="B136" s="1136"/>
      <c r="C136" s="1164"/>
      <c r="D136" s="778" t="s">
        <v>177</v>
      </c>
      <c r="E136" s="777" t="s">
        <v>178</v>
      </c>
      <c r="F136" s="993">
        <v>50000</v>
      </c>
      <c r="G136" s="777">
        <v>15</v>
      </c>
      <c r="H136" s="777">
        <f>6*0</f>
        <v>0</v>
      </c>
      <c r="I136" s="797">
        <f t="shared" si="60"/>
        <v>0</v>
      </c>
      <c r="J136" s="882">
        <f t="shared" si="61"/>
        <v>0</v>
      </c>
      <c r="K136" s="886"/>
      <c r="L136" s="886"/>
      <c r="M136" s="886"/>
      <c r="N136" s="886"/>
      <c r="O136" s="885" t="s">
        <v>244</v>
      </c>
      <c r="P136" s="877"/>
    </row>
    <row r="137" spans="1:16" s="733" customFormat="1" ht="18" customHeight="1">
      <c r="A137" s="1174"/>
      <c r="B137" s="1136"/>
      <c r="C137" s="1164"/>
      <c r="D137" s="778" t="s">
        <v>179</v>
      </c>
      <c r="E137" s="777" t="s">
        <v>245</v>
      </c>
      <c r="F137" s="993">
        <v>50000</v>
      </c>
      <c r="G137" s="777">
        <v>15</v>
      </c>
      <c r="H137" s="777">
        <f>6*0</f>
        <v>0</v>
      </c>
      <c r="I137" s="797">
        <f t="shared" si="60"/>
        <v>0</v>
      </c>
      <c r="J137" s="882">
        <f t="shared" si="61"/>
        <v>0</v>
      </c>
      <c r="K137" s="886"/>
      <c r="L137" s="886"/>
      <c r="M137" s="886"/>
      <c r="N137" s="886"/>
      <c r="O137" s="885" t="s">
        <v>244</v>
      </c>
      <c r="P137" s="877"/>
    </row>
    <row r="138" spans="1:16" s="733" customFormat="1">
      <c r="A138" s="1166"/>
      <c r="B138" s="1123"/>
      <c r="C138" s="1125"/>
      <c r="D138" s="778" t="s">
        <v>246</v>
      </c>
      <c r="E138" s="777" t="s">
        <v>67</v>
      </c>
      <c r="F138" s="871">
        <v>500000</v>
      </c>
      <c r="G138" s="777">
        <v>10</v>
      </c>
      <c r="H138" s="777">
        <f>6*0</f>
        <v>0</v>
      </c>
      <c r="I138" s="797">
        <f t="shared" si="60"/>
        <v>0</v>
      </c>
      <c r="J138" s="882">
        <f t="shared" si="61"/>
        <v>0</v>
      </c>
      <c r="K138" s="886"/>
      <c r="L138" s="886"/>
      <c r="M138" s="886"/>
      <c r="N138" s="886"/>
      <c r="O138" s="885" t="s">
        <v>244</v>
      </c>
      <c r="P138" s="877"/>
    </row>
    <row r="139" spans="1:16" s="733" customFormat="1" ht="30.95" customHeight="1">
      <c r="A139" s="994"/>
      <c r="B139" s="777" t="s">
        <v>247</v>
      </c>
      <c r="C139" s="995" t="s">
        <v>248</v>
      </c>
      <c r="D139" s="778" t="s">
        <v>249</v>
      </c>
      <c r="E139" s="777"/>
      <c r="F139" s="904"/>
      <c r="G139" s="777"/>
      <c r="H139" s="777"/>
      <c r="I139" s="797"/>
      <c r="J139" s="797"/>
      <c r="K139" s="886"/>
      <c r="L139" s="886"/>
      <c r="M139" s="886"/>
      <c r="N139" s="886"/>
      <c r="O139" s="885"/>
      <c r="P139" s="877"/>
    </row>
    <row r="140" spans="1:16" s="732" customFormat="1" ht="27" customHeight="1">
      <c r="A140" s="831" t="s">
        <v>250</v>
      </c>
      <c r="B140" s="831">
        <v>1.8</v>
      </c>
      <c r="C140" s="1118" t="s">
        <v>251</v>
      </c>
      <c r="D140" s="1119"/>
      <c r="E140" s="765"/>
      <c r="F140" s="765"/>
      <c r="G140" s="765"/>
      <c r="H140" s="765"/>
      <c r="I140" s="974">
        <f>SUM(I142:I143)</f>
        <v>158700000</v>
      </c>
      <c r="J140" s="974">
        <f>SUM(J142:J143)</f>
        <v>6348</v>
      </c>
      <c r="K140" s="974">
        <f t="shared" ref="K140:N140" si="62">SUM(K142:K143)</f>
        <v>0</v>
      </c>
      <c r="L140" s="974">
        <f t="shared" si="62"/>
        <v>0</v>
      </c>
      <c r="M140" s="974">
        <f t="shared" si="62"/>
        <v>0</v>
      </c>
      <c r="N140" s="974">
        <f t="shared" si="62"/>
        <v>0</v>
      </c>
      <c r="O140" s="767"/>
      <c r="P140" s="737" t="s">
        <v>921</v>
      </c>
    </row>
    <row r="141" spans="1:16" s="732" customFormat="1" ht="48" customHeight="1">
      <c r="A141" s="996"/>
      <c r="B141" s="841" t="s">
        <v>252</v>
      </c>
      <c r="C141" s="845" t="s">
        <v>253</v>
      </c>
      <c r="D141" s="997" t="s">
        <v>254</v>
      </c>
      <c r="E141" s="841"/>
      <c r="F141" s="779"/>
      <c r="G141" s="777"/>
      <c r="H141" s="777"/>
      <c r="I141" s="892"/>
      <c r="J141" s="892"/>
      <c r="K141" s="897">
        <f>J141*2/3</f>
        <v>0</v>
      </c>
      <c r="L141" s="897"/>
      <c r="M141" s="897"/>
      <c r="N141" s="897"/>
      <c r="O141" s="998"/>
      <c r="P141" s="737"/>
    </row>
    <row r="142" spans="1:16" s="732" customFormat="1" ht="47.25">
      <c r="A142" s="999">
        <v>661141</v>
      </c>
      <c r="B142" s="841" t="s">
        <v>255</v>
      </c>
      <c r="C142" s="845" t="s">
        <v>256</v>
      </c>
      <c r="D142" s="375" t="s">
        <v>257</v>
      </c>
      <c r="E142" s="841" t="s">
        <v>258</v>
      </c>
      <c r="F142" s="493">
        <f>'[61]Break down'!G151</f>
        <v>13500000</v>
      </c>
      <c r="G142" s="777">
        <v>3</v>
      </c>
      <c r="H142" s="777">
        <v>1</v>
      </c>
      <c r="I142" s="780">
        <f>F142*G142*H142</f>
        <v>40500000</v>
      </c>
      <c r="J142" s="882">
        <f t="shared" ref="J142:J143" si="63">I142/$F$12</f>
        <v>1620</v>
      </c>
      <c r="K142" s="1000"/>
      <c r="L142" s="1001"/>
      <c r="M142" s="1002"/>
      <c r="N142" s="798">
        <f>SUM(K142:M142)</f>
        <v>0</v>
      </c>
      <c r="O142" s="845" t="s">
        <v>259</v>
      </c>
      <c r="P142" s="785" t="s">
        <v>922</v>
      </c>
    </row>
    <row r="143" spans="1:16" s="732" customFormat="1" ht="47.25">
      <c r="A143" s="999">
        <v>661141</v>
      </c>
      <c r="B143" s="841" t="s">
        <v>260</v>
      </c>
      <c r="C143" s="845" t="s">
        <v>261</v>
      </c>
      <c r="D143" s="375" t="s">
        <v>262</v>
      </c>
      <c r="E143" s="841" t="s">
        <v>263</v>
      </c>
      <c r="F143" s="493">
        <f>'[61]Break down'!G163</f>
        <v>39400000</v>
      </c>
      <c r="G143" s="777">
        <v>3</v>
      </c>
      <c r="H143" s="777">
        <v>1</v>
      </c>
      <c r="I143" s="780">
        <f>F143*G143*H143</f>
        <v>118200000</v>
      </c>
      <c r="J143" s="882">
        <f t="shared" si="63"/>
        <v>4728</v>
      </c>
      <c r="K143" s="1000"/>
      <c r="L143" s="1001"/>
      <c r="M143" s="1002"/>
      <c r="N143" s="798">
        <f>SUM(K143:M143)</f>
        <v>0</v>
      </c>
      <c r="O143" s="845" t="s">
        <v>264</v>
      </c>
      <c r="P143" s="785" t="s">
        <v>922</v>
      </c>
    </row>
    <row r="144" spans="1:16" s="732" customFormat="1" ht="36" customHeight="1">
      <c r="A144" s="831" t="s">
        <v>265</v>
      </c>
      <c r="B144" s="831" t="s">
        <v>266</v>
      </c>
      <c r="C144" s="1118" t="s">
        <v>267</v>
      </c>
      <c r="D144" s="1119"/>
      <c r="E144" s="765"/>
      <c r="F144" s="765"/>
      <c r="G144" s="765"/>
      <c r="H144" s="765"/>
      <c r="I144" s="974">
        <f>I145</f>
        <v>150000000</v>
      </c>
      <c r="J144" s="974">
        <f>J145</f>
        <v>6000</v>
      </c>
      <c r="K144" s="974">
        <f t="shared" ref="K144:N144" si="64">K145</f>
        <v>0</v>
      </c>
      <c r="L144" s="974">
        <f t="shared" si="64"/>
        <v>0</v>
      </c>
      <c r="M144" s="974">
        <f t="shared" si="64"/>
        <v>0</v>
      </c>
      <c r="N144" s="974">
        <f t="shared" si="64"/>
        <v>0</v>
      </c>
      <c r="O144" s="767"/>
      <c r="P144" s="737"/>
    </row>
    <row r="145" spans="1:16" s="732" customFormat="1" ht="106.5" customHeight="1">
      <c r="A145" s="999">
        <v>661151</v>
      </c>
      <c r="B145" s="841"/>
      <c r="C145" s="845" t="s">
        <v>268</v>
      </c>
      <c r="D145" s="778" t="s">
        <v>269</v>
      </c>
      <c r="E145" s="841" t="s">
        <v>73</v>
      </c>
      <c r="F145" s="1003">
        <v>50000</v>
      </c>
      <c r="G145" s="1004">
        <v>3000</v>
      </c>
      <c r="H145" s="1004">
        <v>1</v>
      </c>
      <c r="I145" s="1005">
        <f>F145*G145*H145</f>
        <v>150000000</v>
      </c>
      <c r="J145" s="1006">
        <f>I145/$F$12</f>
        <v>6000</v>
      </c>
      <c r="K145" s="1001"/>
      <c r="L145" s="1001"/>
      <c r="M145" s="1007"/>
      <c r="N145" s="1008">
        <f>SUM(K145:M145)</f>
        <v>0</v>
      </c>
      <c r="O145" s="980"/>
      <c r="P145" s="869" t="s">
        <v>907</v>
      </c>
    </row>
    <row r="146" spans="1:16" s="775" customFormat="1" ht="33.75" customHeight="1">
      <c r="A146" s="831" t="s">
        <v>270</v>
      </c>
      <c r="B146" s="1009" t="s">
        <v>271</v>
      </c>
      <c r="C146" s="1118" t="s">
        <v>272</v>
      </c>
      <c r="D146" s="1119"/>
      <c r="E146" s="765"/>
      <c r="F146" s="765"/>
      <c r="G146" s="765"/>
      <c r="H146" s="765"/>
      <c r="I146" s="974">
        <f>I147+I160</f>
        <v>1498550250</v>
      </c>
      <c r="J146" s="974">
        <f>J147+J160</f>
        <v>59942.01</v>
      </c>
      <c r="K146" s="974">
        <f t="shared" ref="K146:N146" si="65">K147+K160</f>
        <v>0</v>
      </c>
      <c r="L146" s="974">
        <f t="shared" si="65"/>
        <v>0</v>
      </c>
      <c r="M146" s="974">
        <f t="shared" si="65"/>
        <v>0</v>
      </c>
      <c r="N146" s="974">
        <f t="shared" si="65"/>
        <v>0</v>
      </c>
      <c r="O146" s="767"/>
      <c r="P146" s="774"/>
    </row>
    <row r="147" spans="1:16" s="775" customFormat="1" ht="55.35" customHeight="1">
      <c r="A147" s="770"/>
      <c r="B147" s="832" t="s">
        <v>273</v>
      </c>
      <c r="C147" s="833" t="s">
        <v>274</v>
      </c>
      <c r="D147" s="833"/>
      <c r="E147" s="832"/>
      <c r="F147" s="832"/>
      <c r="G147" s="832"/>
      <c r="H147" s="832"/>
      <c r="I147" s="834">
        <f>I148+I150+I158</f>
        <v>845800000</v>
      </c>
      <c r="J147" s="834">
        <f>J148+J150+J158</f>
        <v>33832</v>
      </c>
      <c r="K147" s="834">
        <f t="shared" ref="K147:N147" si="66">K148+K150+K158</f>
        <v>0</v>
      </c>
      <c r="L147" s="834">
        <f t="shared" si="66"/>
        <v>0</v>
      </c>
      <c r="M147" s="834">
        <f t="shared" si="66"/>
        <v>0</v>
      </c>
      <c r="N147" s="834">
        <f t="shared" si="66"/>
        <v>0</v>
      </c>
      <c r="O147" s="835"/>
      <c r="P147" s="869" t="s">
        <v>923</v>
      </c>
    </row>
    <row r="148" spans="1:16" s="775" customFormat="1" ht="30.95" customHeight="1">
      <c r="A148" s="1168">
        <v>661041</v>
      </c>
      <c r="B148" s="1122" t="s">
        <v>275</v>
      </c>
      <c r="C148" s="1170" t="s">
        <v>276</v>
      </c>
      <c r="D148" s="1010" t="s">
        <v>277</v>
      </c>
      <c r="E148" s="1004"/>
      <c r="F148" s="1011"/>
      <c r="G148" s="1004"/>
      <c r="H148" s="1004"/>
      <c r="I148" s="874">
        <f>SUM(I149:I149)</f>
        <v>459000000</v>
      </c>
      <c r="J148" s="874">
        <f>SUM(J149:J149)</f>
        <v>18360</v>
      </c>
      <c r="K148" s="874">
        <f t="shared" ref="K148:N148" si="67">SUM(K149:K149)</f>
        <v>0</v>
      </c>
      <c r="L148" s="874">
        <f t="shared" si="67"/>
        <v>0</v>
      </c>
      <c r="M148" s="874">
        <f t="shared" si="67"/>
        <v>0</v>
      </c>
      <c r="N148" s="874">
        <f t="shared" si="67"/>
        <v>0</v>
      </c>
      <c r="O148" s="885"/>
      <c r="P148" s="774"/>
    </row>
    <row r="149" spans="1:16" s="775" customFormat="1" ht="39" customHeight="1">
      <c r="A149" s="1169"/>
      <c r="B149" s="1123"/>
      <c r="C149" s="1171"/>
      <c r="D149" s="778" t="s">
        <v>278</v>
      </c>
      <c r="E149" s="777" t="s">
        <v>67</v>
      </c>
      <c r="F149" s="904">
        <v>3000000</v>
      </c>
      <c r="G149" s="777">
        <v>1</v>
      </c>
      <c r="H149" s="777">
        <f>100+53</f>
        <v>153</v>
      </c>
      <c r="I149" s="797">
        <f>F149*G149*H149</f>
        <v>459000000</v>
      </c>
      <c r="J149" s="882">
        <f>I149/$F$12</f>
        <v>18360</v>
      </c>
      <c r="K149" s="886"/>
      <c r="L149" s="1012"/>
      <c r="M149" s="886"/>
      <c r="N149" s="886">
        <f>SUM(K149:M149)</f>
        <v>0</v>
      </c>
      <c r="O149" s="885" t="s">
        <v>236</v>
      </c>
      <c r="P149" s="774"/>
    </row>
    <row r="150" spans="1:16" s="775" customFormat="1">
      <c r="A150" s="1168">
        <v>661141</v>
      </c>
      <c r="B150" s="1122" t="s">
        <v>279</v>
      </c>
      <c r="C150" s="1173" t="s">
        <v>280</v>
      </c>
      <c r="D150" s="1010" t="s">
        <v>281</v>
      </c>
      <c r="E150" s="1004"/>
      <c r="F150" s="1011"/>
      <c r="G150" s="1004"/>
      <c r="H150" s="1004"/>
      <c r="I150" s="874">
        <f>SUM(I151:I157)</f>
        <v>58000000</v>
      </c>
      <c r="J150" s="874">
        <f>SUM(J151:J157)</f>
        <v>2320</v>
      </c>
      <c r="K150" s="874">
        <f t="shared" ref="K150:N150" si="68">SUM(K151:K157)</f>
        <v>0</v>
      </c>
      <c r="L150" s="874">
        <f t="shared" si="68"/>
        <v>0</v>
      </c>
      <c r="M150" s="874">
        <f t="shared" si="68"/>
        <v>0</v>
      </c>
      <c r="N150" s="874">
        <f t="shared" si="68"/>
        <v>0</v>
      </c>
      <c r="O150" s="885"/>
      <c r="P150" s="774"/>
    </row>
    <row r="151" spans="1:16" s="775" customFormat="1" ht="33.75" customHeight="1">
      <c r="A151" s="1172"/>
      <c r="B151" s="1136"/>
      <c r="C151" s="1173"/>
      <c r="D151" s="1013" t="s">
        <v>174</v>
      </c>
      <c r="E151" s="1004" t="s">
        <v>175</v>
      </c>
      <c r="F151" s="1014">
        <v>5000000</v>
      </c>
      <c r="G151" s="1004">
        <v>1</v>
      </c>
      <c r="H151" s="1004">
        <v>4</v>
      </c>
      <c r="I151" s="873">
        <f>H151*G151*F151</f>
        <v>20000000</v>
      </c>
      <c r="J151" s="1006">
        <f t="shared" ref="J151:J157" si="69">I151/$F$12</f>
        <v>800</v>
      </c>
      <c r="K151" s="878"/>
      <c r="L151" s="1015"/>
      <c r="M151" s="1015"/>
      <c r="N151" s="878">
        <f>SUM(K151:M151)</f>
        <v>0</v>
      </c>
      <c r="O151" s="885" t="s">
        <v>244</v>
      </c>
      <c r="P151" s="774"/>
    </row>
    <row r="152" spans="1:16" s="775" customFormat="1">
      <c r="A152" s="1172"/>
      <c r="B152" s="1136"/>
      <c r="C152" s="1173"/>
      <c r="D152" s="1013" t="s">
        <v>240</v>
      </c>
      <c r="E152" s="976" t="s">
        <v>241</v>
      </c>
      <c r="F152" s="1016">
        <v>200000</v>
      </c>
      <c r="G152" s="1004">
        <v>15</v>
      </c>
      <c r="H152" s="1004">
        <v>4</v>
      </c>
      <c r="I152" s="873">
        <f t="shared" ref="I152:I157" si="70">H152*G152*F152</f>
        <v>12000000</v>
      </c>
      <c r="J152" s="1006">
        <f t="shared" si="69"/>
        <v>480</v>
      </c>
      <c r="K152" s="878"/>
      <c r="L152" s="1015"/>
      <c r="M152" s="1015"/>
      <c r="N152" s="878">
        <f t="shared" ref="N152:N157" si="71">SUM(K152:M152)</f>
        <v>0</v>
      </c>
      <c r="O152" s="885" t="s">
        <v>242</v>
      </c>
      <c r="P152" s="774"/>
    </row>
    <row r="153" spans="1:16" s="775" customFormat="1">
      <c r="A153" s="1172"/>
      <c r="B153" s="1136"/>
      <c r="C153" s="1173"/>
      <c r="D153" s="1013" t="s">
        <v>243</v>
      </c>
      <c r="E153" s="976" t="s">
        <v>241</v>
      </c>
      <c r="F153" s="1016">
        <v>300000</v>
      </c>
      <c r="G153" s="1004">
        <v>5</v>
      </c>
      <c r="H153" s="1004">
        <v>4</v>
      </c>
      <c r="I153" s="873">
        <f t="shared" si="70"/>
        <v>6000000</v>
      </c>
      <c r="J153" s="1006">
        <f t="shared" si="69"/>
        <v>240</v>
      </c>
      <c r="K153" s="878"/>
      <c r="L153" s="1015"/>
      <c r="M153" s="1015"/>
      <c r="N153" s="878">
        <f t="shared" si="71"/>
        <v>0</v>
      </c>
      <c r="O153" s="885" t="s">
        <v>242</v>
      </c>
      <c r="P153" s="774"/>
    </row>
    <row r="154" spans="1:16" s="775" customFormat="1">
      <c r="A154" s="1172"/>
      <c r="B154" s="1136"/>
      <c r="C154" s="1173"/>
      <c r="D154" s="1013" t="s">
        <v>177</v>
      </c>
      <c r="E154" s="1004" t="s">
        <v>178</v>
      </c>
      <c r="F154" s="1016">
        <v>50000</v>
      </c>
      <c r="G154" s="1004">
        <v>20</v>
      </c>
      <c r="H154" s="1004">
        <v>4</v>
      </c>
      <c r="I154" s="873">
        <f t="shared" si="70"/>
        <v>4000000</v>
      </c>
      <c r="J154" s="1006">
        <f t="shared" si="69"/>
        <v>160</v>
      </c>
      <c r="K154" s="878"/>
      <c r="L154" s="1015"/>
      <c r="M154" s="1015"/>
      <c r="N154" s="878">
        <f t="shared" si="71"/>
        <v>0</v>
      </c>
      <c r="O154" s="885" t="s">
        <v>244</v>
      </c>
      <c r="P154" s="774"/>
    </row>
    <row r="155" spans="1:16" s="775" customFormat="1">
      <c r="A155" s="1172"/>
      <c r="B155" s="1136"/>
      <c r="C155" s="1173"/>
      <c r="D155" s="1013" t="s">
        <v>179</v>
      </c>
      <c r="E155" s="1004" t="s">
        <v>245</v>
      </c>
      <c r="F155" s="1016">
        <v>50000</v>
      </c>
      <c r="G155" s="1004">
        <v>20</v>
      </c>
      <c r="H155" s="1004">
        <v>4</v>
      </c>
      <c r="I155" s="873">
        <f t="shared" si="70"/>
        <v>4000000</v>
      </c>
      <c r="J155" s="1006">
        <f t="shared" si="69"/>
        <v>160</v>
      </c>
      <c r="K155" s="878"/>
      <c r="L155" s="1015"/>
      <c r="M155" s="1015"/>
      <c r="N155" s="878">
        <f t="shared" si="71"/>
        <v>0</v>
      </c>
      <c r="O155" s="885" t="s">
        <v>244</v>
      </c>
      <c r="P155" s="774"/>
    </row>
    <row r="156" spans="1:16" s="775" customFormat="1">
      <c r="A156" s="1172"/>
      <c r="B156" s="1136"/>
      <c r="C156" s="1173"/>
      <c r="D156" s="1013" t="s">
        <v>282</v>
      </c>
      <c r="E156" s="1004" t="s">
        <v>245</v>
      </c>
      <c r="F156" s="1016">
        <v>50000</v>
      </c>
      <c r="G156" s="1004">
        <v>20</v>
      </c>
      <c r="H156" s="1004">
        <v>4</v>
      </c>
      <c r="I156" s="873">
        <f t="shared" si="70"/>
        <v>4000000</v>
      </c>
      <c r="J156" s="1006">
        <f t="shared" si="69"/>
        <v>160</v>
      </c>
      <c r="K156" s="878"/>
      <c r="L156" s="1015"/>
      <c r="M156" s="1015"/>
      <c r="N156" s="878">
        <f t="shared" si="71"/>
        <v>0</v>
      </c>
      <c r="O156" s="885" t="s">
        <v>244</v>
      </c>
      <c r="P156" s="774"/>
    </row>
    <row r="157" spans="1:16" s="775" customFormat="1">
      <c r="A157" s="1169"/>
      <c r="B157" s="1123"/>
      <c r="C157" s="1173"/>
      <c r="D157" s="1013" t="s">
        <v>283</v>
      </c>
      <c r="E157" s="1004" t="s">
        <v>67</v>
      </c>
      <c r="F157" s="1014">
        <v>1000000</v>
      </c>
      <c r="G157" s="1004">
        <v>2</v>
      </c>
      <c r="H157" s="1004">
        <v>4</v>
      </c>
      <c r="I157" s="873">
        <f t="shared" si="70"/>
        <v>8000000</v>
      </c>
      <c r="J157" s="1006">
        <f t="shared" si="69"/>
        <v>320</v>
      </c>
      <c r="K157" s="878"/>
      <c r="L157" s="1015"/>
      <c r="M157" s="1015"/>
      <c r="N157" s="878">
        <f t="shared" si="71"/>
        <v>0</v>
      </c>
      <c r="O157" s="885" t="s">
        <v>244</v>
      </c>
      <c r="P157" s="774"/>
    </row>
    <row r="158" spans="1:16" s="775" customFormat="1" ht="24.75" customHeight="1">
      <c r="A158" s="1168">
        <v>661141</v>
      </c>
      <c r="B158" s="1122" t="s">
        <v>284</v>
      </c>
      <c r="C158" s="1124" t="s">
        <v>285</v>
      </c>
      <c r="D158" s="1017" t="s">
        <v>286</v>
      </c>
      <c r="E158" s="1018"/>
      <c r="F158" s="871"/>
      <c r="G158" s="777"/>
      <c r="H158" s="1019"/>
      <c r="I158" s="867">
        <f>SUM(I159:I159)</f>
        <v>328800000</v>
      </c>
      <c r="J158" s="874">
        <f>SUM(J159:J159)</f>
        <v>13152</v>
      </c>
      <c r="K158" s="874">
        <f t="shared" ref="K158:N158" si="72">SUM(K159:K159)</f>
        <v>0</v>
      </c>
      <c r="L158" s="874">
        <f t="shared" si="72"/>
        <v>0</v>
      </c>
      <c r="M158" s="874">
        <f t="shared" si="72"/>
        <v>0</v>
      </c>
      <c r="N158" s="874">
        <f t="shared" si="72"/>
        <v>0</v>
      </c>
      <c r="O158" s="885"/>
      <c r="P158" s="774"/>
    </row>
    <row r="159" spans="1:16" s="775" customFormat="1" ht="35.1" customHeight="1">
      <c r="A159" s="1172"/>
      <c r="B159" s="1123"/>
      <c r="C159" s="1125"/>
      <c r="D159" s="778" t="s">
        <v>287</v>
      </c>
      <c r="E159" s="777" t="s">
        <v>83</v>
      </c>
      <c r="F159" s="462">
        <f>'[61]Break down'!H331</f>
        <v>164400000</v>
      </c>
      <c r="G159" s="777">
        <v>1</v>
      </c>
      <c r="H159" s="1019">
        <v>2</v>
      </c>
      <c r="I159" s="797">
        <f t="shared" ref="I159" si="73">H159*G159*F159</f>
        <v>328800000</v>
      </c>
      <c r="J159" s="882">
        <f>I159/$F$12</f>
        <v>13152</v>
      </c>
      <c r="K159" s="884"/>
      <c r="L159" s="886"/>
      <c r="M159" s="886"/>
      <c r="N159" s="886">
        <f>SUM(K159:M159)</f>
        <v>0</v>
      </c>
      <c r="O159" s="885" t="s">
        <v>288</v>
      </c>
      <c r="P159" s="774"/>
    </row>
    <row r="160" spans="1:16" s="775" customFormat="1" ht="47.25">
      <c r="A160" s="770"/>
      <c r="B160" s="832" t="s">
        <v>289</v>
      </c>
      <c r="C160" s="833" t="s">
        <v>290</v>
      </c>
      <c r="D160" s="833"/>
      <c r="E160" s="832"/>
      <c r="F160" s="832"/>
      <c r="G160" s="832"/>
      <c r="H160" s="832"/>
      <c r="I160" s="834">
        <f>I161+I164+I172+I174</f>
        <v>652750250</v>
      </c>
      <c r="J160" s="834">
        <f>J161+J164+J172+J174</f>
        <v>26110.010000000002</v>
      </c>
      <c r="K160" s="834">
        <f t="shared" ref="K160:N160" si="74">K161+K164+K172+K174</f>
        <v>0</v>
      </c>
      <c r="L160" s="834">
        <f t="shared" si="74"/>
        <v>0</v>
      </c>
      <c r="M160" s="834">
        <f t="shared" si="74"/>
        <v>0</v>
      </c>
      <c r="N160" s="834">
        <f t="shared" si="74"/>
        <v>0</v>
      </c>
      <c r="O160" s="835"/>
      <c r="P160" s="1020" t="s">
        <v>923</v>
      </c>
    </row>
    <row r="161" spans="1:16" s="775" customFormat="1" ht="15.6" customHeight="1">
      <c r="A161" s="1172">
        <v>661041</v>
      </c>
      <c r="B161" s="1136" t="s">
        <v>291</v>
      </c>
      <c r="C161" s="1124" t="s">
        <v>292</v>
      </c>
      <c r="D161" s="1021" t="s">
        <v>293</v>
      </c>
      <c r="E161" s="777"/>
      <c r="F161" s="904"/>
      <c r="G161" s="777"/>
      <c r="H161" s="777"/>
      <c r="I161" s="867">
        <f>SUM(I162:I163)</f>
        <v>254000000</v>
      </c>
      <c r="J161" s="867">
        <f>SUM(J162:J163)</f>
        <v>10160</v>
      </c>
      <c r="K161" s="867">
        <f t="shared" ref="K161:N161" si="75">SUM(K162:K163)</f>
        <v>0</v>
      </c>
      <c r="L161" s="867">
        <f t="shared" si="75"/>
        <v>0</v>
      </c>
      <c r="M161" s="867">
        <f t="shared" si="75"/>
        <v>0</v>
      </c>
      <c r="N161" s="867">
        <f t="shared" si="75"/>
        <v>0</v>
      </c>
      <c r="O161" s="1022"/>
      <c r="P161" s="774"/>
    </row>
    <row r="162" spans="1:16" s="775" customFormat="1">
      <c r="A162" s="1172"/>
      <c r="B162" s="1136"/>
      <c r="C162" s="1164"/>
      <c r="D162" s="778" t="s">
        <v>294</v>
      </c>
      <c r="E162" s="777" t="s">
        <v>67</v>
      </c>
      <c r="F162" s="904">
        <v>3000000</v>
      </c>
      <c r="G162" s="777">
        <v>1</v>
      </c>
      <c r="H162" s="1004">
        <v>80</v>
      </c>
      <c r="I162" s="797">
        <f>F162*G162*H162</f>
        <v>240000000</v>
      </c>
      <c r="J162" s="882">
        <f t="shared" ref="J162:J163" si="76">I162/$F$12</f>
        <v>9600</v>
      </c>
      <c r="K162" s="886"/>
      <c r="L162" s="1012"/>
      <c r="M162" s="1012"/>
      <c r="N162" s="886">
        <f>SUM(K162:M162)</f>
        <v>0</v>
      </c>
      <c r="O162" s="885" t="s">
        <v>236</v>
      </c>
      <c r="P162" s="774"/>
    </row>
    <row r="163" spans="1:16" s="775" customFormat="1" ht="31.5">
      <c r="A163" s="1169"/>
      <c r="B163" s="1123"/>
      <c r="C163" s="1125"/>
      <c r="D163" s="1023" t="s">
        <v>295</v>
      </c>
      <c r="E163" s="1024" t="s">
        <v>296</v>
      </c>
      <c r="F163" s="880">
        <v>35000</v>
      </c>
      <c r="G163" s="836">
        <v>1</v>
      </c>
      <c r="H163" s="912">
        <v>400</v>
      </c>
      <c r="I163" s="797">
        <f>F163*G163*H163</f>
        <v>14000000</v>
      </c>
      <c r="J163" s="882">
        <f t="shared" si="76"/>
        <v>560</v>
      </c>
      <c r="K163" s="886"/>
      <c r="L163" s="886"/>
      <c r="M163" s="886"/>
      <c r="N163" s="886">
        <f>SUM(K163:M163)</f>
        <v>0</v>
      </c>
      <c r="O163" s="885" t="s">
        <v>297</v>
      </c>
      <c r="P163" s="774"/>
    </row>
    <row r="164" spans="1:16" s="860" customFormat="1">
      <c r="A164" s="1168">
        <v>661141</v>
      </c>
      <c r="B164" s="1142" t="s">
        <v>298</v>
      </c>
      <c r="C164" s="1159" t="s">
        <v>299</v>
      </c>
      <c r="D164" s="863" t="s">
        <v>300</v>
      </c>
      <c r="E164" s="866"/>
      <c r="F164" s="865"/>
      <c r="G164" s="866"/>
      <c r="H164" s="866"/>
      <c r="I164" s="867">
        <f>SUM(I165:I171)</f>
        <v>39000000</v>
      </c>
      <c r="J164" s="867">
        <f>SUM(J165:J171)</f>
        <v>1560</v>
      </c>
      <c r="K164" s="867">
        <f t="shared" ref="K164:N164" si="77">SUM(K165:K171)</f>
        <v>0</v>
      </c>
      <c r="L164" s="867">
        <f t="shared" si="77"/>
        <v>0</v>
      </c>
      <c r="M164" s="867">
        <f t="shared" si="77"/>
        <v>0</v>
      </c>
      <c r="N164" s="867">
        <f t="shared" si="77"/>
        <v>0</v>
      </c>
      <c r="O164" s="1025"/>
      <c r="P164" s="859"/>
    </row>
    <row r="165" spans="1:16" s="775" customFormat="1" ht="31.5">
      <c r="A165" s="1172"/>
      <c r="B165" s="1142"/>
      <c r="C165" s="1159"/>
      <c r="D165" s="778" t="s">
        <v>174</v>
      </c>
      <c r="E165" s="777" t="s">
        <v>175</v>
      </c>
      <c r="F165" s="871">
        <v>5000000</v>
      </c>
      <c r="G165" s="777">
        <v>1</v>
      </c>
      <c r="H165" s="777">
        <v>3</v>
      </c>
      <c r="I165" s="797">
        <f>H165*G165*F165</f>
        <v>15000000</v>
      </c>
      <c r="J165" s="882">
        <f t="shared" ref="J165:J171" si="78">I165/$F$12</f>
        <v>600</v>
      </c>
      <c r="K165" s="1012"/>
      <c r="L165" s="1012"/>
      <c r="M165" s="886"/>
      <c r="N165" s="886">
        <f>SUM(K165:M165)</f>
        <v>0</v>
      </c>
      <c r="O165" s="885" t="s">
        <v>244</v>
      </c>
      <c r="P165" s="774"/>
    </row>
    <row r="166" spans="1:16" s="775" customFormat="1">
      <c r="A166" s="1172"/>
      <c r="B166" s="1142"/>
      <c r="C166" s="1159"/>
      <c r="D166" s="778" t="s">
        <v>240</v>
      </c>
      <c r="E166" s="841" t="s">
        <v>241</v>
      </c>
      <c r="F166" s="993">
        <v>200000</v>
      </c>
      <c r="G166" s="777">
        <v>15</v>
      </c>
      <c r="H166" s="777">
        <v>3</v>
      </c>
      <c r="I166" s="797">
        <f t="shared" ref="I166:I171" si="79">H166*G166*F166</f>
        <v>9000000</v>
      </c>
      <c r="J166" s="882">
        <f t="shared" si="78"/>
        <v>360</v>
      </c>
      <c r="K166" s="1012"/>
      <c r="L166" s="1012"/>
      <c r="M166" s="886"/>
      <c r="N166" s="886">
        <f t="shared" ref="N166:N171" si="80">SUM(K166:M166)</f>
        <v>0</v>
      </c>
      <c r="O166" s="885" t="s">
        <v>242</v>
      </c>
      <c r="P166" s="774"/>
    </row>
    <row r="167" spans="1:16" s="775" customFormat="1">
      <c r="A167" s="1172"/>
      <c r="B167" s="1142"/>
      <c r="C167" s="1159"/>
      <c r="D167" s="778" t="s">
        <v>243</v>
      </c>
      <c r="E167" s="841" t="s">
        <v>241</v>
      </c>
      <c r="F167" s="993">
        <v>300000</v>
      </c>
      <c r="G167" s="777">
        <v>5</v>
      </c>
      <c r="H167" s="777">
        <v>3</v>
      </c>
      <c r="I167" s="797">
        <f t="shared" si="79"/>
        <v>4500000</v>
      </c>
      <c r="J167" s="882">
        <f t="shared" si="78"/>
        <v>180</v>
      </c>
      <c r="K167" s="1012"/>
      <c r="L167" s="1012"/>
      <c r="M167" s="886"/>
      <c r="N167" s="886">
        <f t="shared" si="80"/>
        <v>0</v>
      </c>
      <c r="O167" s="885" t="s">
        <v>242</v>
      </c>
      <c r="P167" s="774"/>
    </row>
    <row r="168" spans="1:16" s="775" customFormat="1">
      <c r="A168" s="1172"/>
      <c r="B168" s="1142"/>
      <c r="C168" s="1159"/>
      <c r="D168" s="778" t="s">
        <v>177</v>
      </c>
      <c r="E168" s="777" t="s">
        <v>178</v>
      </c>
      <c r="F168" s="993">
        <v>50000</v>
      </c>
      <c r="G168" s="777">
        <v>20</v>
      </c>
      <c r="H168" s="777">
        <v>3</v>
      </c>
      <c r="I168" s="797">
        <f t="shared" si="79"/>
        <v>3000000</v>
      </c>
      <c r="J168" s="882">
        <f t="shared" si="78"/>
        <v>120</v>
      </c>
      <c r="K168" s="1012"/>
      <c r="L168" s="1012"/>
      <c r="M168" s="886"/>
      <c r="N168" s="886">
        <f t="shared" si="80"/>
        <v>0</v>
      </c>
      <c r="O168" s="885" t="s">
        <v>244</v>
      </c>
      <c r="P168" s="774"/>
    </row>
    <row r="169" spans="1:16" s="775" customFormat="1">
      <c r="A169" s="1172"/>
      <c r="B169" s="1142"/>
      <c r="C169" s="1159"/>
      <c r="D169" s="778" t="s">
        <v>179</v>
      </c>
      <c r="E169" s="777" t="s">
        <v>245</v>
      </c>
      <c r="F169" s="993">
        <v>50000</v>
      </c>
      <c r="G169" s="777">
        <v>20</v>
      </c>
      <c r="H169" s="777">
        <v>3</v>
      </c>
      <c r="I169" s="797">
        <f t="shared" si="79"/>
        <v>3000000</v>
      </c>
      <c r="J169" s="882">
        <f t="shared" si="78"/>
        <v>120</v>
      </c>
      <c r="K169" s="1012"/>
      <c r="L169" s="1012"/>
      <c r="M169" s="886"/>
      <c r="N169" s="886">
        <f t="shared" si="80"/>
        <v>0</v>
      </c>
      <c r="O169" s="885" t="s">
        <v>244</v>
      </c>
      <c r="P169" s="774"/>
    </row>
    <row r="170" spans="1:16" s="775" customFormat="1">
      <c r="A170" s="1172"/>
      <c r="B170" s="1142"/>
      <c r="C170" s="1159"/>
      <c r="D170" s="778" t="s">
        <v>282</v>
      </c>
      <c r="E170" s="777" t="s">
        <v>245</v>
      </c>
      <c r="F170" s="993">
        <v>50000</v>
      </c>
      <c r="G170" s="777">
        <v>20</v>
      </c>
      <c r="H170" s="777">
        <v>3</v>
      </c>
      <c r="I170" s="797">
        <f t="shared" si="79"/>
        <v>3000000</v>
      </c>
      <c r="J170" s="882">
        <f t="shared" si="78"/>
        <v>120</v>
      </c>
      <c r="K170" s="1012"/>
      <c r="L170" s="1012"/>
      <c r="M170" s="886"/>
      <c r="N170" s="886">
        <f t="shared" si="80"/>
        <v>0</v>
      </c>
      <c r="O170" s="885" t="s">
        <v>244</v>
      </c>
      <c r="P170" s="774"/>
    </row>
    <row r="171" spans="1:16" s="775" customFormat="1">
      <c r="A171" s="1169"/>
      <c r="B171" s="1142"/>
      <c r="C171" s="1159"/>
      <c r="D171" s="837" t="s">
        <v>301</v>
      </c>
      <c r="E171" s="836" t="s">
        <v>67</v>
      </c>
      <c r="F171" s="880">
        <v>500000</v>
      </c>
      <c r="G171" s="836">
        <v>1</v>
      </c>
      <c r="H171" s="836">
        <v>3</v>
      </c>
      <c r="I171" s="882">
        <f t="shared" si="79"/>
        <v>1500000</v>
      </c>
      <c r="J171" s="882">
        <f t="shared" si="78"/>
        <v>60</v>
      </c>
      <c r="K171" s="1012"/>
      <c r="L171" s="1012"/>
      <c r="M171" s="1026"/>
      <c r="N171" s="886">
        <f t="shared" si="80"/>
        <v>0</v>
      </c>
      <c r="O171" s="868" t="s">
        <v>244</v>
      </c>
      <c r="P171" s="774"/>
    </row>
    <row r="172" spans="1:16" s="775" customFormat="1" ht="24.75" customHeight="1">
      <c r="A172" s="1168">
        <v>661141</v>
      </c>
      <c r="B172" s="1175" t="s">
        <v>302</v>
      </c>
      <c r="C172" s="1170" t="s">
        <v>303</v>
      </c>
      <c r="D172" s="1027" t="s">
        <v>304</v>
      </c>
      <c r="E172" s="1028"/>
      <c r="F172" s="1014"/>
      <c r="G172" s="1004"/>
      <c r="H172" s="1029"/>
      <c r="I172" s="874">
        <f>SUM(I173:I173)</f>
        <v>164400000</v>
      </c>
      <c r="J172" s="874">
        <f>SUM(J173:J173)</f>
        <v>6576</v>
      </c>
      <c r="K172" s="874">
        <f t="shared" ref="K172:N172" si="81">SUM(K173:K173)</f>
        <v>0</v>
      </c>
      <c r="L172" s="874">
        <f t="shared" si="81"/>
        <v>0</v>
      </c>
      <c r="M172" s="874">
        <f t="shared" si="81"/>
        <v>0</v>
      </c>
      <c r="N172" s="874">
        <f t="shared" si="81"/>
        <v>0</v>
      </c>
      <c r="O172" s="1030"/>
      <c r="P172" s="774"/>
    </row>
    <row r="173" spans="1:16" s="775" customFormat="1" ht="35.1" customHeight="1">
      <c r="A173" s="1172"/>
      <c r="B173" s="1176"/>
      <c r="C173" s="1171"/>
      <c r="D173" s="1013" t="s">
        <v>305</v>
      </c>
      <c r="E173" s="1004" t="s">
        <v>83</v>
      </c>
      <c r="F173" s="493">
        <f>F159</f>
        <v>164400000</v>
      </c>
      <c r="G173" s="1004">
        <v>1</v>
      </c>
      <c r="H173" s="1029">
        <v>1</v>
      </c>
      <c r="I173" s="873">
        <f t="shared" ref="I173" si="82">H173*G173*F173</f>
        <v>164400000</v>
      </c>
      <c r="J173" s="1006">
        <f>I173/$F$12</f>
        <v>6576</v>
      </c>
      <c r="K173" s="1008"/>
      <c r="L173" s="878"/>
      <c r="M173" s="878"/>
      <c r="N173" s="878">
        <f>SUM(K173:M173)</f>
        <v>0</v>
      </c>
      <c r="O173" s="1030" t="s">
        <v>288</v>
      </c>
      <c r="P173" s="774"/>
    </row>
    <row r="174" spans="1:16" s="775" customFormat="1">
      <c r="A174" s="1168">
        <v>661141</v>
      </c>
      <c r="B174" s="1122" t="s">
        <v>306</v>
      </c>
      <c r="C174" s="1151" t="s">
        <v>307</v>
      </c>
      <c r="D174" s="1017" t="s">
        <v>308</v>
      </c>
      <c r="E174" s="836"/>
      <c r="F174" s="1031"/>
      <c r="G174" s="836"/>
      <c r="H174" s="836"/>
      <c r="I174" s="1032">
        <f>I175</f>
        <v>195350250</v>
      </c>
      <c r="J174" s="1032">
        <f>J175</f>
        <v>7814.01</v>
      </c>
      <c r="K174" s="1032">
        <f t="shared" ref="K174:N174" si="83">K175</f>
        <v>0</v>
      </c>
      <c r="L174" s="1032">
        <f t="shared" si="83"/>
        <v>0</v>
      </c>
      <c r="M174" s="1032">
        <f t="shared" si="83"/>
        <v>0</v>
      </c>
      <c r="N174" s="1032">
        <f t="shared" si="83"/>
        <v>0</v>
      </c>
      <c r="O174" s="868"/>
      <c r="P174" s="774"/>
    </row>
    <row r="175" spans="1:16" s="775" customFormat="1" ht="31.5">
      <c r="A175" s="1172"/>
      <c r="B175" s="1123"/>
      <c r="C175" s="1152"/>
      <c r="D175" s="778" t="s">
        <v>309</v>
      </c>
      <c r="E175" s="836" t="s">
        <v>83</v>
      </c>
      <c r="F175" s="1031">
        <f>'[61]Break down'!H495</f>
        <v>97675125</v>
      </c>
      <c r="G175" s="836">
        <v>1</v>
      </c>
      <c r="H175" s="836">
        <v>2</v>
      </c>
      <c r="I175" s="882">
        <f>H175*G175*F175</f>
        <v>195350250</v>
      </c>
      <c r="J175" s="882">
        <f>I175/$F$12</f>
        <v>7814.01</v>
      </c>
      <c r="K175" s="1026"/>
      <c r="L175" s="1026"/>
      <c r="M175" s="1026"/>
      <c r="N175" s="1026">
        <f>SUM(K175:M175)</f>
        <v>0</v>
      </c>
      <c r="O175" s="868" t="s">
        <v>310</v>
      </c>
      <c r="P175" s="774"/>
    </row>
    <row r="176" spans="1:16" s="732" customFormat="1" ht="26.25" customHeight="1">
      <c r="A176" s="761">
        <v>2</v>
      </c>
      <c r="B176" s="1127" t="s">
        <v>311</v>
      </c>
      <c r="C176" s="1128"/>
      <c r="D176" s="1129"/>
      <c r="E176" s="762"/>
      <c r="F176" s="762"/>
      <c r="G176" s="762"/>
      <c r="H176" s="762"/>
      <c r="I176" s="1033">
        <f t="shared" ref="I176:M176" si="84">I177+I181+I187</f>
        <v>25204231778.494129</v>
      </c>
      <c r="J176" s="1033">
        <f t="shared" si="84"/>
        <v>1008169.2711397652</v>
      </c>
      <c r="K176" s="1033">
        <f t="shared" si="84"/>
        <v>177074853.2120654</v>
      </c>
      <c r="L176" s="1033">
        <f t="shared" si="84"/>
        <v>0</v>
      </c>
      <c r="M176" s="1033">
        <f t="shared" si="84"/>
        <v>99604604.931786776</v>
      </c>
      <c r="N176" s="1033">
        <f>N177+N181+N187</f>
        <v>276679458.14385217</v>
      </c>
      <c r="O176" s="764"/>
      <c r="P176" s="737"/>
    </row>
    <row r="177" spans="1:16" s="775" customFormat="1" ht="33.75" customHeight="1">
      <c r="A177" s="831" t="s">
        <v>312</v>
      </c>
      <c r="B177" s="831">
        <v>2.1</v>
      </c>
      <c r="C177" s="1118" t="s">
        <v>313</v>
      </c>
      <c r="D177" s="1119"/>
      <c r="E177" s="765"/>
      <c r="F177" s="765"/>
      <c r="G177" s="765"/>
      <c r="H177" s="765"/>
      <c r="I177" s="974">
        <f>I178</f>
        <v>24393831778.494129</v>
      </c>
      <c r="J177" s="974">
        <f>J178</f>
        <v>975753.27113976516</v>
      </c>
      <c r="K177" s="974">
        <f t="shared" ref="K177:M178" si="85">K178</f>
        <v>177074853.2120654</v>
      </c>
      <c r="L177" s="974">
        <f t="shared" si="85"/>
        <v>0</v>
      </c>
      <c r="M177" s="974">
        <f t="shared" si="85"/>
        <v>99604604.931786776</v>
      </c>
      <c r="N177" s="974">
        <f>N178</f>
        <v>276679458.14385217</v>
      </c>
      <c r="O177" s="767"/>
      <c r="P177" s="774"/>
    </row>
    <row r="178" spans="1:16" s="775" customFormat="1">
      <c r="A178" s="770"/>
      <c r="B178" s="832" t="s">
        <v>314</v>
      </c>
      <c r="C178" s="833" t="s">
        <v>315</v>
      </c>
      <c r="D178" s="833"/>
      <c r="E178" s="832"/>
      <c r="F178" s="832"/>
      <c r="G178" s="832"/>
      <c r="H178" s="832"/>
      <c r="I178" s="834">
        <f>I179</f>
        <v>24393831778.494129</v>
      </c>
      <c r="J178" s="834">
        <f>J179</f>
        <v>975753.27113976516</v>
      </c>
      <c r="K178" s="834">
        <f t="shared" si="85"/>
        <v>177074853.2120654</v>
      </c>
      <c r="L178" s="834">
        <f t="shared" si="85"/>
        <v>0</v>
      </c>
      <c r="M178" s="834">
        <f t="shared" si="85"/>
        <v>99604604.931786776</v>
      </c>
      <c r="N178" s="834">
        <f>SUM(K178:M178)</f>
        <v>276679458.14385217</v>
      </c>
      <c r="O178" s="835"/>
      <c r="P178" s="1034"/>
    </row>
    <row r="179" spans="1:16" s="731" customFormat="1">
      <c r="A179" s="1181">
        <v>661161</v>
      </c>
      <c r="B179" s="1178" t="s">
        <v>316</v>
      </c>
      <c r="C179" s="1159" t="s">
        <v>317</v>
      </c>
      <c r="D179" s="1182" t="s">
        <v>103</v>
      </c>
      <c r="E179" s="1183"/>
      <c r="F179" s="1183"/>
      <c r="G179" s="890"/>
      <c r="H179" s="897"/>
      <c r="I179" s="892">
        <f>SUM(I180:I180)</f>
        <v>24393831778.494129</v>
      </c>
      <c r="J179" s="892">
        <f>SUM(J180:J180)</f>
        <v>975753.27113976516</v>
      </c>
      <c r="K179" s="892">
        <f t="shared" ref="K179:N179" si="86">SUM(K180:K180)</f>
        <v>177074853.2120654</v>
      </c>
      <c r="L179" s="892">
        <f t="shared" si="86"/>
        <v>0</v>
      </c>
      <c r="M179" s="892">
        <f t="shared" si="86"/>
        <v>99604604.931786776</v>
      </c>
      <c r="N179" s="892">
        <f t="shared" si="86"/>
        <v>276679458.14385217</v>
      </c>
      <c r="O179" s="988"/>
      <c r="P179" s="830"/>
    </row>
    <row r="180" spans="1:16" s="732" customFormat="1" ht="93.95" customHeight="1">
      <c r="A180" s="1181"/>
      <c r="B180" s="1178"/>
      <c r="C180" s="1159"/>
      <c r="D180" s="778" t="s">
        <v>318</v>
      </c>
      <c r="E180" s="777" t="s">
        <v>38</v>
      </c>
      <c r="F180" s="462">
        <f>'[61]Break down'!H114</f>
        <v>7082994.1284826156</v>
      </c>
      <c r="G180" s="786">
        <v>3444</v>
      </c>
      <c r="H180" s="777">
        <v>1</v>
      </c>
      <c r="I180" s="780">
        <f>H180*G180*F180</f>
        <v>24393831778.494129</v>
      </c>
      <c r="J180" s="430">
        <f>I180/$F$12</f>
        <v>975753.27113976516</v>
      </c>
      <c r="K180" s="783">
        <f>$F$180*1/16*(400)</f>
        <v>177074853.2120654</v>
      </c>
      <c r="L180" s="782"/>
      <c r="M180" s="783">
        <f>$F$180*(1/16*(400+500)*25%)</f>
        <v>99604604.931786776</v>
      </c>
      <c r="N180" s="552">
        <f>SUM(K180:M180)</f>
        <v>276679458.14385217</v>
      </c>
      <c r="O180" s="784" t="s">
        <v>43</v>
      </c>
      <c r="P180" s="1035" t="s">
        <v>905</v>
      </c>
    </row>
    <row r="181" spans="1:16" s="775" customFormat="1" ht="33.75" customHeight="1">
      <c r="A181" s="831" t="s">
        <v>319</v>
      </c>
      <c r="B181" s="831">
        <v>2.2000000000000002</v>
      </c>
      <c r="C181" s="1118" t="s">
        <v>320</v>
      </c>
      <c r="D181" s="1119"/>
      <c r="E181" s="765"/>
      <c r="F181" s="765"/>
      <c r="G181" s="765"/>
      <c r="H181" s="765"/>
      <c r="I181" s="974">
        <f>I182+I185</f>
        <v>810400000</v>
      </c>
      <c r="J181" s="974">
        <f>J182+J185</f>
        <v>32416</v>
      </c>
      <c r="K181" s="974">
        <f t="shared" ref="K181:M181" si="87">K182+K185</f>
        <v>0</v>
      </c>
      <c r="L181" s="974">
        <f t="shared" si="87"/>
        <v>0</v>
      </c>
      <c r="M181" s="974">
        <f t="shared" si="87"/>
        <v>0</v>
      </c>
      <c r="N181" s="974">
        <f>SUM(K181:M181)</f>
        <v>0</v>
      </c>
      <c r="O181" s="767"/>
      <c r="P181" s="774"/>
    </row>
    <row r="182" spans="1:16" s="775" customFormat="1" ht="33.75" customHeight="1">
      <c r="A182" s="770"/>
      <c r="B182" s="832" t="s">
        <v>321</v>
      </c>
      <c r="C182" s="833" t="s">
        <v>322</v>
      </c>
      <c r="D182" s="833"/>
      <c r="E182" s="832"/>
      <c r="F182" s="832"/>
      <c r="G182" s="832"/>
      <c r="H182" s="832"/>
      <c r="I182" s="834">
        <f>I183+I184</f>
        <v>510400000</v>
      </c>
      <c r="J182" s="834">
        <f>J183+J184</f>
        <v>20416</v>
      </c>
      <c r="K182" s="834">
        <f t="shared" ref="K182:M182" si="88">K183+K184</f>
        <v>0</v>
      </c>
      <c r="L182" s="834">
        <f t="shared" si="88"/>
        <v>0</v>
      </c>
      <c r="M182" s="834">
        <f t="shared" si="88"/>
        <v>0</v>
      </c>
      <c r="N182" s="834">
        <f>SUM(K182:M182)</f>
        <v>0</v>
      </c>
      <c r="O182" s="835"/>
      <c r="P182" s="774"/>
    </row>
    <row r="183" spans="1:16" s="775" customFormat="1" ht="47.25">
      <c r="A183" s="1036">
        <v>661141</v>
      </c>
      <c r="B183" s="1037" t="s">
        <v>323</v>
      </c>
      <c r="C183" s="1038" t="s">
        <v>324</v>
      </c>
      <c r="D183" s="778" t="s">
        <v>325</v>
      </c>
      <c r="E183" s="841" t="s">
        <v>123</v>
      </c>
      <c r="F183" s="679">
        <f>'[61]Break down'!H410</f>
        <v>3190000</v>
      </c>
      <c r="G183" s="841">
        <v>40</v>
      </c>
      <c r="H183" s="841">
        <v>4</v>
      </c>
      <c r="I183" s="780">
        <f>H183*G183*F183</f>
        <v>510400000</v>
      </c>
      <c r="J183" s="430">
        <f>I183/$F$12</f>
        <v>20416</v>
      </c>
      <c r="K183" s="989"/>
      <c r="L183" s="989"/>
      <c r="M183" s="1039"/>
      <c r="N183" s="1040">
        <f>SUM(K183:M183)</f>
        <v>0</v>
      </c>
      <c r="O183" s="1041"/>
      <c r="P183" s="869" t="s">
        <v>924</v>
      </c>
    </row>
    <row r="184" spans="1:16" s="733" customFormat="1" ht="54" customHeight="1">
      <c r="A184" s="1036">
        <v>661141</v>
      </c>
      <c r="B184" s="841" t="s">
        <v>326</v>
      </c>
      <c r="C184" s="1013" t="s">
        <v>327</v>
      </c>
      <c r="D184" s="1013" t="s">
        <v>328</v>
      </c>
      <c r="E184" s="1013"/>
      <c r="F184" s="1013"/>
      <c r="G184" s="1004"/>
      <c r="H184" s="1004"/>
      <c r="I184" s="1042"/>
      <c r="J184" s="1042"/>
      <c r="K184" s="1043"/>
      <c r="L184" s="897"/>
      <c r="M184" s="897"/>
      <c r="N184" s="897"/>
      <c r="O184" s="885"/>
      <c r="P184" s="877"/>
    </row>
    <row r="185" spans="1:16" s="775" customFormat="1" ht="33.75" customHeight="1">
      <c r="A185" s="1044"/>
      <c r="B185" s="832" t="s">
        <v>329</v>
      </c>
      <c r="C185" s="833" t="s">
        <v>330</v>
      </c>
      <c r="D185" s="833"/>
      <c r="E185" s="832"/>
      <c r="F185" s="832"/>
      <c r="G185" s="832"/>
      <c r="H185" s="832"/>
      <c r="I185" s="834">
        <f>I186</f>
        <v>300000000</v>
      </c>
      <c r="J185" s="834">
        <f>J186</f>
        <v>12000</v>
      </c>
      <c r="K185" s="834">
        <f t="shared" ref="K185:N185" si="89">K186</f>
        <v>0</v>
      </c>
      <c r="L185" s="834">
        <f t="shared" si="89"/>
        <v>0</v>
      </c>
      <c r="M185" s="834">
        <f t="shared" si="89"/>
        <v>0</v>
      </c>
      <c r="N185" s="834">
        <f t="shared" si="89"/>
        <v>0</v>
      </c>
      <c r="O185" s="835"/>
      <c r="P185" s="774"/>
    </row>
    <row r="186" spans="1:16" s="1052" customFormat="1" ht="45.95" customHeight="1">
      <c r="A186" s="1036">
        <v>661131</v>
      </c>
      <c r="B186" s="841" t="s">
        <v>329</v>
      </c>
      <c r="C186" s="980" t="s">
        <v>331</v>
      </c>
      <c r="D186" s="1045" t="s">
        <v>332</v>
      </c>
      <c r="E186" s="1046" t="s">
        <v>210</v>
      </c>
      <c r="F186" s="1047">
        <v>60000</v>
      </c>
      <c r="G186" s="1048">
        <v>5000</v>
      </c>
      <c r="H186" s="1004">
        <v>1</v>
      </c>
      <c r="I186" s="1005">
        <f>H186*G186*F186</f>
        <v>300000000</v>
      </c>
      <c r="J186" s="704">
        <f>I186/$F$12</f>
        <v>12000</v>
      </c>
      <c r="K186" s="1049"/>
      <c r="L186" s="822"/>
      <c r="M186" s="897"/>
      <c r="N186" s="897">
        <f>SUM(K186:M186)</f>
        <v>0</v>
      </c>
      <c r="O186" s="1050"/>
      <c r="P186" s="1051"/>
    </row>
    <row r="187" spans="1:16" s="1052" customFormat="1" ht="33" customHeight="1">
      <c r="A187" s="831" t="s">
        <v>333</v>
      </c>
      <c r="B187" s="831">
        <v>2.2999999999999998</v>
      </c>
      <c r="C187" s="1118" t="s">
        <v>334</v>
      </c>
      <c r="D187" s="1119" t="s">
        <v>335</v>
      </c>
      <c r="E187" s="765"/>
      <c r="F187" s="765"/>
      <c r="G187" s="765"/>
      <c r="H187" s="765"/>
      <c r="I187" s="974">
        <f>I188+I193+I195</f>
        <v>0</v>
      </c>
      <c r="J187" s="974">
        <f>J188+J193+J195</f>
        <v>0</v>
      </c>
      <c r="K187" s="974">
        <f t="shared" ref="K187:N187" si="90">K188+K193+K195</f>
        <v>0</v>
      </c>
      <c r="L187" s="974">
        <f t="shared" si="90"/>
        <v>0</v>
      </c>
      <c r="M187" s="974">
        <f t="shared" si="90"/>
        <v>0</v>
      </c>
      <c r="N187" s="974">
        <f t="shared" si="90"/>
        <v>0</v>
      </c>
      <c r="O187" s="767"/>
      <c r="P187" s="1051"/>
    </row>
    <row r="188" spans="1:16" s="732" customFormat="1" ht="15.95" customHeight="1">
      <c r="A188" s="1177"/>
      <c r="B188" s="1178" t="s">
        <v>336</v>
      </c>
      <c r="C188" s="1143" t="s">
        <v>337</v>
      </c>
      <c r="D188" s="1053" t="s">
        <v>103</v>
      </c>
      <c r="E188" s="841"/>
      <c r="F188" s="841"/>
      <c r="G188" s="841"/>
      <c r="H188" s="841"/>
      <c r="I188" s="563">
        <f>SUM(I189:I192)</f>
        <v>0</v>
      </c>
      <c r="J188" s="563">
        <f>SUM(J189:J192)</f>
        <v>0</v>
      </c>
      <c r="K188" s="563">
        <f t="shared" ref="K188:N188" si="91">SUM(K189:K192)</f>
        <v>0</v>
      </c>
      <c r="L188" s="563">
        <f t="shared" si="91"/>
        <v>0</v>
      </c>
      <c r="M188" s="563">
        <f t="shared" si="91"/>
        <v>0</v>
      </c>
      <c r="N188" s="563">
        <f t="shared" si="91"/>
        <v>0</v>
      </c>
      <c r="O188" s="845"/>
      <c r="P188" s="737"/>
    </row>
    <row r="189" spans="1:16" s="732" customFormat="1" ht="33.950000000000003" customHeight="1">
      <c r="A189" s="1177"/>
      <c r="B189" s="1178"/>
      <c r="C189" s="1143"/>
      <c r="D189" s="778" t="s">
        <v>338</v>
      </c>
      <c r="E189" s="841" t="s">
        <v>137</v>
      </c>
      <c r="F189" s="779">
        <v>3000000</v>
      </c>
      <c r="G189" s="777">
        <v>21</v>
      </c>
      <c r="H189" s="777">
        <f>1*0</f>
        <v>0</v>
      </c>
      <c r="I189" s="780">
        <f t="shared" ref="I189:I192" si="92">F189*G189*H189</f>
        <v>0</v>
      </c>
      <c r="J189" s="430">
        <f>I189/$F$12</f>
        <v>0</v>
      </c>
      <c r="K189" s="798"/>
      <c r="L189" s="798"/>
      <c r="M189" s="777"/>
      <c r="N189" s="777"/>
      <c r="O189" s="845"/>
      <c r="P189" s="737"/>
    </row>
    <row r="190" spans="1:16" s="732" customFormat="1">
      <c r="A190" s="1177"/>
      <c r="B190" s="1178"/>
      <c r="C190" s="1143"/>
      <c r="D190" s="778" t="s">
        <v>339</v>
      </c>
      <c r="E190" s="777" t="s">
        <v>137</v>
      </c>
      <c r="F190" s="779">
        <v>700000</v>
      </c>
      <c r="G190" s="777">
        <v>1</v>
      </c>
      <c r="H190" s="777">
        <f>5*0</f>
        <v>0</v>
      </c>
      <c r="I190" s="780">
        <f t="shared" si="92"/>
        <v>0</v>
      </c>
      <c r="J190" s="430">
        <f t="shared" ref="J190:J192" si="93">I190/$F$12</f>
        <v>0</v>
      </c>
      <c r="K190" s="798"/>
      <c r="L190" s="798"/>
      <c r="M190" s="777"/>
      <c r="N190" s="777"/>
      <c r="O190" s="845"/>
      <c r="P190" s="737"/>
    </row>
    <row r="191" spans="1:16" s="732" customFormat="1">
      <c r="A191" s="1177"/>
      <c r="B191" s="1178"/>
      <c r="C191" s="1143"/>
      <c r="D191" s="778" t="s">
        <v>340</v>
      </c>
      <c r="E191" s="777" t="s">
        <v>341</v>
      </c>
      <c r="F191" s="779">
        <v>600000</v>
      </c>
      <c r="G191" s="777">
        <v>1</v>
      </c>
      <c r="H191" s="777">
        <f>4*0</f>
        <v>0</v>
      </c>
      <c r="I191" s="780">
        <f t="shared" si="92"/>
        <v>0</v>
      </c>
      <c r="J191" s="430">
        <f t="shared" si="93"/>
        <v>0</v>
      </c>
      <c r="K191" s="798"/>
      <c r="L191" s="798"/>
      <c r="M191" s="777"/>
      <c r="N191" s="777"/>
      <c r="O191" s="845"/>
      <c r="P191" s="737"/>
    </row>
    <row r="192" spans="1:16" s="732" customFormat="1">
      <c r="A192" s="1177"/>
      <c r="B192" s="1178"/>
      <c r="C192" s="1143"/>
      <c r="D192" s="778" t="s">
        <v>342</v>
      </c>
      <c r="E192" s="777" t="s">
        <v>129</v>
      </c>
      <c r="F192" s="908">
        <v>2000000</v>
      </c>
      <c r="G192" s="777">
        <v>1</v>
      </c>
      <c r="H192" s="777">
        <f>5*0</f>
        <v>0</v>
      </c>
      <c r="I192" s="780">
        <f t="shared" si="92"/>
        <v>0</v>
      </c>
      <c r="J192" s="430">
        <f t="shared" si="93"/>
        <v>0</v>
      </c>
      <c r="K192" s="798"/>
      <c r="L192" s="798"/>
      <c r="M192" s="777"/>
      <c r="N192" s="777"/>
      <c r="O192" s="845"/>
      <c r="P192" s="737"/>
    </row>
    <row r="193" spans="1:16" s="732" customFormat="1" ht="17.100000000000001" customHeight="1">
      <c r="A193" s="1179"/>
      <c r="B193" s="1146" t="s">
        <v>343</v>
      </c>
      <c r="C193" s="1124" t="s">
        <v>344</v>
      </c>
      <c r="D193" s="1054" t="s">
        <v>103</v>
      </c>
      <c r="E193" s="1055"/>
      <c r="F193" s="1055"/>
      <c r="G193" s="1055"/>
      <c r="H193" s="1056"/>
      <c r="I193" s="892">
        <f>SUM(I194:I194)</f>
        <v>0</v>
      </c>
      <c r="J193" s="892">
        <f>SUM(J194:J194)</f>
        <v>0</v>
      </c>
      <c r="K193" s="892">
        <f t="shared" ref="K193:N193" si="94">SUM(K194:K194)</f>
        <v>0</v>
      </c>
      <c r="L193" s="892">
        <f t="shared" si="94"/>
        <v>0</v>
      </c>
      <c r="M193" s="892">
        <f t="shared" si="94"/>
        <v>0</v>
      </c>
      <c r="N193" s="892">
        <f t="shared" si="94"/>
        <v>0</v>
      </c>
      <c r="O193" s="1143" t="s">
        <v>345</v>
      </c>
      <c r="P193" s="737"/>
    </row>
    <row r="194" spans="1:16" s="732" customFormat="1" ht="44.25" customHeight="1">
      <c r="A194" s="1180"/>
      <c r="B194" s="1150"/>
      <c r="C194" s="1125"/>
      <c r="D194" s="778" t="s">
        <v>346</v>
      </c>
      <c r="E194" s="777" t="s">
        <v>347</v>
      </c>
      <c r="F194" s="871">
        <f>'[61]Break down'!H415</f>
        <v>10000000</v>
      </c>
      <c r="G194" s="777">
        <v>1</v>
      </c>
      <c r="H194" s="777">
        <f>3*0</f>
        <v>0</v>
      </c>
      <c r="I194" s="797">
        <f>H194*G194*F194</f>
        <v>0</v>
      </c>
      <c r="J194" s="430">
        <f t="shared" ref="J194" si="95">I194/$F$12</f>
        <v>0</v>
      </c>
      <c r="K194" s="798"/>
      <c r="L194" s="798"/>
      <c r="M194" s="777"/>
      <c r="N194" s="777"/>
      <c r="O194" s="1143"/>
      <c r="P194" s="737"/>
    </row>
    <row r="195" spans="1:16" s="732" customFormat="1" ht="17.100000000000001" customHeight="1">
      <c r="A195" s="1179"/>
      <c r="B195" s="1146" t="s">
        <v>348</v>
      </c>
      <c r="C195" s="1124" t="s">
        <v>349</v>
      </c>
      <c r="D195" s="1054" t="s">
        <v>103</v>
      </c>
      <c r="E195" s="1055"/>
      <c r="F195" s="1055"/>
      <c r="G195" s="1055"/>
      <c r="H195" s="1056"/>
      <c r="I195" s="892">
        <f>SUM(I196:I196)</f>
        <v>0</v>
      </c>
      <c r="J195" s="892">
        <f>SUM(J196:J196)</f>
        <v>0</v>
      </c>
      <c r="K195" s="892">
        <f t="shared" ref="K195:N195" si="96">SUM(K196:K196)</f>
        <v>0</v>
      </c>
      <c r="L195" s="892">
        <f t="shared" si="96"/>
        <v>0</v>
      </c>
      <c r="M195" s="892">
        <f t="shared" si="96"/>
        <v>0</v>
      </c>
      <c r="N195" s="892">
        <f t="shared" si="96"/>
        <v>0</v>
      </c>
      <c r="O195" s="1143" t="s">
        <v>350</v>
      </c>
      <c r="P195" s="737"/>
    </row>
    <row r="196" spans="1:16" s="732" customFormat="1" ht="48.95" customHeight="1">
      <c r="A196" s="1180"/>
      <c r="B196" s="1150"/>
      <c r="C196" s="1125"/>
      <c r="D196" s="778" t="s">
        <v>351</v>
      </c>
      <c r="E196" s="777" t="s">
        <v>38</v>
      </c>
      <c r="F196" s="871">
        <f>'[61]Break down'!H438</f>
        <v>3805000</v>
      </c>
      <c r="G196" s="777">
        <v>20</v>
      </c>
      <c r="H196" s="1019">
        <f>1*0</f>
        <v>0</v>
      </c>
      <c r="I196" s="797">
        <f t="shared" ref="I196" si="97">H196*G196*F196</f>
        <v>0</v>
      </c>
      <c r="J196" s="430">
        <f>I196/$F$12</f>
        <v>0</v>
      </c>
      <c r="K196" s="798">
        <f>J196</f>
        <v>0</v>
      </c>
      <c r="L196" s="798"/>
      <c r="M196" s="777"/>
      <c r="N196" s="777"/>
      <c r="O196" s="1143"/>
      <c r="P196" s="737"/>
    </row>
    <row r="197" spans="1:16" s="732" customFormat="1" ht="15.95" customHeight="1">
      <c r="A197" s="1188"/>
      <c r="B197" s="1189"/>
      <c r="C197" s="1189"/>
      <c r="D197" s="1189"/>
      <c r="E197" s="1189"/>
      <c r="F197" s="1189"/>
      <c r="G197" s="1189"/>
      <c r="H197" s="1189"/>
      <c r="I197" s="1189"/>
      <c r="J197" s="1189"/>
      <c r="K197" s="1189"/>
      <c r="L197" s="1189"/>
      <c r="M197" s="1189"/>
      <c r="N197" s="1189"/>
      <c r="O197" s="1190"/>
      <c r="P197" s="737"/>
    </row>
    <row r="198" spans="1:16" s="732" customFormat="1" ht="26.25" customHeight="1">
      <c r="A198" s="761">
        <v>4</v>
      </c>
      <c r="B198" s="1127" t="s">
        <v>352</v>
      </c>
      <c r="C198" s="1128"/>
      <c r="D198" s="1129"/>
      <c r="E198" s="762"/>
      <c r="F198" s="762"/>
      <c r="G198" s="762"/>
      <c r="H198" s="762"/>
      <c r="I198" s="763">
        <f>I199</f>
        <v>0</v>
      </c>
      <c r="J198" s="763">
        <f>J199</f>
        <v>0</v>
      </c>
      <c r="K198" s="763">
        <f t="shared" ref="K198:N198" si="98">K199</f>
        <v>0</v>
      </c>
      <c r="L198" s="763">
        <f t="shared" si="98"/>
        <v>0</v>
      </c>
      <c r="M198" s="763">
        <f t="shared" si="98"/>
        <v>0</v>
      </c>
      <c r="N198" s="763">
        <f t="shared" si="98"/>
        <v>0</v>
      </c>
      <c r="O198" s="764"/>
      <c r="P198" s="737"/>
    </row>
    <row r="199" spans="1:16" s="775" customFormat="1" ht="33.75" customHeight="1">
      <c r="A199" s="831" t="s">
        <v>353</v>
      </c>
      <c r="B199" s="831"/>
      <c r="C199" s="1118" t="s">
        <v>354</v>
      </c>
      <c r="D199" s="1119"/>
      <c r="E199" s="765"/>
      <c r="F199" s="765"/>
      <c r="G199" s="765"/>
      <c r="H199" s="765"/>
      <c r="I199" s="974">
        <f>I200+I204+I206+I213</f>
        <v>0</v>
      </c>
      <c r="J199" s="974">
        <f>J200+J204+J206+J213</f>
        <v>0</v>
      </c>
      <c r="K199" s="974">
        <f t="shared" ref="K199:M199" si="99">K200+K204+K206+K213</f>
        <v>0</v>
      </c>
      <c r="L199" s="974">
        <f t="shared" si="99"/>
        <v>0</v>
      </c>
      <c r="M199" s="974">
        <f t="shared" si="99"/>
        <v>0</v>
      </c>
      <c r="N199" s="974">
        <f>SUM(K199:M199)</f>
        <v>0</v>
      </c>
      <c r="O199" s="974"/>
      <c r="P199" s="774"/>
    </row>
    <row r="200" spans="1:16" s="733" customFormat="1" ht="15.75" customHeight="1">
      <c r="A200" s="1179"/>
      <c r="B200" s="1146" t="s">
        <v>355</v>
      </c>
      <c r="C200" s="1185" t="s">
        <v>356</v>
      </c>
      <c r="D200" s="1182" t="s">
        <v>103</v>
      </c>
      <c r="E200" s="1183"/>
      <c r="F200" s="1183"/>
      <c r="G200" s="866"/>
      <c r="H200" s="866"/>
      <c r="I200" s="867">
        <f>SUM(I201:I203)</f>
        <v>0</v>
      </c>
      <c r="J200" s="867">
        <f>SUM(J201:J203)</f>
        <v>0</v>
      </c>
      <c r="K200" s="867">
        <f t="shared" ref="K200:M200" si="100">SUM(K201:K203)</f>
        <v>0</v>
      </c>
      <c r="L200" s="867">
        <f t="shared" si="100"/>
        <v>0</v>
      </c>
      <c r="M200" s="867">
        <f t="shared" si="100"/>
        <v>0</v>
      </c>
      <c r="N200" s="867">
        <f>SUM(K200:M200)</f>
        <v>0</v>
      </c>
      <c r="O200" s="837"/>
      <c r="P200" s="877"/>
    </row>
    <row r="201" spans="1:16" s="733" customFormat="1" ht="24" customHeight="1">
      <c r="A201" s="1180"/>
      <c r="B201" s="1147"/>
      <c r="C201" s="1186"/>
      <c r="D201" s="778" t="s">
        <v>357</v>
      </c>
      <c r="E201" s="777" t="s">
        <v>358</v>
      </c>
      <c r="F201" s="904">
        <v>1947000</v>
      </c>
      <c r="G201" s="777">
        <v>1</v>
      </c>
      <c r="H201" s="777">
        <f>3*0</f>
        <v>0</v>
      </c>
      <c r="I201" s="797">
        <f>F201*G201*H201</f>
        <v>0</v>
      </c>
      <c r="J201" s="797">
        <f>I201/$F$12</f>
        <v>0</v>
      </c>
      <c r="K201" s="798">
        <f>J201/3</f>
        <v>0</v>
      </c>
      <c r="L201" s="798">
        <f>J201/3</f>
        <v>0</v>
      </c>
      <c r="M201" s="798"/>
      <c r="N201" s="867">
        <f t="shared" ref="N201:N215" si="101">SUM(K201:M201)</f>
        <v>0</v>
      </c>
      <c r="O201" s="837" t="s">
        <v>359</v>
      </c>
      <c r="P201" s="877"/>
    </row>
    <row r="202" spans="1:16" s="733" customFormat="1">
      <c r="A202" s="1180"/>
      <c r="B202" s="1147"/>
      <c r="C202" s="1186"/>
      <c r="D202" s="778" t="s">
        <v>360</v>
      </c>
      <c r="E202" s="777" t="s">
        <v>358</v>
      </c>
      <c r="F202" s="904">
        <v>21516000</v>
      </c>
      <c r="G202" s="777">
        <v>1</v>
      </c>
      <c r="H202" s="777">
        <f>3*0</f>
        <v>0</v>
      </c>
      <c r="I202" s="797">
        <f>F202*G202*H202</f>
        <v>0</v>
      </c>
      <c r="J202" s="797">
        <f t="shared" ref="J202:J205" si="102">I202/$F$12</f>
        <v>0</v>
      </c>
      <c r="K202" s="870">
        <f>J202/3</f>
        <v>0</v>
      </c>
      <c r="L202" s="870">
        <f>J202/3</f>
        <v>0</v>
      </c>
      <c r="M202" s="870"/>
      <c r="N202" s="867">
        <f t="shared" si="101"/>
        <v>0</v>
      </c>
      <c r="O202" s="837" t="s">
        <v>361</v>
      </c>
      <c r="P202" s="877"/>
    </row>
    <row r="203" spans="1:16" s="733" customFormat="1" ht="30" customHeight="1">
      <c r="A203" s="1184"/>
      <c r="B203" s="1150"/>
      <c r="C203" s="1187"/>
      <c r="D203" s="778" t="s">
        <v>362</v>
      </c>
      <c r="E203" s="777" t="s">
        <v>358</v>
      </c>
      <c r="F203" s="904">
        <v>2400000</v>
      </c>
      <c r="G203" s="777">
        <v>1</v>
      </c>
      <c r="H203" s="777">
        <f>3*0</f>
        <v>0</v>
      </c>
      <c r="I203" s="797">
        <f>F203*G203*H203</f>
        <v>0</v>
      </c>
      <c r="J203" s="797">
        <f t="shared" si="102"/>
        <v>0</v>
      </c>
      <c r="K203" s="886">
        <f>J203/3</f>
        <v>0</v>
      </c>
      <c r="L203" s="886">
        <f>J203/3</f>
        <v>0</v>
      </c>
      <c r="M203" s="886"/>
      <c r="N203" s="867">
        <f t="shared" si="101"/>
        <v>0</v>
      </c>
      <c r="O203" s="837" t="s">
        <v>363</v>
      </c>
      <c r="P203" s="877"/>
    </row>
    <row r="204" spans="1:16" s="733" customFormat="1" ht="21.95" customHeight="1">
      <c r="A204" s="1179"/>
      <c r="B204" s="1146" t="s">
        <v>364</v>
      </c>
      <c r="C204" s="1194" t="s">
        <v>365</v>
      </c>
      <c r="D204" s="1182" t="s">
        <v>103</v>
      </c>
      <c r="E204" s="1183"/>
      <c r="F204" s="1183"/>
      <c r="G204" s="866"/>
      <c r="H204" s="866"/>
      <c r="I204" s="867">
        <f>SUM(I205:I205)</f>
        <v>0</v>
      </c>
      <c r="J204" s="867">
        <f>SUM(J205:J205)</f>
        <v>0</v>
      </c>
      <c r="K204" s="867">
        <f t="shared" ref="K204:M204" si="103">SUM(K205:K205)</f>
        <v>0</v>
      </c>
      <c r="L204" s="867">
        <f t="shared" si="103"/>
        <v>0</v>
      </c>
      <c r="M204" s="867">
        <f t="shared" si="103"/>
        <v>0</v>
      </c>
      <c r="N204" s="867">
        <f t="shared" si="101"/>
        <v>0</v>
      </c>
      <c r="O204" s="837"/>
      <c r="P204" s="877"/>
    </row>
    <row r="205" spans="1:16" s="733" customFormat="1" ht="74.099999999999994" customHeight="1">
      <c r="A205" s="1180"/>
      <c r="B205" s="1150"/>
      <c r="C205" s="1195"/>
      <c r="D205" s="378" t="s">
        <v>366</v>
      </c>
      <c r="E205" s="777" t="s">
        <v>347</v>
      </c>
      <c r="F205" s="904">
        <f>'[61]Break down'!H350</f>
        <v>38571625</v>
      </c>
      <c r="G205" s="777">
        <v>20</v>
      </c>
      <c r="H205" s="777">
        <f>1*0</f>
        <v>0</v>
      </c>
      <c r="I205" s="797">
        <f>F205*G205*H205</f>
        <v>0</v>
      </c>
      <c r="J205" s="797">
        <f t="shared" si="102"/>
        <v>0</v>
      </c>
      <c r="K205" s="798">
        <f>J205/8*4</f>
        <v>0</v>
      </c>
      <c r="L205" s="1057"/>
      <c r="M205" s="1057"/>
      <c r="N205" s="867">
        <f t="shared" si="101"/>
        <v>0</v>
      </c>
      <c r="O205" s="883" t="s">
        <v>367</v>
      </c>
      <c r="P205" s="877"/>
    </row>
    <row r="206" spans="1:16" s="733" customFormat="1">
      <c r="A206" s="1179"/>
      <c r="B206" s="1146" t="s">
        <v>368</v>
      </c>
      <c r="C206" s="1151" t="s">
        <v>369</v>
      </c>
      <c r="D206" s="1182" t="s">
        <v>103</v>
      </c>
      <c r="E206" s="1183"/>
      <c r="F206" s="1183"/>
      <c r="G206" s="866"/>
      <c r="H206" s="866"/>
      <c r="I206" s="867">
        <f>SUM(I207:I212)</f>
        <v>0</v>
      </c>
      <c r="J206" s="867">
        <f>SUM(J207:J212)</f>
        <v>0</v>
      </c>
      <c r="K206" s="867"/>
      <c r="L206" s="867"/>
      <c r="M206" s="867"/>
      <c r="N206" s="867">
        <f t="shared" si="101"/>
        <v>0</v>
      </c>
      <c r="O206" s="837"/>
      <c r="P206" s="877"/>
    </row>
    <row r="207" spans="1:16" s="733" customFormat="1" ht="31.5">
      <c r="A207" s="1180"/>
      <c r="B207" s="1147"/>
      <c r="C207" s="1158"/>
      <c r="D207" s="385" t="s">
        <v>370</v>
      </c>
      <c r="E207" s="777" t="s">
        <v>371</v>
      </c>
      <c r="F207" s="927">
        <v>25000</v>
      </c>
      <c r="G207" s="552">
        <f>11187*0.9</f>
        <v>10068.300000000001</v>
      </c>
      <c r="H207" s="777">
        <f>1*0</f>
        <v>0</v>
      </c>
      <c r="I207" s="797">
        <f t="shared" ref="I207:I212" si="104">F207*G207*H207</f>
        <v>0</v>
      </c>
      <c r="J207" s="797">
        <f>I207/$F$12</f>
        <v>0</v>
      </c>
      <c r="K207" s="886"/>
      <c r="L207" s="886"/>
      <c r="M207" s="886"/>
      <c r="N207" s="867">
        <f t="shared" si="101"/>
        <v>0</v>
      </c>
      <c r="O207" s="883" t="s">
        <v>372</v>
      </c>
      <c r="P207" s="877"/>
    </row>
    <row r="208" spans="1:16" s="733" customFormat="1" ht="31.5">
      <c r="A208" s="1180"/>
      <c r="B208" s="1147"/>
      <c r="C208" s="1158"/>
      <c r="D208" s="378" t="s">
        <v>373</v>
      </c>
      <c r="E208" s="777" t="s">
        <v>73</v>
      </c>
      <c r="F208" s="1058">
        <f>7380000+(300000+150000)*2</f>
        <v>8280000</v>
      </c>
      <c r="G208" s="777">
        <v>2</v>
      </c>
      <c r="H208" s="777">
        <f>5*0</f>
        <v>0</v>
      </c>
      <c r="I208" s="797">
        <f t="shared" si="104"/>
        <v>0</v>
      </c>
      <c r="J208" s="797">
        <f t="shared" ref="J208:J212" si="105">I208/$F$12</f>
        <v>0</v>
      </c>
      <c r="K208" s="886"/>
      <c r="L208" s="886"/>
      <c r="M208" s="886"/>
      <c r="N208" s="867">
        <f t="shared" si="101"/>
        <v>0</v>
      </c>
      <c r="O208" s="883" t="s">
        <v>374</v>
      </c>
      <c r="P208" s="877"/>
    </row>
    <row r="209" spans="1:16" s="733" customFormat="1">
      <c r="A209" s="1180"/>
      <c r="B209" s="1147"/>
      <c r="C209" s="1158"/>
      <c r="D209" s="385" t="s">
        <v>375</v>
      </c>
      <c r="E209" s="777" t="s">
        <v>67</v>
      </c>
      <c r="F209" s="927">
        <v>600000</v>
      </c>
      <c r="G209" s="777">
        <v>2</v>
      </c>
      <c r="H209" s="777">
        <f>20*0</f>
        <v>0</v>
      </c>
      <c r="I209" s="797">
        <f t="shared" si="104"/>
        <v>0</v>
      </c>
      <c r="J209" s="797">
        <f t="shared" si="105"/>
        <v>0</v>
      </c>
      <c r="K209" s="870"/>
      <c r="L209" s="886"/>
      <c r="M209" s="886"/>
      <c r="N209" s="867">
        <f t="shared" si="101"/>
        <v>0</v>
      </c>
      <c r="O209" s="868" t="s">
        <v>130</v>
      </c>
      <c r="P209" s="877"/>
    </row>
    <row r="210" spans="1:16" s="733" customFormat="1">
      <c r="A210" s="1180"/>
      <c r="B210" s="1147"/>
      <c r="C210" s="1158"/>
      <c r="D210" s="385" t="s">
        <v>376</v>
      </c>
      <c r="E210" s="777" t="s">
        <v>377</v>
      </c>
      <c r="F210" s="927">
        <v>800000</v>
      </c>
      <c r="G210" s="777">
        <v>2</v>
      </c>
      <c r="H210" s="777">
        <f>15*0</f>
        <v>0</v>
      </c>
      <c r="I210" s="797">
        <f t="shared" si="104"/>
        <v>0</v>
      </c>
      <c r="J210" s="797">
        <f t="shared" si="105"/>
        <v>0</v>
      </c>
      <c r="K210" s="870"/>
      <c r="L210" s="886"/>
      <c r="M210" s="886"/>
      <c r="N210" s="867">
        <f t="shared" si="101"/>
        <v>0</v>
      </c>
      <c r="O210" s="868" t="s">
        <v>378</v>
      </c>
      <c r="P210" s="877"/>
    </row>
    <row r="211" spans="1:16" s="733" customFormat="1" ht="31.5">
      <c r="A211" s="1180"/>
      <c r="B211" s="1147"/>
      <c r="C211" s="1158"/>
      <c r="D211" s="378" t="s">
        <v>379</v>
      </c>
      <c r="E211" s="777" t="s">
        <v>67</v>
      </c>
      <c r="F211" s="927">
        <v>200000</v>
      </c>
      <c r="G211" s="777">
        <v>4</v>
      </c>
      <c r="H211" s="777">
        <f>15*0</f>
        <v>0</v>
      </c>
      <c r="I211" s="797">
        <f t="shared" si="104"/>
        <v>0</v>
      </c>
      <c r="J211" s="797">
        <f t="shared" si="105"/>
        <v>0</v>
      </c>
      <c r="K211" s="870"/>
      <c r="L211" s="886"/>
      <c r="M211" s="886"/>
      <c r="N211" s="867">
        <f t="shared" si="101"/>
        <v>0</v>
      </c>
      <c r="O211" s="868" t="s">
        <v>130</v>
      </c>
      <c r="P211" s="877"/>
    </row>
    <row r="212" spans="1:16" s="733" customFormat="1" ht="46.5" customHeight="1">
      <c r="A212" s="1184"/>
      <c r="B212" s="1150"/>
      <c r="C212" s="1152"/>
      <c r="D212" s="381" t="s">
        <v>380</v>
      </c>
      <c r="E212" s="777" t="s">
        <v>381</v>
      </c>
      <c r="F212" s="970">
        <v>6746000</v>
      </c>
      <c r="G212" s="777">
        <v>1</v>
      </c>
      <c r="H212" s="777">
        <f>16*0</f>
        <v>0</v>
      </c>
      <c r="I212" s="797">
        <f t="shared" si="104"/>
        <v>0</v>
      </c>
      <c r="J212" s="797">
        <f t="shared" si="105"/>
        <v>0</v>
      </c>
      <c r="K212" s="886"/>
      <c r="L212" s="886"/>
      <c r="M212" s="886"/>
      <c r="N212" s="867">
        <f t="shared" si="101"/>
        <v>0</v>
      </c>
      <c r="O212" s="1059" t="s">
        <v>382</v>
      </c>
      <c r="P212" s="877"/>
    </row>
    <row r="213" spans="1:16" s="733" customFormat="1">
      <c r="A213" s="1179"/>
      <c r="B213" s="1146" t="s">
        <v>383</v>
      </c>
      <c r="C213" s="1151" t="s">
        <v>384</v>
      </c>
      <c r="D213" s="1182" t="s">
        <v>103</v>
      </c>
      <c r="E213" s="1183"/>
      <c r="F213" s="1183"/>
      <c r="G213" s="866"/>
      <c r="H213" s="866"/>
      <c r="I213" s="867">
        <f>SUM(I214:I215)</f>
        <v>0</v>
      </c>
      <c r="J213" s="867">
        <f>SUM(J214:J215)</f>
        <v>0</v>
      </c>
      <c r="K213" s="867"/>
      <c r="L213" s="867"/>
      <c r="M213" s="867"/>
      <c r="N213" s="867">
        <f t="shared" si="101"/>
        <v>0</v>
      </c>
      <c r="O213" s="837"/>
      <c r="P213" s="877"/>
    </row>
    <row r="214" spans="1:16" s="733" customFormat="1" ht="78.75">
      <c r="A214" s="1180"/>
      <c r="B214" s="1147"/>
      <c r="C214" s="1158"/>
      <c r="D214" s="845" t="s">
        <v>385</v>
      </c>
      <c r="E214" s="777" t="s">
        <v>347</v>
      </c>
      <c r="F214" s="927">
        <f>'[61]Break down'!H501</f>
        <v>45184958.333333343</v>
      </c>
      <c r="G214" s="552">
        <v>48</v>
      </c>
      <c r="H214" s="777">
        <f>1*0</f>
        <v>0</v>
      </c>
      <c r="I214" s="797">
        <f t="shared" ref="I214:I215" si="106">F214*G214*H214</f>
        <v>0</v>
      </c>
      <c r="J214" s="797">
        <f>I214/$F$12</f>
        <v>0</v>
      </c>
      <c r="K214" s="870"/>
      <c r="L214" s="870"/>
      <c r="M214" s="870"/>
      <c r="N214" s="867">
        <f t="shared" si="101"/>
        <v>0</v>
      </c>
      <c r="O214" s="883" t="s">
        <v>386</v>
      </c>
      <c r="P214" s="877"/>
    </row>
    <row r="215" spans="1:16" s="733" customFormat="1" ht="46.5" customHeight="1">
      <c r="A215" s="1184"/>
      <c r="B215" s="1150"/>
      <c r="C215" s="1152"/>
      <c r="D215" s="845" t="s">
        <v>387</v>
      </c>
      <c r="E215" s="777" t="s">
        <v>381</v>
      </c>
      <c r="F215" s="970">
        <v>25000</v>
      </c>
      <c r="G215" s="1060">
        <v>17000</v>
      </c>
      <c r="H215" s="777">
        <f>1*0</f>
        <v>0</v>
      </c>
      <c r="I215" s="797">
        <f t="shared" si="106"/>
        <v>0</v>
      </c>
      <c r="J215" s="797">
        <f>I215/$F$12</f>
        <v>0</v>
      </c>
      <c r="K215" s="870"/>
      <c r="L215" s="870"/>
      <c r="M215" s="886"/>
      <c r="N215" s="867">
        <f t="shared" si="101"/>
        <v>0</v>
      </c>
      <c r="O215" s="1059" t="s">
        <v>372</v>
      </c>
      <c r="P215" s="877"/>
    </row>
    <row r="216" spans="1:16" s="732" customFormat="1" ht="26.1" customHeight="1">
      <c r="A216" s="1191" t="s">
        <v>388</v>
      </c>
      <c r="B216" s="1192"/>
      <c r="C216" s="1192"/>
      <c r="D216" s="1193"/>
      <c r="E216" s="1061"/>
      <c r="F216" s="1061"/>
      <c r="G216" s="1061"/>
      <c r="H216" s="1061"/>
      <c r="I216" s="1062">
        <f>I198+I176+I15</f>
        <v>83815646998.892975</v>
      </c>
      <c r="J216" s="1062">
        <f>J198+J176+J15</f>
        <v>3352625.8799557188</v>
      </c>
      <c r="K216" s="1062">
        <f>K198+K176+K15</f>
        <v>1708877898.7221377</v>
      </c>
      <c r="L216" s="1062">
        <f t="shared" ref="L216:N216" si="107">L198+L176+L15</f>
        <v>0</v>
      </c>
      <c r="M216" s="1062">
        <f t="shared" si="107"/>
        <v>1102986533.1410069</v>
      </c>
      <c r="N216" s="1062">
        <f t="shared" si="107"/>
        <v>2811864431.8631449</v>
      </c>
      <c r="O216" s="1063"/>
      <c r="P216" s="737"/>
    </row>
    <row r="217" spans="1:16">
      <c r="H217" s="1064"/>
      <c r="I217" s="1064"/>
      <c r="J217" s="1064"/>
      <c r="M217" s="1065"/>
      <c r="N217" s="1065"/>
    </row>
    <row r="218" spans="1:16">
      <c r="A218" s="1066">
        <v>661021</v>
      </c>
      <c r="H218" s="1064"/>
      <c r="I218" s="1064"/>
      <c r="J218" s="1064"/>
      <c r="K218" s="1067" cm="1">
        <f t="array" aca="1" ref="K218:K238" ca="1">SUMIF($A$13:$M$215,$A$218:$A$238,$K$13:$K$215)</f>
        <v>0</v>
      </c>
      <c r="L218" s="1067" cm="1">
        <f t="array" aca="1" ref="L218:L238" ca="1">SUMIF($A$13:$M$215,$A$218:$A$238,$L$13:$L$215)</f>
        <v>0</v>
      </c>
      <c r="M218" s="1067" cm="1">
        <f t="array" aca="1" ref="M218:M238" ca="1">SUMIF($A$13:$M$215,$A$218:$A$238,$M$13:$M$215)</f>
        <v>0</v>
      </c>
    </row>
    <row r="219" spans="1:16">
      <c r="A219" s="1066">
        <v>661031</v>
      </c>
      <c r="H219" s="1064"/>
      <c r="I219" s="1064"/>
      <c r="J219" s="1064"/>
      <c r="K219" s="1067">
        <f ca="1"/>
        <v>0</v>
      </c>
      <c r="L219" s="1067">
        <f ca="1"/>
        <v>0</v>
      </c>
      <c r="M219" s="1067">
        <f ca="1"/>
        <v>0</v>
      </c>
    </row>
    <row r="220" spans="1:16">
      <c r="A220" s="1066">
        <v>661041</v>
      </c>
      <c r="H220" s="1064"/>
      <c r="I220" s="1064"/>
      <c r="J220" s="1064"/>
      <c r="K220" s="1067">
        <f ca="1"/>
        <v>0</v>
      </c>
      <c r="L220" s="1067">
        <f ca="1"/>
        <v>0</v>
      </c>
      <c r="M220" s="1067">
        <f ca="1"/>
        <v>38250000</v>
      </c>
    </row>
    <row r="221" spans="1:16">
      <c r="A221" s="1066">
        <v>661051</v>
      </c>
      <c r="H221" s="1064"/>
      <c r="I221" s="1064"/>
      <c r="J221" s="1064"/>
      <c r="K221" s="1067">
        <f ca="1"/>
        <v>0</v>
      </c>
      <c r="L221" s="1067">
        <f ca="1"/>
        <v>0</v>
      </c>
      <c r="M221" s="1067">
        <f ca="1"/>
        <v>0</v>
      </c>
    </row>
    <row r="222" spans="1:16">
      <c r="A222" s="1066">
        <v>661061</v>
      </c>
      <c r="I222" s="1068"/>
      <c r="J222" s="1069"/>
      <c r="K222" s="1067">
        <f ca="1"/>
        <v>0</v>
      </c>
      <c r="L222" s="1067">
        <f ca="1"/>
        <v>0</v>
      </c>
      <c r="M222" s="1067">
        <f ca="1"/>
        <v>0</v>
      </c>
    </row>
    <row r="223" spans="1:16">
      <c r="A223" s="1066">
        <v>661071</v>
      </c>
      <c r="J223" s="1069"/>
      <c r="K223" s="1067">
        <f ca="1"/>
        <v>0</v>
      </c>
      <c r="L223" s="1067">
        <f ca="1"/>
        <v>0</v>
      </c>
      <c r="M223" s="1067">
        <f ca="1"/>
        <v>0</v>
      </c>
    </row>
    <row r="224" spans="1:16">
      <c r="A224" s="1066">
        <v>661081</v>
      </c>
      <c r="J224" s="1069"/>
      <c r="K224" s="1067">
        <f ca="1"/>
        <v>0</v>
      </c>
      <c r="L224" s="1067">
        <f ca="1"/>
        <v>0</v>
      </c>
      <c r="M224" s="1067">
        <f ca="1"/>
        <v>0</v>
      </c>
    </row>
    <row r="225" spans="1:13">
      <c r="A225" s="1066">
        <v>661091</v>
      </c>
      <c r="J225" s="1069"/>
      <c r="K225" s="1067">
        <f ca="1"/>
        <v>0</v>
      </c>
      <c r="L225" s="1067">
        <f ca="1"/>
        <v>0</v>
      </c>
      <c r="M225" s="1067">
        <f ca="1"/>
        <v>0</v>
      </c>
    </row>
    <row r="226" spans="1:13">
      <c r="A226" s="1066">
        <v>661101</v>
      </c>
      <c r="J226" s="1069"/>
      <c r="K226" s="1067">
        <f ca="1"/>
        <v>0</v>
      </c>
      <c r="L226" s="1067">
        <f ca="1"/>
        <v>0</v>
      </c>
      <c r="M226" s="1067">
        <f ca="1"/>
        <v>0</v>
      </c>
    </row>
    <row r="227" spans="1:13">
      <c r="A227" s="1066">
        <v>661111</v>
      </c>
      <c r="J227" s="1069"/>
      <c r="K227" s="1067">
        <f ca="1"/>
        <v>0</v>
      </c>
      <c r="L227" s="1067">
        <f ca="1"/>
        <v>0</v>
      </c>
      <c r="M227" s="1067">
        <f ca="1"/>
        <v>0</v>
      </c>
    </row>
    <row r="228" spans="1:13">
      <c r="A228" s="1066">
        <v>661121</v>
      </c>
      <c r="J228" s="1069"/>
      <c r="K228" s="1067">
        <f ca="1"/>
        <v>0</v>
      </c>
      <c r="L228" s="1067">
        <f ca="1"/>
        <v>0</v>
      </c>
      <c r="M228" s="1067">
        <f ca="1"/>
        <v>0</v>
      </c>
    </row>
    <row r="229" spans="1:13">
      <c r="A229" s="1066">
        <v>661131</v>
      </c>
      <c r="J229" s="1069"/>
      <c r="K229" s="1067">
        <f ca="1"/>
        <v>0</v>
      </c>
      <c r="L229" s="1067">
        <f ca="1"/>
        <v>0</v>
      </c>
      <c r="M229" s="1067">
        <f ca="1"/>
        <v>0</v>
      </c>
    </row>
    <row r="230" spans="1:13">
      <c r="A230" s="1066">
        <v>661141</v>
      </c>
      <c r="J230" s="1069"/>
      <c r="K230" s="1067">
        <f ca="1"/>
        <v>1184350000</v>
      </c>
      <c r="L230" s="1067">
        <f ca="1"/>
        <v>0</v>
      </c>
      <c r="M230" s="1067">
        <f ca="1"/>
        <v>744350000</v>
      </c>
    </row>
    <row r="231" spans="1:13">
      <c r="A231" s="1066">
        <v>661151</v>
      </c>
      <c r="J231" s="1069"/>
      <c r="K231" s="1067">
        <f ca="1"/>
        <v>0</v>
      </c>
      <c r="L231" s="1067">
        <f ca="1"/>
        <v>0</v>
      </c>
      <c r="M231" s="1067">
        <f ca="1"/>
        <v>0</v>
      </c>
    </row>
    <row r="232" spans="1:13">
      <c r="A232" s="1066">
        <v>661161</v>
      </c>
      <c r="J232" s="1069"/>
      <c r="K232" s="1067">
        <f ca="1"/>
        <v>524527898.72213775</v>
      </c>
      <c r="L232" s="1067">
        <f ca="1"/>
        <v>0</v>
      </c>
      <c r="M232" s="1067">
        <f ca="1"/>
        <v>320386533.14100683</v>
      </c>
    </row>
    <row r="233" spans="1:13">
      <c r="A233" s="1066">
        <v>661171</v>
      </c>
      <c r="J233" s="1069"/>
      <c r="K233" s="1067">
        <f ca="1"/>
        <v>0</v>
      </c>
      <c r="L233" s="1067">
        <f ca="1"/>
        <v>0</v>
      </c>
      <c r="M233" s="1067">
        <f ca="1"/>
        <v>0</v>
      </c>
    </row>
    <row r="234" spans="1:13">
      <c r="A234" s="1066">
        <v>661181</v>
      </c>
      <c r="K234" s="1067">
        <f ca="1"/>
        <v>0</v>
      </c>
      <c r="L234" s="1067">
        <f ca="1"/>
        <v>0</v>
      </c>
      <c r="M234" s="1067">
        <f ca="1"/>
        <v>0</v>
      </c>
    </row>
    <row r="235" spans="1:13">
      <c r="A235" s="1066">
        <v>661185</v>
      </c>
      <c r="K235" s="1067">
        <f ca="1"/>
        <v>0</v>
      </c>
      <c r="L235" s="1067">
        <f ca="1"/>
        <v>0</v>
      </c>
      <c r="M235" s="1067">
        <f ca="1"/>
        <v>0</v>
      </c>
    </row>
    <row r="236" spans="1:13">
      <c r="A236" s="1066">
        <v>661191</v>
      </c>
      <c r="K236" s="1067">
        <f ca="1"/>
        <v>0</v>
      </c>
      <c r="L236" s="1067">
        <f ca="1"/>
        <v>0</v>
      </c>
      <c r="M236" s="1067">
        <f ca="1"/>
        <v>0</v>
      </c>
    </row>
    <row r="237" spans="1:13">
      <c r="A237" s="1066">
        <v>661311</v>
      </c>
      <c r="K237" s="1067">
        <f ca="1"/>
        <v>0</v>
      </c>
      <c r="L237" s="1067">
        <f ca="1"/>
        <v>0</v>
      </c>
      <c r="M237" s="1067">
        <f ca="1"/>
        <v>0</v>
      </c>
    </row>
    <row r="238" spans="1:13">
      <c r="A238" s="1066">
        <v>661321</v>
      </c>
      <c r="K238" s="1067">
        <f ca="1"/>
        <v>0</v>
      </c>
      <c r="L238" s="1067">
        <f ca="1"/>
        <v>0</v>
      </c>
      <c r="M238" s="1067">
        <f ca="1"/>
        <v>0</v>
      </c>
    </row>
    <row r="239" spans="1:13">
      <c r="K239" s="1070">
        <f ca="1">SUM(K218:K238)</f>
        <v>1708877898.7221377</v>
      </c>
      <c r="L239" s="1070">
        <f t="shared" ref="L239:M239" ca="1" si="108">SUM(L218:L238)</f>
        <v>0</v>
      </c>
      <c r="M239" s="1070">
        <f t="shared" ca="1" si="108"/>
        <v>1102986533.1410069</v>
      </c>
    </row>
    <row r="240" spans="1:13">
      <c r="K240" s="1067"/>
      <c r="L240" s="1067"/>
      <c r="M240" s="1067"/>
    </row>
    <row r="241" spans="11:13">
      <c r="K241" s="1071"/>
      <c r="L241" s="1071"/>
      <c r="M241" s="1071"/>
    </row>
  </sheetData>
  <mergeCells count="127">
    <mergeCell ref="A213:A215"/>
    <mergeCell ref="B213:B215"/>
    <mergeCell ref="C213:C215"/>
    <mergeCell ref="D213:F213"/>
    <mergeCell ref="A216:D216"/>
    <mergeCell ref="A204:A205"/>
    <mergeCell ref="B204:B205"/>
    <mergeCell ref="C204:C205"/>
    <mergeCell ref="D204:F204"/>
    <mergeCell ref="A206:A212"/>
    <mergeCell ref="B206:B212"/>
    <mergeCell ref="C206:C212"/>
    <mergeCell ref="D206:F206"/>
    <mergeCell ref="B198:D198"/>
    <mergeCell ref="C199:D199"/>
    <mergeCell ref="A200:A203"/>
    <mergeCell ref="B200:B203"/>
    <mergeCell ref="C200:C203"/>
    <mergeCell ref="D200:F200"/>
    <mergeCell ref="O193:O194"/>
    <mergeCell ref="A195:A196"/>
    <mergeCell ref="B195:B196"/>
    <mergeCell ref="C195:C196"/>
    <mergeCell ref="O195:O196"/>
    <mergeCell ref="A197:O197"/>
    <mergeCell ref="C181:D181"/>
    <mergeCell ref="C187:D187"/>
    <mergeCell ref="A188:A192"/>
    <mergeCell ref="B188:B192"/>
    <mergeCell ref="C188:C192"/>
    <mergeCell ref="A193:A194"/>
    <mergeCell ref="B193:B194"/>
    <mergeCell ref="C193:C194"/>
    <mergeCell ref="A174:A175"/>
    <mergeCell ref="B174:B175"/>
    <mergeCell ref="C174:C175"/>
    <mergeCell ref="B176:D176"/>
    <mergeCell ref="C177:D177"/>
    <mergeCell ref="A179:A180"/>
    <mergeCell ref="B179:B180"/>
    <mergeCell ref="C179:C180"/>
    <mergeCell ref="D179:F179"/>
    <mergeCell ref="A164:A171"/>
    <mergeCell ref="B164:B171"/>
    <mergeCell ref="C164:C171"/>
    <mergeCell ref="A172:A173"/>
    <mergeCell ref="B172:B173"/>
    <mergeCell ref="C172:C173"/>
    <mergeCell ref="A158:A159"/>
    <mergeCell ref="B158:B159"/>
    <mergeCell ref="C158:C159"/>
    <mergeCell ref="A161:A163"/>
    <mergeCell ref="B161:B163"/>
    <mergeCell ref="C161:C163"/>
    <mergeCell ref="A148:A149"/>
    <mergeCell ref="B148:B149"/>
    <mergeCell ref="C148:C149"/>
    <mergeCell ref="A150:A157"/>
    <mergeCell ref="B150:B157"/>
    <mergeCell ref="C150:C157"/>
    <mergeCell ref="A133:A138"/>
    <mergeCell ref="B133:B138"/>
    <mergeCell ref="C133:C138"/>
    <mergeCell ref="C140:D140"/>
    <mergeCell ref="C144:D144"/>
    <mergeCell ref="C146:D146"/>
    <mergeCell ref="C119:D119"/>
    <mergeCell ref="C127:D127"/>
    <mergeCell ref="C130:D130"/>
    <mergeCell ref="A131:A132"/>
    <mergeCell ref="B131:B132"/>
    <mergeCell ref="C131:C132"/>
    <mergeCell ref="O94:O104"/>
    <mergeCell ref="C105:D105"/>
    <mergeCell ref="C106:D106"/>
    <mergeCell ref="A107:A118"/>
    <mergeCell ref="B107:B118"/>
    <mergeCell ref="C107:C118"/>
    <mergeCell ref="O108:O118"/>
    <mergeCell ref="B86:B88"/>
    <mergeCell ref="C86:C88"/>
    <mergeCell ref="A90:A91"/>
    <mergeCell ref="B90:B91"/>
    <mergeCell ref="C90:C92"/>
    <mergeCell ref="A93:A104"/>
    <mergeCell ref="B93:B104"/>
    <mergeCell ref="C93:C104"/>
    <mergeCell ref="A74:A81"/>
    <mergeCell ref="B74:B81"/>
    <mergeCell ref="C74:C81"/>
    <mergeCell ref="O75:O81"/>
    <mergeCell ref="A82:A84"/>
    <mergeCell ref="C82:C84"/>
    <mergeCell ref="A62:A67"/>
    <mergeCell ref="B62:B67"/>
    <mergeCell ref="C62:C67"/>
    <mergeCell ref="O65:O67"/>
    <mergeCell ref="A68:A70"/>
    <mergeCell ref="B68:B70"/>
    <mergeCell ref="C68:C70"/>
    <mergeCell ref="A48:A55"/>
    <mergeCell ref="B48:B55"/>
    <mergeCell ref="C48:C55"/>
    <mergeCell ref="O49:O55"/>
    <mergeCell ref="A57:A59"/>
    <mergeCell ref="B57:B59"/>
    <mergeCell ref="C57:C59"/>
    <mergeCell ref="C37:D37"/>
    <mergeCell ref="B39:B42"/>
    <mergeCell ref="C39:C42"/>
    <mergeCell ref="A41:A42"/>
    <mergeCell ref="A43:A44"/>
    <mergeCell ref="B43:B44"/>
    <mergeCell ref="C43:C44"/>
    <mergeCell ref="C21:D21"/>
    <mergeCell ref="B22:B26"/>
    <mergeCell ref="C22:C26"/>
    <mergeCell ref="C33:D33"/>
    <mergeCell ref="A35:A36"/>
    <mergeCell ref="B35:B36"/>
    <mergeCell ref="C35:C36"/>
    <mergeCell ref="A13:A14"/>
    <mergeCell ref="B13:B14"/>
    <mergeCell ref="B15:D15"/>
    <mergeCell ref="C16:D16"/>
    <mergeCell ref="C17:D17"/>
    <mergeCell ref="C20:D20"/>
  </mergeCells>
  <pageMargins left="0.27559055118110198" right="0.15748031496063" top="0.35433070866141703" bottom="0.35433070866141703" header="0.31496062992126" footer="0.31496062992126"/>
  <pageSetup scale="70" orientation="landscape"/>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79982909634693444"/>
  </sheetPr>
  <dimension ref="A5:Q233"/>
  <sheetViews>
    <sheetView topLeftCell="A10" zoomScale="70" zoomScaleNormal="70" workbookViewId="0">
      <pane xSplit="4" ySplit="5" topLeftCell="E15" activePane="bottomRight" state="frozen"/>
      <selection activeCell="F18" sqref="F18"/>
      <selection pane="topRight" activeCell="F18" sqref="F18"/>
      <selection pane="bottomLeft" activeCell="F18" sqref="F18"/>
      <selection pane="bottomRight" activeCell="F18" sqref="F18"/>
    </sheetView>
  </sheetViews>
  <sheetFormatPr defaultColWidth="8.85546875" defaultRowHeight="15.75"/>
  <cols>
    <col min="1" max="1" width="8.42578125" style="443" customWidth="1"/>
    <col min="2" max="2" width="9" style="443" customWidth="1"/>
    <col min="3" max="3" width="35.42578125" style="443" customWidth="1"/>
    <col min="4" max="4" width="54.85546875" style="444" customWidth="1"/>
    <col min="5" max="5" width="17.85546875" style="445" customWidth="1"/>
    <col min="6" max="6" width="16.42578125" style="445" customWidth="1"/>
    <col min="7" max="7" width="10.140625" style="445" customWidth="1"/>
    <col min="8" max="8" width="14.85546875" style="445" customWidth="1"/>
    <col min="9" max="9" width="21.140625" style="446" customWidth="1"/>
    <col min="10" max="10" width="20.5703125" style="447" customWidth="1"/>
    <col min="11" max="11" width="16.85546875" style="445" customWidth="1"/>
    <col min="12" max="13" width="12.42578125" style="445" customWidth="1"/>
    <col min="14" max="14" width="18.85546875" style="445" customWidth="1"/>
    <col min="15" max="15" width="14.42578125" style="445" customWidth="1"/>
    <col min="16" max="16" width="47.42578125" style="443" customWidth="1"/>
    <col min="17" max="17" width="23.85546875" style="443" customWidth="1"/>
    <col min="18" max="16384" width="8.85546875" style="443"/>
  </cols>
  <sheetData>
    <row r="5" spans="1:16" s="130" customFormat="1">
      <c r="A5" s="172"/>
      <c r="B5" s="172"/>
      <c r="D5" s="439"/>
      <c r="E5" s="145"/>
      <c r="F5" s="145"/>
      <c r="G5" s="145"/>
      <c r="H5" s="145"/>
      <c r="I5" s="536"/>
      <c r="J5" s="447"/>
      <c r="K5" s="145"/>
      <c r="L5" s="145"/>
      <c r="M5" s="145"/>
      <c r="N5" s="145"/>
      <c r="O5" s="145"/>
    </row>
    <row r="6" spans="1:16">
      <c r="A6" s="172"/>
      <c r="B6" s="172"/>
    </row>
    <row r="7" spans="1:16">
      <c r="A7" s="172"/>
      <c r="B7" s="130"/>
    </row>
    <row r="8" spans="1:16">
      <c r="A8" s="172"/>
    </row>
    <row r="9" spans="1:16">
      <c r="A9" s="130"/>
      <c r="B9" s="130"/>
    </row>
    <row r="10" spans="1:16" ht="14.45" customHeight="1">
      <c r="A10" s="448" t="s">
        <v>0</v>
      </c>
      <c r="B10" s="448"/>
      <c r="C10" s="448"/>
      <c r="D10" s="448"/>
      <c r="E10" s="449"/>
      <c r="F10" s="449"/>
      <c r="G10" s="449"/>
      <c r="H10" s="449"/>
      <c r="I10" s="537"/>
      <c r="P10" s="448"/>
    </row>
    <row r="11" spans="1:16" ht="15" customHeight="1">
      <c r="A11" s="450" t="s">
        <v>1</v>
      </c>
      <c r="B11" s="450"/>
      <c r="C11" s="38"/>
      <c r="D11" s="448"/>
      <c r="E11" s="449"/>
      <c r="G11" s="449"/>
      <c r="H11" s="449"/>
      <c r="J11" s="538">
        <f>3611*20%</f>
        <v>722.2</v>
      </c>
    </row>
    <row r="12" spans="1:16" ht="15" customHeight="1">
      <c r="F12" s="451">
        <v>25000</v>
      </c>
      <c r="J12" s="538"/>
      <c r="N12" s="539">
        <f>M18*25000</f>
        <v>15477434552.381901</v>
      </c>
    </row>
    <row r="13" spans="1:16" s="145" customFormat="1" ht="56.45" customHeight="1">
      <c r="A13" s="1217" t="s">
        <v>3</v>
      </c>
      <c r="B13" s="1217" t="s">
        <v>4</v>
      </c>
      <c r="C13" s="452" t="s">
        <v>5</v>
      </c>
      <c r="D13" s="452" t="s">
        <v>6</v>
      </c>
      <c r="E13" s="452" t="s">
        <v>7</v>
      </c>
      <c r="F13" s="453" t="s">
        <v>8</v>
      </c>
      <c r="G13" s="453" t="s">
        <v>9</v>
      </c>
      <c r="H13" s="453" t="s">
        <v>10</v>
      </c>
      <c r="I13" s="540" t="s">
        <v>11</v>
      </c>
      <c r="J13" s="452" t="s">
        <v>12</v>
      </c>
      <c r="K13" s="541" t="s">
        <v>13</v>
      </c>
      <c r="L13" s="541" t="s">
        <v>14</v>
      </c>
      <c r="M13" s="541" t="s">
        <v>15</v>
      </c>
      <c r="N13" s="541" t="s">
        <v>16</v>
      </c>
      <c r="O13" s="452" t="s">
        <v>17</v>
      </c>
      <c r="P13" s="452" t="s">
        <v>18</v>
      </c>
    </row>
    <row r="14" spans="1:16" s="130" customFormat="1">
      <c r="A14" s="1217"/>
      <c r="B14" s="1217"/>
      <c r="C14" s="454" t="s">
        <v>19</v>
      </c>
      <c r="D14" s="454" t="s">
        <v>20</v>
      </c>
      <c r="E14" s="452" t="s">
        <v>21</v>
      </c>
      <c r="F14" s="452" t="s">
        <v>22</v>
      </c>
      <c r="G14" s="452" t="s">
        <v>23</v>
      </c>
      <c r="H14" s="452" t="s">
        <v>24</v>
      </c>
      <c r="I14" s="542" t="s">
        <v>25</v>
      </c>
      <c r="J14" s="543" t="s">
        <v>26</v>
      </c>
      <c r="K14" s="544" t="s">
        <v>27</v>
      </c>
      <c r="L14" s="544" t="s">
        <v>28</v>
      </c>
      <c r="M14" s="544" t="s">
        <v>28</v>
      </c>
      <c r="N14" s="544" t="s">
        <v>29</v>
      </c>
      <c r="O14" s="544"/>
      <c r="P14" s="454" t="s">
        <v>26</v>
      </c>
    </row>
    <row r="15" spans="1:16" s="130" customFormat="1" ht="29.1" customHeight="1">
      <c r="A15" s="455">
        <v>1</v>
      </c>
      <c r="B15" s="1224" t="s">
        <v>30</v>
      </c>
      <c r="C15" s="1225"/>
      <c r="D15" s="1226"/>
      <c r="E15" s="456"/>
      <c r="F15" s="456"/>
      <c r="G15" s="456"/>
      <c r="H15" s="456"/>
      <c r="I15" s="545">
        <f t="shared" ref="I15:O15" si="0">I16+I20+I33+I105+I119+I127+I140+I130+I144+I146</f>
        <v>58611415220.398804</v>
      </c>
      <c r="J15" s="545">
        <f t="shared" si="0"/>
        <v>2344456.6088159499</v>
      </c>
      <c r="K15" s="545">
        <f t="shared" si="0"/>
        <v>55160.6</v>
      </c>
      <c r="L15" s="545">
        <f t="shared" si="0"/>
        <v>1252205.1914835703</v>
      </c>
      <c r="M15" s="545">
        <f t="shared" si="0"/>
        <v>1054992.5684657292</v>
      </c>
      <c r="N15" s="545">
        <f t="shared" si="0"/>
        <v>37258.8488666552</v>
      </c>
      <c r="O15" s="545">
        <f t="shared" si="0"/>
        <v>2399617.2088159495</v>
      </c>
      <c r="P15" s="546"/>
    </row>
    <row r="16" spans="1:16" s="130" customFormat="1" ht="55.5" customHeight="1">
      <c r="A16" s="457" t="s">
        <v>31</v>
      </c>
      <c r="B16" s="457" t="s">
        <v>32</v>
      </c>
      <c r="C16" s="1227" t="s">
        <v>33</v>
      </c>
      <c r="D16" s="1228"/>
      <c r="E16" s="457"/>
      <c r="F16" s="457"/>
      <c r="G16" s="457"/>
      <c r="H16" s="457"/>
      <c r="I16" s="547">
        <f t="shared" ref="I16:O16" si="1">I17</f>
        <v>40352485970.431801</v>
      </c>
      <c r="J16" s="547">
        <f t="shared" si="1"/>
        <v>1614099.4388172701</v>
      </c>
      <c r="K16" s="547">
        <f t="shared" si="1"/>
        <v>52942.78</v>
      </c>
      <c r="L16" s="547">
        <f t="shared" si="1"/>
        <v>868922.46148417005</v>
      </c>
      <c r="M16" s="547">
        <f t="shared" si="1"/>
        <v>707918.12846644898</v>
      </c>
      <c r="N16" s="547">
        <f t="shared" si="1"/>
        <v>37258.8488666552</v>
      </c>
      <c r="O16" s="547">
        <f t="shared" si="1"/>
        <v>1667042.2188172699</v>
      </c>
      <c r="P16" s="548"/>
    </row>
    <row r="17" spans="1:17" s="437" customFormat="1" ht="39" customHeight="1">
      <c r="A17" s="458"/>
      <c r="B17" s="459" t="s">
        <v>32</v>
      </c>
      <c r="C17" s="1229" t="s">
        <v>34</v>
      </c>
      <c r="D17" s="1229"/>
      <c r="E17" s="459"/>
      <c r="F17" s="460"/>
      <c r="G17" s="459"/>
      <c r="H17" s="459"/>
      <c r="I17" s="549">
        <f t="shared" ref="I17:O17" si="2">I18+I19</f>
        <v>40352485970.431801</v>
      </c>
      <c r="J17" s="549">
        <f t="shared" si="2"/>
        <v>1614099.4388172701</v>
      </c>
      <c r="K17" s="549">
        <f t="shared" si="2"/>
        <v>52942.78</v>
      </c>
      <c r="L17" s="549">
        <f t="shared" si="2"/>
        <v>868922.46148417005</v>
      </c>
      <c r="M17" s="549">
        <f t="shared" si="2"/>
        <v>707918.12846644898</v>
      </c>
      <c r="N17" s="549">
        <f t="shared" si="2"/>
        <v>37258.8488666552</v>
      </c>
      <c r="O17" s="549">
        <f t="shared" si="2"/>
        <v>1667042.2188172699</v>
      </c>
      <c r="P17" s="550"/>
    </row>
    <row r="18" spans="1:17" s="130" customFormat="1" ht="79.5" customHeight="1">
      <c r="A18" s="43"/>
      <c r="B18" s="43" t="s">
        <v>35</v>
      </c>
      <c r="C18" s="44" t="s">
        <v>36</v>
      </c>
      <c r="D18" s="44" t="s">
        <v>37</v>
      </c>
      <c r="E18" s="43" t="s">
        <v>38</v>
      </c>
      <c r="F18" s="461">
        <f>'Break down 25-26'!H79</f>
        <v>11266968.4446254</v>
      </c>
      <c r="G18" s="43">
        <f>3684-552</f>
        <v>3132</v>
      </c>
      <c r="H18" s="43">
        <v>1</v>
      </c>
      <c r="I18" s="551">
        <f t="shared" ref="I18:I25" si="3">H18*G18*F18</f>
        <v>35288145168.566803</v>
      </c>
      <c r="J18" s="430">
        <f t="shared" ref="J18:J26" si="4">I18/$F$12</f>
        <v>1411525.80674267</v>
      </c>
      <c r="K18" s="552">
        <v>45820.37</v>
      </c>
      <c r="L18" s="552">
        <f>J18*1686/3132</f>
        <v>759844.35190553695</v>
      </c>
      <c r="M18" s="553">
        <f>J18*1446/3132*95%</f>
        <v>619097.38209527696</v>
      </c>
      <c r="N18" s="553">
        <f>J18*1446/3132*5%</f>
        <v>32584.0727418567</v>
      </c>
      <c r="O18" s="552">
        <f t="shared" ref="O18:O27" si="5">SUM(K18:N18)</f>
        <v>1457346.1767426699</v>
      </c>
      <c r="P18" s="45" t="s">
        <v>39</v>
      </c>
    </row>
    <row r="19" spans="1:17" s="130" customFormat="1" ht="92.25" customHeight="1">
      <c r="A19" s="43"/>
      <c r="B19" s="43" t="s">
        <v>40</v>
      </c>
      <c r="C19" s="44" t="s">
        <v>41</v>
      </c>
      <c r="D19" s="44" t="s">
        <v>42</v>
      </c>
      <c r="E19" s="43" t="s">
        <v>38</v>
      </c>
      <c r="F19" s="462">
        <f>'Break down 25-26'!H114</f>
        <v>7082994.1284826202</v>
      </c>
      <c r="G19" s="463">
        <f>737-22</f>
        <v>715</v>
      </c>
      <c r="H19" s="43">
        <v>1</v>
      </c>
      <c r="I19" s="551">
        <f t="shared" si="3"/>
        <v>5064340801.8650703</v>
      </c>
      <c r="J19" s="430">
        <f t="shared" si="4"/>
        <v>202573.632074603</v>
      </c>
      <c r="K19" s="552">
        <v>7122.41</v>
      </c>
      <c r="L19" s="552">
        <f>J19*385/715</f>
        <v>109078.10957863199</v>
      </c>
      <c r="M19" s="553">
        <f>J19*330/715*95%</f>
        <v>88820.746371172005</v>
      </c>
      <c r="N19" s="553">
        <f>J19*330/715*5%</f>
        <v>4674.77612479853</v>
      </c>
      <c r="O19" s="552">
        <f t="shared" si="5"/>
        <v>209696.042074603</v>
      </c>
      <c r="P19" s="45" t="s">
        <v>43</v>
      </c>
    </row>
    <row r="20" spans="1:17" s="130" customFormat="1" ht="28.5" customHeight="1">
      <c r="A20" s="457" t="s">
        <v>44</v>
      </c>
      <c r="B20" s="457" t="s">
        <v>45</v>
      </c>
      <c r="C20" s="1208" t="s">
        <v>46</v>
      </c>
      <c r="D20" s="1209"/>
      <c r="E20" s="457"/>
      <c r="F20" s="457"/>
      <c r="G20" s="457"/>
      <c r="H20" s="457"/>
      <c r="I20" s="547">
        <f t="shared" ref="I20:O20" si="6">I21+I27</f>
        <v>6276806999.967</v>
      </c>
      <c r="J20" s="547">
        <f t="shared" si="6"/>
        <v>251072.27999867999</v>
      </c>
      <c r="K20" s="547">
        <f>K21</f>
        <v>0</v>
      </c>
      <c r="L20" s="547">
        <f t="shared" si="6"/>
        <v>68114.839999400006</v>
      </c>
      <c r="M20" s="547">
        <f t="shared" si="6"/>
        <v>182957.43999928</v>
      </c>
      <c r="N20" s="547">
        <f t="shared" si="6"/>
        <v>0</v>
      </c>
      <c r="O20" s="547">
        <f t="shared" si="6"/>
        <v>251072.27999867999</v>
      </c>
      <c r="P20" s="548"/>
    </row>
    <row r="21" spans="1:17" s="130" customFormat="1" ht="36" customHeight="1">
      <c r="A21" s="464"/>
      <c r="B21" s="464" t="s">
        <v>47</v>
      </c>
      <c r="C21" s="1230" t="s">
        <v>48</v>
      </c>
      <c r="D21" s="1231"/>
      <c r="E21" s="465"/>
      <c r="F21" s="466"/>
      <c r="G21" s="465"/>
      <c r="H21" s="467"/>
      <c r="I21" s="554">
        <f t="shared" ref="I21:N21" si="7">SUM(I22:I26)</f>
        <v>5925406999.967</v>
      </c>
      <c r="J21" s="554">
        <f t="shared" si="7"/>
        <v>237016.27999867999</v>
      </c>
      <c r="K21" s="554">
        <f>K22</f>
        <v>0</v>
      </c>
      <c r="L21" s="554">
        <f t="shared" si="7"/>
        <v>61086.839999399999</v>
      </c>
      <c r="M21" s="554">
        <f t="shared" si="7"/>
        <v>175929.43999928</v>
      </c>
      <c r="N21" s="554">
        <f t="shared" si="7"/>
        <v>0</v>
      </c>
      <c r="O21" s="554">
        <f t="shared" si="5"/>
        <v>237016.27999867999</v>
      </c>
      <c r="P21" s="45"/>
    </row>
    <row r="22" spans="1:17" s="130" customFormat="1" ht="100.35" customHeight="1">
      <c r="A22" s="1243"/>
      <c r="B22" s="1218" t="s">
        <v>49</v>
      </c>
      <c r="C22" s="1256" t="s">
        <v>50</v>
      </c>
      <c r="D22" s="720" t="s">
        <v>51</v>
      </c>
      <c r="E22" s="470" t="s">
        <v>52</v>
      </c>
      <c r="F22" s="461">
        <f>'Break down 25-26'!H249</f>
        <v>162569999.99700001</v>
      </c>
      <c r="G22" s="471">
        <v>7</v>
      </c>
      <c r="H22" s="471">
        <v>1</v>
      </c>
      <c r="I22" s="428">
        <f t="shared" si="3"/>
        <v>1137989999.9790001</v>
      </c>
      <c r="J22" s="430">
        <f t="shared" si="4"/>
        <v>45519.599999159997</v>
      </c>
      <c r="K22" s="555"/>
      <c r="L22" s="556">
        <f>J22*3/7</f>
        <v>19508.399999640002</v>
      </c>
      <c r="M22" s="556">
        <f>J22*4/7</f>
        <v>26011.199999519999</v>
      </c>
      <c r="N22" s="556"/>
      <c r="O22" s="552">
        <f t="shared" si="5"/>
        <v>45519.599999159997</v>
      </c>
      <c r="P22" s="557" t="s">
        <v>53</v>
      </c>
    </row>
    <row r="23" spans="1:17" s="130" customFormat="1" ht="78.599999999999994" customHeight="1">
      <c r="A23" s="1244"/>
      <c r="B23" s="1219"/>
      <c r="C23" s="1257"/>
      <c r="D23" s="720" t="s">
        <v>54</v>
      </c>
      <c r="E23" s="470" t="s">
        <v>52</v>
      </c>
      <c r="F23" s="461">
        <f>'Break down 25-26'!H326</f>
        <v>89321000</v>
      </c>
      <c r="G23" s="474">
        <v>7</v>
      </c>
      <c r="H23" s="474">
        <v>1</v>
      </c>
      <c r="I23" s="428">
        <f t="shared" si="3"/>
        <v>625247000</v>
      </c>
      <c r="J23" s="430">
        <f t="shared" si="4"/>
        <v>25009.88</v>
      </c>
      <c r="K23" s="555"/>
      <c r="L23" s="556">
        <f>J23*4/7</f>
        <v>14291.36</v>
      </c>
      <c r="M23" s="556">
        <f>J23*3/7</f>
        <v>10718.52</v>
      </c>
      <c r="N23" s="556"/>
      <c r="O23" s="552">
        <f t="shared" si="5"/>
        <v>25009.88</v>
      </c>
      <c r="P23" s="557" t="s">
        <v>55</v>
      </c>
    </row>
    <row r="24" spans="1:17" s="130" customFormat="1" ht="26.25" customHeight="1">
      <c r="A24" s="1244"/>
      <c r="B24" s="1219"/>
      <c r="C24" s="1257"/>
      <c r="D24" s="720" t="s">
        <v>56</v>
      </c>
      <c r="E24" s="470"/>
      <c r="F24" s="461">
        <f>'Break down 25-26'!H568</f>
        <v>199992999.99399999</v>
      </c>
      <c r="G24" s="474">
        <v>2</v>
      </c>
      <c r="H24" s="474">
        <v>1</v>
      </c>
      <c r="I24" s="428">
        <f t="shared" si="3"/>
        <v>399985999.98799998</v>
      </c>
      <c r="J24" s="430">
        <f t="shared" si="4"/>
        <v>15999.43999952</v>
      </c>
      <c r="K24" s="555"/>
      <c r="L24" s="556">
        <f>J24/2</f>
        <v>7999.7199997600001</v>
      </c>
      <c r="M24" s="558">
        <f>L24</f>
        <v>7999.7199997600001</v>
      </c>
      <c r="N24" s="558">
        <v>0</v>
      </c>
      <c r="O24" s="552">
        <f t="shared" si="5"/>
        <v>15999.43999952</v>
      </c>
      <c r="P24" s="559"/>
    </row>
    <row r="25" spans="1:17" s="130" customFormat="1" ht="52.35" customHeight="1">
      <c r="A25" s="1244"/>
      <c r="B25" s="1219"/>
      <c r="C25" s="1257"/>
      <c r="D25" s="475" t="s">
        <v>57</v>
      </c>
      <c r="E25" s="476" t="s">
        <v>58</v>
      </c>
      <c r="F25" s="477">
        <f>'[62]Break down'!H254</f>
        <v>205000000</v>
      </c>
      <c r="G25" s="478">
        <v>16</v>
      </c>
      <c r="H25" s="478">
        <v>1</v>
      </c>
      <c r="I25" s="428">
        <f t="shared" si="3"/>
        <v>3280000000</v>
      </c>
      <c r="J25" s="430">
        <f t="shared" si="4"/>
        <v>131200</v>
      </c>
      <c r="K25" s="556"/>
      <c r="L25" s="557"/>
      <c r="M25" s="560">
        <f>J25</f>
        <v>131200</v>
      </c>
      <c r="N25" s="557"/>
      <c r="O25" s="552">
        <f t="shared" si="5"/>
        <v>131200</v>
      </c>
      <c r="P25" s="561" t="s">
        <v>59</v>
      </c>
      <c r="Q25" s="599" t="s">
        <v>895</v>
      </c>
    </row>
    <row r="26" spans="1:17" s="130" customFormat="1" ht="31.5">
      <c r="A26" s="1245"/>
      <c r="B26" s="1220"/>
      <c r="C26" s="1258"/>
      <c r="D26" s="79" t="s">
        <v>60</v>
      </c>
      <c r="E26" s="470" t="s">
        <v>61</v>
      </c>
      <c r="F26" s="481">
        <f>482184000</f>
        <v>482184000</v>
      </c>
      <c r="G26" s="474">
        <v>1</v>
      </c>
      <c r="H26" s="474">
        <v>1</v>
      </c>
      <c r="I26" s="428">
        <f t="shared" ref="I26:I32" si="8">F26*G26*H26</f>
        <v>482184000</v>
      </c>
      <c r="J26" s="430">
        <f t="shared" si="4"/>
        <v>19287.36</v>
      </c>
      <c r="K26" s="556"/>
      <c r="L26" s="557">
        <f>J26</f>
        <v>19287.36</v>
      </c>
      <c r="M26" s="45"/>
      <c r="N26" s="45"/>
      <c r="O26" s="552">
        <f t="shared" si="5"/>
        <v>19287.36</v>
      </c>
      <c r="P26" s="562" t="s">
        <v>62</v>
      </c>
    </row>
    <row r="27" spans="1:17" s="130" customFormat="1" ht="31.5">
      <c r="A27" s="479"/>
      <c r="B27" s="480" t="s">
        <v>63</v>
      </c>
      <c r="C27" s="482" t="s">
        <v>64</v>
      </c>
      <c r="D27" s="483" t="s">
        <v>65</v>
      </c>
      <c r="E27" s="470"/>
      <c r="F27" s="461"/>
      <c r="G27" s="474"/>
      <c r="H27" s="474"/>
      <c r="I27" s="554">
        <f>SUM(I28:I32)</f>
        <v>351400000</v>
      </c>
      <c r="J27" s="563">
        <f>SUM(J28:J32)</f>
        <v>14056</v>
      </c>
      <c r="K27" s="556"/>
      <c r="L27" s="564">
        <f>J27*50%</f>
        <v>7028</v>
      </c>
      <c r="M27" s="564">
        <f>J27*50%</f>
        <v>7028</v>
      </c>
      <c r="N27" s="557"/>
      <c r="O27" s="552">
        <f t="shared" si="5"/>
        <v>14056</v>
      </c>
      <c r="P27" s="565"/>
    </row>
    <row r="28" spans="1:17" s="130" customFormat="1" ht="36.75" customHeight="1">
      <c r="A28" s="479"/>
      <c r="B28" s="480"/>
      <c r="D28" s="79" t="s">
        <v>66</v>
      </c>
      <c r="E28" s="470" t="s">
        <v>67</v>
      </c>
      <c r="F28" s="484">
        <v>3000000</v>
      </c>
      <c r="G28" s="474">
        <v>5</v>
      </c>
      <c r="H28" s="474">
        <v>14</v>
      </c>
      <c r="I28" s="428">
        <f t="shared" si="8"/>
        <v>210000000</v>
      </c>
      <c r="J28" s="430">
        <f t="shared" ref="J28:J32" si="9">I28/$F$12</f>
        <v>8400</v>
      </c>
      <c r="K28" s="556"/>
      <c r="L28" s="557"/>
      <c r="M28" s="557"/>
      <c r="N28" s="557"/>
      <c r="O28" s="557"/>
      <c r="P28" s="565"/>
    </row>
    <row r="29" spans="1:17" s="130" customFormat="1" ht="36.75" customHeight="1">
      <c r="A29" s="465"/>
      <c r="B29" s="470"/>
      <c r="C29" s="482"/>
      <c r="D29" s="79" t="s">
        <v>68</v>
      </c>
      <c r="E29" s="470" t="s">
        <v>67</v>
      </c>
      <c r="F29" s="461">
        <v>600000</v>
      </c>
      <c r="G29" s="474">
        <v>6</v>
      </c>
      <c r="H29" s="474">
        <v>14</v>
      </c>
      <c r="I29" s="428">
        <f t="shared" si="8"/>
        <v>50400000</v>
      </c>
      <c r="J29" s="430">
        <f t="shared" si="9"/>
        <v>2016</v>
      </c>
      <c r="K29" s="556"/>
      <c r="L29" s="557"/>
      <c r="M29" s="45"/>
      <c r="N29" s="45"/>
      <c r="O29" s="45"/>
      <c r="P29" s="565"/>
    </row>
    <row r="30" spans="1:17" s="130" customFormat="1" ht="36.75" customHeight="1">
      <c r="A30" s="465"/>
      <c r="B30" s="470"/>
      <c r="C30" s="482"/>
      <c r="D30" s="79" t="s">
        <v>69</v>
      </c>
      <c r="E30" s="470" t="s">
        <v>67</v>
      </c>
      <c r="F30" s="461">
        <v>1000000</v>
      </c>
      <c r="G30" s="474">
        <v>5</v>
      </c>
      <c r="H30" s="474">
        <v>14</v>
      </c>
      <c r="I30" s="428">
        <f t="shared" si="8"/>
        <v>70000000</v>
      </c>
      <c r="J30" s="430">
        <f t="shared" si="9"/>
        <v>2800</v>
      </c>
      <c r="K30" s="556"/>
      <c r="L30" s="557"/>
      <c r="M30" s="45"/>
      <c r="N30" s="45"/>
      <c r="O30" s="45"/>
      <c r="P30" s="73"/>
    </row>
    <row r="31" spans="1:17" s="172" customFormat="1" ht="36.75" customHeight="1">
      <c r="A31" s="465"/>
      <c r="B31" s="465"/>
      <c r="C31" s="485"/>
      <c r="D31" s="79" t="s">
        <v>70</v>
      </c>
      <c r="E31" s="465" t="s">
        <v>71</v>
      </c>
      <c r="F31" s="486">
        <v>1000000</v>
      </c>
      <c r="G31" s="487">
        <v>1</v>
      </c>
      <c r="H31" s="487">
        <v>14</v>
      </c>
      <c r="I31" s="554">
        <f t="shared" si="8"/>
        <v>14000000</v>
      </c>
      <c r="J31" s="563">
        <f t="shared" si="9"/>
        <v>560</v>
      </c>
      <c r="K31" s="566"/>
      <c r="L31" s="567"/>
      <c r="M31" s="85"/>
      <c r="N31" s="85"/>
      <c r="O31" s="85"/>
      <c r="P31" s="568"/>
    </row>
    <row r="32" spans="1:17" s="172" customFormat="1" ht="36.75" customHeight="1">
      <c r="A32" s="465"/>
      <c r="B32" s="465"/>
      <c r="C32" s="485"/>
      <c r="D32" s="79" t="s">
        <v>72</v>
      </c>
      <c r="E32" s="465" t="s">
        <v>73</v>
      </c>
      <c r="F32" s="486">
        <v>100000</v>
      </c>
      <c r="G32" s="487">
        <v>5</v>
      </c>
      <c r="H32" s="487">
        <v>14</v>
      </c>
      <c r="I32" s="554">
        <f t="shared" si="8"/>
        <v>7000000</v>
      </c>
      <c r="J32" s="563">
        <f t="shared" si="9"/>
        <v>280</v>
      </c>
      <c r="K32" s="566"/>
      <c r="L32" s="567"/>
      <c r="M32" s="85"/>
      <c r="N32" s="85"/>
      <c r="O32" s="85"/>
      <c r="P32" s="568"/>
    </row>
    <row r="33" spans="1:16" s="130" customFormat="1" ht="28.5" customHeight="1">
      <c r="A33" s="488" t="s">
        <v>74</v>
      </c>
      <c r="B33" s="488" t="s">
        <v>75</v>
      </c>
      <c r="C33" s="1208" t="s">
        <v>76</v>
      </c>
      <c r="D33" s="1209"/>
      <c r="E33" s="457"/>
      <c r="F33" s="457"/>
      <c r="G33" s="457"/>
      <c r="H33" s="457"/>
      <c r="I33" s="547">
        <f t="shared" ref="I33:O33" si="10">I34+I37</f>
        <v>8157212000</v>
      </c>
      <c r="J33" s="547">
        <f t="shared" si="10"/>
        <v>326288.48</v>
      </c>
      <c r="K33" s="547">
        <f t="shared" si="10"/>
        <v>0</v>
      </c>
      <c r="L33" s="547">
        <f t="shared" si="10"/>
        <v>186909.16</v>
      </c>
      <c r="M33" s="547">
        <f t="shared" si="10"/>
        <v>139379.32</v>
      </c>
      <c r="N33" s="547">
        <f t="shared" si="10"/>
        <v>0</v>
      </c>
      <c r="O33" s="547">
        <f t="shared" si="10"/>
        <v>326288.48</v>
      </c>
      <c r="P33" s="548"/>
    </row>
    <row r="34" spans="1:16" s="130" customFormat="1" ht="33" customHeight="1">
      <c r="A34" s="459"/>
      <c r="B34" s="489" t="s">
        <v>77</v>
      </c>
      <c r="C34" s="490" t="s">
        <v>78</v>
      </c>
      <c r="D34" s="490" t="s">
        <v>79</v>
      </c>
      <c r="E34" s="489"/>
      <c r="F34" s="489"/>
      <c r="G34" s="489"/>
      <c r="H34" s="489"/>
      <c r="I34" s="569">
        <f t="shared" ref="I34:N34" si="11">I35</f>
        <v>120876000</v>
      </c>
      <c r="J34" s="569">
        <f t="shared" si="11"/>
        <v>4835.04</v>
      </c>
      <c r="K34" s="569">
        <f t="shared" si="11"/>
        <v>0</v>
      </c>
      <c r="L34" s="569">
        <f t="shared" si="11"/>
        <v>4835.04</v>
      </c>
      <c r="M34" s="569">
        <f t="shared" si="11"/>
        <v>0</v>
      </c>
      <c r="N34" s="569">
        <f t="shared" si="11"/>
        <v>0</v>
      </c>
      <c r="O34" s="569">
        <f>SUM(K34:N34)</f>
        <v>4835.04</v>
      </c>
      <c r="P34" s="570"/>
    </row>
    <row r="35" spans="1:16" s="130" customFormat="1" ht="39.950000000000003" customHeight="1">
      <c r="A35" s="1246"/>
      <c r="B35" s="1211"/>
      <c r="C35" s="1202" t="s">
        <v>80</v>
      </c>
      <c r="D35" s="491" t="s">
        <v>81</v>
      </c>
      <c r="E35" s="43"/>
      <c r="F35" s="461"/>
      <c r="G35" s="43"/>
      <c r="H35" s="43"/>
      <c r="I35" s="571">
        <f t="shared" ref="I35:K35" si="12">SUM(I36:I36)</f>
        <v>120876000</v>
      </c>
      <c r="J35" s="571">
        <f t="shared" si="12"/>
        <v>4835.04</v>
      </c>
      <c r="K35" s="571">
        <f t="shared" si="12"/>
        <v>0</v>
      </c>
      <c r="L35" s="571">
        <f t="shared" ref="L35:L40" si="13">J35</f>
        <v>4835.04</v>
      </c>
      <c r="M35" s="571">
        <f>SUM(M36:M36)</f>
        <v>0</v>
      </c>
      <c r="N35" s="571">
        <f>SUM(N36:N36)</f>
        <v>0</v>
      </c>
      <c r="O35" s="571">
        <f t="shared" ref="O35:O44" si="14">SUM(L35:N35)</f>
        <v>4835.04</v>
      </c>
      <c r="P35" s="45"/>
    </row>
    <row r="36" spans="1:16" s="130" customFormat="1" ht="50.1" customHeight="1">
      <c r="A36" s="1247"/>
      <c r="B36" s="1213"/>
      <c r="C36" s="1204"/>
      <c r="D36" s="44" t="s">
        <v>82</v>
      </c>
      <c r="E36" s="492" t="s">
        <v>83</v>
      </c>
      <c r="F36" s="493">
        <f>'Break down 25-26'!H392</f>
        <v>3021900</v>
      </c>
      <c r="G36" s="43">
        <v>20</v>
      </c>
      <c r="H36" s="43">
        <v>2</v>
      </c>
      <c r="I36" s="572">
        <f>H36*G36*F36</f>
        <v>120876000</v>
      </c>
      <c r="J36" s="573">
        <f t="shared" ref="J36:J42" si="15">I36/$F$12</f>
        <v>4835.04</v>
      </c>
      <c r="K36" s="43"/>
      <c r="L36" s="556">
        <f t="shared" si="13"/>
        <v>4835.04</v>
      </c>
      <c r="M36" s="43"/>
      <c r="N36" s="43"/>
      <c r="O36" s="574">
        <f t="shared" si="14"/>
        <v>4835.04</v>
      </c>
      <c r="P36" s="404" t="s">
        <v>84</v>
      </c>
    </row>
    <row r="37" spans="1:16" s="437" customFormat="1" ht="24.95" customHeight="1">
      <c r="A37" s="494"/>
      <c r="B37" s="495" t="s">
        <v>85</v>
      </c>
      <c r="C37" s="1232" t="s">
        <v>86</v>
      </c>
      <c r="D37" s="1233"/>
      <c r="E37" s="495"/>
      <c r="F37" s="496"/>
      <c r="G37" s="495"/>
      <c r="H37" s="497"/>
      <c r="I37" s="575">
        <f t="shared" ref="I37:O37" si="16">I38+I45+I61+I71+I85+I89</f>
        <v>8036336000</v>
      </c>
      <c r="J37" s="575">
        <f t="shared" si="16"/>
        <v>321453.44</v>
      </c>
      <c r="K37" s="575">
        <f t="shared" si="16"/>
        <v>0</v>
      </c>
      <c r="L37" s="575">
        <f t="shared" si="16"/>
        <v>182074.12</v>
      </c>
      <c r="M37" s="575">
        <f t="shared" si="16"/>
        <v>139379.32</v>
      </c>
      <c r="N37" s="575">
        <f t="shared" si="16"/>
        <v>0</v>
      </c>
      <c r="O37" s="575">
        <f t="shared" si="16"/>
        <v>321453.44</v>
      </c>
      <c r="P37" s="576"/>
    </row>
    <row r="38" spans="1:16" s="438" customFormat="1" ht="26.1" customHeight="1">
      <c r="A38" s="498"/>
      <c r="B38" s="498" t="s">
        <v>87</v>
      </c>
      <c r="C38" s="499" t="s">
        <v>88</v>
      </c>
      <c r="D38" s="500"/>
      <c r="E38" s="498"/>
      <c r="F38" s="501"/>
      <c r="G38" s="498"/>
      <c r="H38" s="502"/>
      <c r="I38" s="577">
        <f t="shared" ref="I38:O38" si="17">I39+I43</f>
        <v>1220000000</v>
      </c>
      <c r="J38" s="577">
        <f t="shared" si="17"/>
        <v>48800</v>
      </c>
      <c r="K38" s="577">
        <f t="shared" si="17"/>
        <v>0</v>
      </c>
      <c r="L38" s="577">
        <f t="shared" si="17"/>
        <v>26800</v>
      </c>
      <c r="M38" s="577">
        <f t="shared" si="17"/>
        <v>22000</v>
      </c>
      <c r="N38" s="577">
        <f t="shared" si="17"/>
        <v>0</v>
      </c>
      <c r="O38" s="577">
        <f t="shared" si="17"/>
        <v>48800</v>
      </c>
      <c r="P38" s="578"/>
    </row>
    <row r="39" spans="1:16" s="439" customFormat="1" ht="24" customHeight="1">
      <c r="A39" s="1221"/>
      <c r="B39" s="1221" t="s">
        <v>89</v>
      </c>
      <c r="C39" s="1259" t="s">
        <v>90</v>
      </c>
      <c r="D39" s="504" t="s">
        <v>91</v>
      </c>
      <c r="E39" s="505"/>
      <c r="F39" s="506"/>
      <c r="G39" s="507"/>
      <c r="H39" s="507"/>
      <c r="I39" s="579">
        <f t="shared" ref="I39:N39" si="18">SUM(I40:I42)</f>
        <v>1100000000</v>
      </c>
      <c r="J39" s="579">
        <f t="shared" si="18"/>
        <v>44000</v>
      </c>
      <c r="K39" s="579">
        <f t="shared" si="18"/>
        <v>0</v>
      </c>
      <c r="L39" s="579">
        <f t="shared" si="18"/>
        <v>26800</v>
      </c>
      <c r="M39" s="579">
        <f t="shared" si="18"/>
        <v>17200</v>
      </c>
      <c r="N39" s="579">
        <f t="shared" si="18"/>
        <v>0</v>
      </c>
      <c r="O39" s="571">
        <f t="shared" si="14"/>
        <v>44000</v>
      </c>
      <c r="P39" s="580"/>
    </row>
    <row r="40" spans="1:16" s="439" customFormat="1" ht="24" customHeight="1">
      <c r="A40" s="1222"/>
      <c r="B40" s="1222"/>
      <c r="C40" s="1260"/>
      <c r="D40" s="44" t="s">
        <v>92</v>
      </c>
      <c r="E40" s="508" t="s">
        <v>67</v>
      </c>
      <c r="F40" s="509">
        <v>3000000</v>
      </c>
      <c r="G40" s="43">
        <v>80</v>
      </c>
      <c r="H40" s="43">
        <v>1</v>
      </c>
      <c r="I40" s="581">
        <f>F40*G40*H40</f>
        <v>240000000</v>
      </c>
      <c r="J40" s="428">
        <f t="shared" si="15"/>
        <v>9600</v>
      </c>
      <c r="K40" s="582"/>
      <c r="L40" s="428">
        <f t="shared" si="13"/>
        <v>9600</v>
      </c>
      <c r="M40" s="579"/>
      <c r="N40" s="583"/>
      <c r="O40" s="584">
        <f t="shared" si="14"/>
        <v>9600</v>
      </c>
      <c r="P40" s="580"/>
    </row>
    <row r="41" spans="1:16" s="439" customFormat="1" ht="42.75" customHeight="1">
      <c r="A41" s="1222"/>
      <c r="B41" s="1222"/>
      <c r="C41" s="1260"/>
      <c r="D41" s="44" t="s">
        <v>93</v>
      </c>
      <c r="E41" s="43" t="s">
        <v>83</v>
      </c>
      <c r="F41" s="509">
        <v>25000000</v>
      </c>
      <c r="G41" s="43">
        <v>20</v>
      </c>
      <c r="H41" s="43">
        <v>1</v>
      </c>
      <c r="I41" s="581">
        <f t="shared" ref="I41:I44" si="19">H41*G41*F41</f>
        <v>500000000</v>
      </c>
      <c r="J41" s="428">
        <f t="shared" si="15"/>
        <v>20000</v>
      </c>
      <c r="K41" s="585"/>
      <c r="L41" s="586">
        <f>J41/2</f>
        <v>10000</v>
      </c>
      <c r="M41" s="586">
        <f>J41/2</f>
        <v>10000</v>
      </c>
      <c r="N41" s="585"/>
      <c r="O41" s="584">
        <f t="shared" si="14"/>
        <v>20000</v>
      </c>
      <c r="P41" s="580"/>
    </row>
    <row r="42" spans="1:16" s="439" customFormat="1" ht="42.75" customHeight="1">
      <c r="A42" s="1222"/>
      <c r="B42" s="1222"/>
      <c r="C42" s="1260"/>
      <c r="D42" s="59" t="s">
        <v>94</v>
      </c>
      <c r="E42" s="58" t="s">
        <v>95</v>
      </c>
      <c r="F42" s="510">
        <v>3000000</v>
      </c>
      <c r="G42" s="58">
        <v>20</v>
      </c>
      <c r="H42" s="58">
        <v>6</v>
      </c>
      <c r="I42" s="587">
        <f t="shared" si="19"/>
        <v>360000000</v>
      </c>
      <c r="J42" s="582">
        <f t="shared" si="15"/>
        <v>14400</v>
      </c>
      <c r="K42" s="585"/>
      <c r="L42" s="588">
        <f>J42/2</f>
        <v>7200</v>
      </c>
      <c r="M42" s="588">
        <f>J42/2</f>
        <v>7200</v>
      </c>
      <c r="N42" s="585"/>
      <c r="O42" s="584">
        <f t="shared" si="14"/>
        <v>14400</v>
      </c>
      <c r="P42" s="580"/>
    </row>
    <row r="43" spans="1:16" s="439" customFormat="1" ht="24" customHeight="1">
      <c r="A43" s="1221"/>
      <c r="B43" s="1221" t="s">
        <v>96</v>
      </c>
      <c r="C43" s="1253" t="s">
        <v>97</v>
      </c>
      <c r="D43" s="504" t="s">
        <v>98</v>
      </c>
      <c r="E43" s="511"/>
      <c r="F43" s="509"/>
      <c r="G43" s="43"/>
      <c r="H43" s="43"/>
      <c r="I43" s="579">
        <f t="shared" ref="I43:N43" si="20">SUM(I44)</f>
        <v>120000000</v>
      </c>
      <c r="J43" s="579">
        <f t="shared" si="20"/>
        <v>4800</v>
      </c>
      <c r="K43" s="579">
        <f t="shared" si="20"/>
        <v>0</v>
      </c>
      <c r="L43" s="579">
        <f t="shared" si="20"/>
        <v>0</v>
      </c>
      <c r="M43" s="579">
        <f t="shared" si="20"/>
        <v>4800</v>
      </c>
      <c r="N43" s="579">
        <f t="shared" si="20"/>
        <v>0</v>
      </c>
      <c r="O43" s="571">
        <f t="shared" si="14"/>
        <v>4800</v>
      </c>
      <c r="P43" s="366"/>
    </row>
    <row r="44" spans="1:16" s="439" customFormat="1" ht="42.75" customHeight="1">
      <c r="A44" s="1223"/>
      <c r="B44" s="1223"/>
      <c r="C44" s="1255"/>
      <c r="D44" s="44" t="s">
        <v>99</v>
      </c>
      <c r="E44" s="43" t="s">
        <v>100</v>
      </c>
      <c r="F44" s="509">
        <v>1000000</v>
      </c>
      <c r="G44" s="43">
        <v>20</v>
      </c>
      <c r="H44" s="43">
        <v>6</v>
      </c>
      <c r="I44" s="428">
        <f t="shared" si="19"/>
        <v>120000000</v>
      </c>
      <c r="J44" s="582">
        <f t="shared" ref="J44:J55" si="21">I44/$F$12</f>
        <v>4800</v>
      </c>
      <c r="K44" s="589"/>
      <c r="L44" s="589"/>
      <c r="M44" s="586">
        <f>J44</f>
        <v>4800</v>
      </c>
      <c r="N44" s="589"/>
      <c r="O44" s="589">
        <f t="shared" si="14"/>
        <v>4800</v>
      </c>
      <c r="P44" s="366"/>
    </row>
    <row r="45" spans="1:16" s="172" customFormat="1" ht="37.5" customHeight="1">
      <c r="A45" s="498"/>
      <c r="B45" s="498" t="s">
        <v>101</v>
      </c>
      <c r="C45" s="499" t="s">
        <v>102</v>
      </c>
      <c r="D45" s="500"/>
      <c r="E45" s="498"/>
      <c r="F45" s="501"/>
      <c r="G45" s="498"/>
      <c r="H45" s="502"/>
      <c r="I45" s="577">
        <f t="shared" ref="I45:O45" si="22">+I46+I48+I56</f>
        <v>0</v>
      </c>
      <c r="J45" s="577">
        <f t="shared" si="22"/>
        <v>0</v>
      </c>
      <c r="K45" s="577">
        <f t="shared" si="22"/>
        <v>0</v>
      </c>
      <c r="L45" s="577">
        <f t="shared" si="22"/>
        <v>0</v>
      </c>
      <c r="M45" s="577">
        <f t="shared" si="22"/>
        <v>0</v>
      </c>
      <c r="N45" s="577">
        <f t="shared" si="22"/>
        <v>0</v>
      </c>
      <c r="O45" s="577">
        <f t="shared" si="22"/>
        <v>0</v>
      </c>
      <c r="P45" s="578"/>
    </row>
    <row r="46" spans="1:16" s="172" customFormat="1">
      <c r="A46" s="464"/>
      <c r="B46" s="512"/>
      <c r="C46" s="513"/>
      <c r="D46" s="514" t="s">
        <v>103</v>
      </c>
      <c r="E46" s="515"/>
      <c r="F46" s="516"/>
      <c r="G46" s="515"/>
      <c r="H46" s="515"/>
      <c r="I46" s="590">
        <f t="shared" ref="I46:K46" si="23">SUM(I47)</f>
        <v>0</v>
      </c>
      <c r="J46" s="590">
        <f t="shared" si="23"/>
        <v>0</v>
      </c>
      <c r="K46" s="590">
        <f t="shared" si="23"/>
        <v>0</v>
      </c>
      <c r="L46" s="590">
        <f>J47</f>
        <v>0</v>
      </c>
      <c r="M46" s="590">
        <f t="shared" ref="M46:O46" si="24">SUM(M47)</f>
        <v>0</v>
      </c>
      <c r="N46" s="590">
        <f t="shared" si="24"/>
        <v>0</v>
      </c>
      <c r="O46" s="590">
        <f t="shared" si="24"/>
        <v>0</v>
      </c>
      <c r="P46" s="591"/>
    </row>
    <row r="47" spans="1:16" s="172" customFormat="1" ht="31.5">
      <c r="A47" s="464"/>
      <c r="B47" s="517" t="s">
        <v>104</v>
      </c>
      <c r="C47" s="518" t="s">
        <v>105</v>
      </c>
      <c r="D47" s="519" t="s">
        <v>106</v>
      </c>
      <c r="E47" s="43"/>
      <c r="F47" s="484">
        <v>3000000</v>
      </c>
      <c r="G47" s="43">
        <v>30</v>
      </c>
      <c r="H47" s="43">
        <v>0</v>
      </c>
      <c r="I47" s="551">
        <f t="shared" ref="I47:I55" si="25">F47*G47*H47</f>
        <v>0</v>
      </c>
      <c r="J47" s="582">
        <f t="shared" si="21"/>
        <v>0</v>
      </c>
      <c r="K47" s="484"/>
      <c r="L47" s="484">
        <f t="shared" ref="L47:L55" si="26">J47</f>
        <v>0</v>
      </c>
      <c r="M47" s="484"/>
      <c r="N47" s="592"/>
      <c r="O47" s="592">
        <f t="shared" ref="O47:O55" si="27">SUM(L47:N47)</f>
        <v>0</v>
      </c>
      <c r="P47" s="591"/>
    </row>
    <row r="48" spans="1:16" s="130" customFormat="1" ht="15.75" customHeight="1">
      <c r="A48" s="1243"/>
      <c r="B48" s="1211" t="s">
        <v>107</v>
      </c>
      <c r="C48" s="1261" t="s">
        <v>108</v>
      </c>
      <c r="D48" s="514" t="s">
        <v>103</v>
      </c>
      <c r="E48" s="43"/>
      <c r="F48" s="521"/>
      <c r="G48" s="43"/>
      <c r="H48" s="43"/>
      <c r="I48" s="590">
        <f t="shared" ref="I48:O48" si="28">SUM(I49:I55)</f>
        <v>0</v>
      </c>
      <c r="J48" s="590">
        <f t="shared" si="28"/>
        <v>0</v>
      </c>
      <c r="K48" s="590">
        <f t="shared" si="28"/>
        <v>0</v>
      </c>
      <c r="L48" s="590">
        <f t="shared" si="28"/>
        <v>0</v>
      </c>
      <c r="M48" s="590">
        <f t="shared" si="28"/>
        <v>0</v>
      </c>
      <c r="N48" s="590">
        <f t="shared" si="28"/>
        <v>0</v>
      </c>
      <c r="O48" s="590">
        <f t="shared" si="28"/>
        <v>0</v>
      </c>
      <c r="P48" s="366"/>
    </row>
    <row r="49" spans="1:16" s="130" customFormat="1" ht="15.75" customHeight="1">
      <c r="A49" s="1244"/>
      <c r="B49" s="1212"/>
      <c r="C49" s="1262"/>
      <c r="D49" s="518" t="s">
        <v>109</v>
      </c>
      <c r="E49" s="524" t="s">
        <v>67</v>
      </c>
      <c r="F49" s="524">
        <v>3000000</v>
      </c>
      <c r="G49" s="525">
        <v>1</v>
      </c>
      <c r="H49" s="43">
        <v>0</v>
      </c>
      <c r="I49" s="551">
        <f t="shared" si="25"/>
        <v>0</v>
      </c>
      <c r="J49" s="582">
        <f t="shared" si="21"/>
        <v>0</v>
      </c>
      <c r="K49" s="43"/>
      <c r="L49" s="556">
        <f t="shared" si="26"/>
        <v>0</v>
      </c>
      <c r="M49" s="556"/>
      <c r="N49" s="43"/>
      <c r="O49" s="556">
        <f t="shared" si="27"/>
        <v>0</v>
      </c>
      <c r="P49" s="1196" t="s">
        <v>110</v>
      </c>
    </row>
    <row r="50" spans="1:16" s="130" customFormat="1" ht="15.75" customHeight="1">
      <c r="A50" s="1244"/>
      <c r="B50" s="1212"/>
      <c r="C50" s="1262"/>
      <c r="D50" s="518" t="s">
        <v>111</v>
      </c>
      <c r="E50" s="524" t="s">
        <v>67</v>
      </c>
      <c r="F50" s="524">
        <v>2000000</v>
      </c>
      <c r="G50" s="525">
        <v>5</v>
      </c>
      <c r="H50" s="43">
        <v>0</v>
      </c>
      <c r="I50" s="551">
        <f t="shared" si="25"/>
        <v>0</v>
      </c>
      <c r="J50" s="582">
        <f t="shared" si="21"/>
        <v>0</v>
      </c>
      <c r="K50" s="43"/>
      <c r="L50" s="556">
        <f t="shared" si="26"/>
        <v>0</v>
      </c>
      <c r="M50" s="556"/>
      <c r="N50" s="43"/>
      <c r="O50" s="556">
        <f t="shared" si="27"/>
        <v>0</v>
      </c>
      <c r="P50" s="1196"/>
    </row>
    <row r="51" spans="1:16" s="130" customFormat="1" ht="15.75" customHeight="1">
      <c r="A51" s="1244"/>
      <c r="B51" s="1212"/>
      <c r="C51" s="1262"/>
      <c r="D51" s="518" t="s">
        <v>112</v>
      </c>
      <c r="E51" s="524" t="s">
        <v>67</v>
      </c>
      <c r="F51" s="524">
        <v>1000000</v>
      </c>
      <c r="G51" s="525">
        <v>2</v>
      </c>
      <c r="H51" s="43">
        <v>0</v>
      </c>
      <c r="I51" s="551">
        <f t="shared" si="25"/>
        <v>0</v>
      </c>
      <c r="J51" s="582">
        <f t="shared" si="21"/>
        <v>0</v>
      </c>
      <c r="K51" s="43"/>
      <c r="L51" s="556">
        <f t="shared" si="26"/>
        <v>0</v>
      </c>
      <c r="M51" s="556"/>
      <c r="N51" s="43"/>
      <c r="O51" s="556">
        <f t="shared" si="27"/>
        <v>0</v>
      </c>
      <c r="P51" s="1196"/>
    </row>
    <row r="52" spans="1:16" s="130" customFormat="1" ht="15.75" customHeight="1">
      <c r="A52" s="1244"/>
      <c r="B52" s="1212"/>
      <c r="C52" s="1262"/>
      <c r="D52" s="518" t="s">
        <v>113</v>
      </c>
      <c r="E52" s="524" t="s">
        <v>67</v>
      </c>
      <c r="F52" s="524">
        <v>200000</v>
      </c>
      <c r="G52" s="525">
        <v>1</v>
      </c>
      <c r="H52" s="43">
        <v>0</v>
      </c>
      <c r="I52" s="551">
        <f t="shared" si="25"/>
        <v>0</v>
      </c>
      <c r="J52" s="582">
        <f t="shared" si="21"/>
        <v>0</v>
      </c>
      <c r="K52" s="43"/>
      <c r="L52" s="556">
        <f t="shared" si="26"/>
        <v>0</v>
      </c>
      <c r="M52" s="556"/>
      <c r="N52" s="43"/>
      <c r="O52" s="556">
        <f t="shared" si="27"/>
        <v>0</v>
      </c>
      <c r="P52" s="1196"/>
    </row>
    <row r="53" spans="1:16" s="130" customFormat="1" ht="15.75" customHeight="1">
      <c r="A53" s="1244"/>
      <c r="B53" s="1212"/>
      <c r="C53" s="1262"/>
      <c r="D53" s="518" t="s">
        <v>114</v>
      </c>
      <c r="E53" s="524" t="s">
        <v>115</v>
      </c>
      <c r="F53" s="524">
        <v>70000</v>
      </c>
      <c r="G53" s="525">
        <v>11</v>
      </c>
      <c r="H53" s="43">
        <v>0</v>
      </c>
      <c r="I53" s="551">
        <f t="shared" si="25"/>
        <v>0</v>
      </c>
      <c r="J53" s="582">
        <f t="shared" si="21"/>
        <v>0</v>
      </c>
      <c r="K53" s="43"/>
      <c r="L53" s="556">
        <f t="shared" si="26"/>
        <v>0</v>
      </c>
      <c r="M53" s="556"/>
      <c r="N53" s="43"/>
      <c r="O53" s="556">
        <f t="shared" si="27"/>
        <v>0</v>
      </c>
      <c r="P53" s="1196"/>
    </row>
    <row r="54" spans="1:16" s="130" customFormat="1" ht="15.75" customHeight="1">
      <c r="A54" s="1244"/>
      <c r="B54" s="1212"/>
      <c r="C54" s="1262"/>
      <c r="D54" s="518" t="s">
        <v>116</v>
      </c>
      <c r="E54" s="524" t="s">
        <v>61</v>
      </c>
      <c r="F54" s="524">
        <v>1000000</v>
      </c>
      <c r="G54" s="525">
        <v>1</v>
      </c>
      <c r="H54" s="43">
        <v>0</v>
      </c>
      <c r="I54" s="551">
        <f t="shared" si="25"/>
        <v>0</v>
      </c>
      <c r="J54" s="582">
        <f t="shared" si="21"/>
        <v>0</v>
      </c>
      <c r="K54" s="43"/>
      <c r="L54" s="556">
        <f t="shared" si="26"/>
        <v>0</v>
      </c>
      <c r="M54" s="556"/>
      <c r="N54" s="43"/>
      <c r="O54" s="556">
        <f t="shared" si="27"/>
        <v>0</v>
      </c>
      <c r="P54" s="1196"/>
    </row>
    <row r="55" spans="1:16" s="130" customFormat="1" ht="15.75" customHeight="1">
      <c r="A55" s="1245"/>
      <c r="B55" s="1213"/>
      <c r="C55" s="1263"/>
      <c r="D55" s="518" t="s">
        <v>117</v>
      </c>
      <c r="E55" s="524" t="s">
        <v>118</v>
      </c>
      <c r="F55" s="524">
        <v>50000</v>
      </c>
      <c r="G55" s="525">
        <v>11</v>
      </c>
      <c r="H55" s="43">
        <v>0</v>
      </c>
      <c r="I55" s="551">
        <f t="shared" si="25"/>
        <v>0</v>
      </c>
      <c r="J55" s="582">
        <f t="shared" si="21"/>
        <v>0</v>
      </c>
      <c r="K55" s="43"/>
      <c r="L55" s="556">
        <f t="shared" si="26"/>
        <v>0</v>
      </c>
      <c r="M55" s="556"/>
      <c r="N55" s="43"/>
      <c r="O55" s="556">
        <f t="shared" si="27"/>
        <v>0</v>
      </c>
      <c r="P55" s="1196"/>
    </row>
    <row r="56" spans="1:16" s="130" customFormat="1" ht="20.25" customHeight="1">
      <c r="A56" s="479"/>
      <c r="B56" s="71"/>
      <c r="C56" s="526"/>
      <c r="D56" s="514" t="s">
        <v>103</v>
      </c>
      <c r="E56" s="43"/>
      <c r="F56" s="521"/>
      <c r="G56" s="43"/>
      <c r="H56" s="492"/>
      <c r="I56" s="590">
        <f t="shared" ref="I56:O56" si="29">SUM(I57:I60)</f>
        <v>0</v>
      </c>
      <c r="J56" s="590">
        <f t="shared" si="29"/>
        <v>0</v>
      </c>
      <c r="K56" s="590">
        <f t="shared" si="29"/>
        <v>0</v>
      </c>
      <c r="L56" s="590">
        <f t="shared" si="29"/>
        <v>0</v>
      </c>
      <c r="M56" s="590">
        <f t="shared" si="29"/>
        <v>0</v>
      </c>
      <c r="N56" s="590">
        <f t="shared" si="29"/>
        <v>0</v>
      </c>
      <c r="O56" s="590">
        <f t="shared" si="29"/>
        <v>0</v>
      </c>
      <c r="P56" s="366" t="s">
        <v>119</v>
      </c>
    </row>
    <row r="57" spans="1:16" s="439" customFormat="1" ht="15.75" customHeight="1">
      <c r="A57" s="1248"/>
      <c r="B57" s="1214" t="s">
        <v>120</v>
      </c>
      <c r="C57" s="1198" t="s">
        <v>121</v>
      </c>
      <c r="D57" s="44" t="s">
        <v>122</v>
      </c>
      <c r="E57" s="43" t="s">
        <v>123</v>
      </c>
      <c r="F57" s="524">
        <v>23000000</v>
      </c>
      <c r="G57" s="43">
        <v>25</v>
      </c>
      <c r="H57" s="43">
        <f t="shared" ref="H57:H59" si="30">1*0</f>
        <v>0</v>
      </c>
      <c r="I57" s="551">
        <f>F57*G57*H57</f>
        <v>0</v>
      </c>
      <c r="J57" s="582">
        <f t="shared" ref="J57:J59" si="31">I57/$F$12</f>
        <v>0</v>
      </c>
      <c r="K57" s="515"/>
      <c r="L57" s="556"/>
      <c r="M57" s="556"/>
      <c r="N57" s="515"/>
      <c r="O57" s="515"/>
      <c r="P57" s="366" t="s">
        <v>124</v>
      </c>
    </row>
    <row r="58" spans="1:16" s="130" customFormat="1" ht="30.75" customHeight="1">
      <c r="A58" s="1248"/>
      <c r="B58" s="1214"/>
      <c r="C58" s="1198"/>
      <c r="D58" s="44" t="s">
        <v>125</v>
      </c>
      <c r="E58" s="43" t="s">
        <v>126</v>
      </c>
      <c r="F58" s="461">
        <v>3000000</v>
      </c>
      <c r="G58" s="43">
        <v>25</v>
      </c>
      <c r="H58" s="43">
        <f t="shared" si="30"/>
        <v>0</v>
      </c>
      <c r="I58" s="551">
        <f>F58*G58*H58</f>
        <v>0</v>
      </c>
      <c r="J58" s="582">
        <f t="shared" si="31"/>
        <v>0</v>
      </c>
      <c r="K58" s="43"/>
      <c r="L58" s="556"/>
      <c r="M58" s="556"/>
      <c r="N58" s="43"/>
      <c r="O58" s="43"/>
      <c r="P58" s="366" t="s">
        <v>127</v>
      </c>
    </row>
    <row r="59" spans="1:16" s="130" customFormat="1" ht="34.5" customHeight="1">
      <c r="A59" s="1248"/>
      <c r="B59" s="1214"/>
      <c r="C59" s="1198"/>
      <c r="D59" s="44" t="s">
        <v>128</v>
      </c>
      <c r="E59" s="43" t="s">
        <v>129</v>
      </c>
      <c r="F59" s="527">
        <v>6746000</v>
      </c>
      <c r="G59" s="43">
        <v>3</v>
      </c>
      <c r="H59" s="43">
        <f t="shared" si="30"/>
        <v>0</v>
      </c>
      <c r="I59" s="551">
        <f t="shared" ref="I59:I67" si="32">H59*G59*F59</f>
        <v>0</v>
      </c>
      <c r="J59" s="582">
        <f t="shared" si="31"/>
        <v>0</v>
      </c>
      <c r="K59" s="43"/>
      <c r="L59" s="556"/>
      <c r="M59" s="556"/>
      <c r="N59" s="43"/>
      <c r="O59" s="43"/>
      <c r="P59" s="366" t="s">
        <v>130</v>
      </c>
    </row>
    <row r="60" spans="1:16" s="130" customFormat="1" ht="15.75" customHeight="1">
      <c r="A60" s="472"/>
      <c r="B60" s="522"/>
      <c r="C60" s="523"/>
      <c r="D60" s="528"/>
      <c r="E60" s="529"/>
      <c r="F60" s="529"/>
      <c r="G60" s="530"/>
      <c r="H60" s="531"/>
      <c r="I60" s="593"/>
      <c r="J60" s="594"/>
      <c r="K60" s="58"/>
      <c r="L60" s="595"/>
      <c r="M60" s="595"/>
      <c r="N60" s="58"/>
      <c r="O60" s="58"/>
      <c r="P60" s="580"/>
    </row>
    <row r="61" spans="1:16" s="172" customFormat="1" ht="33.950000000000003" customHeight="1">
      <c r="A61" s="498"/>
      <c r="B61" s="498" t="s">
        <v>131</v>
      </c>
      <c r="C61" s="499" t="s">
        <v>132</v>
      </c>
      <c r="D61" s="500"/>
      <c r="E61" s="498"/>
      <c r="F61" s="501"/>
      <c r="G61" s="498"/>
      <c r="H61" s="502"/>
      <c r="I61" s="577">
        <f t="shared" ref="I61:O61" si="33">SUM(I62,I68)</f>
        <v>1033400000</v>
      </c>
      <c r="J61" s="577">
        <f t="shared" si="33"/>
        <v>41336</v>
      </c>
      <c r="K61" s="577">
        <f t="shared" si="33"/>
        <v>0</v>
      </c>
      <c r="L61" s="577">
        <f t="shared" si="33"/>
        <v>26216</v>
      </c>
      <c r="M61" s="577">
        <f t="shared" si="33"/>
        <v>15120</v>
      </c>
      <c r="N61" s="577">
        <f t="shared" si="33"/>
        <v>0</v>
      </c>
      <c r="O61" s="577">
        <f t="shared" si="33"/>
        <v>41336</v>
      </c>
      <c r="P61" s="578"/>
    </row>
    <row r="62" spans="1:16" s="130" customFormat="1">
      <c r="A62" s="1249"/>
      <c r="B62" s="1221" t="s">
        <v>133</v>
      </c>
      <c r="C62" s="1253" t="s">
        <v>134</v>
      </c>
      <c r="D62" s="532" t="s">
        <v>135</v>
      </c>
      <c r="E62" s="58"/>
      <c r="F62" s="533"/>
      <c r="G62" s="534"/>
      <c r="H62" s="534"/>
      <c r="I62" s="596">
        <f t="shared" ref="I62:O62" si="34">SUM(I63:I67)</f>
        <v>277400000</v>
      </c>
      <c r="J62" s="596">
        <f t="shared" si="34"/>
        <v>11096</v>
      </c>
      <c r="K62" s="596">
        <f t="shared" si="34"/>
        <v>0</v>
      </c>
      <c r="L62" s="596">
        <f t="shared" si="34"/>
        <v>11096</v>
      </c>
      <c r="M62" s="596">
        <f t="shared" si="34"/>
        <v>0</v>
      </c>
      <c r="N62" s="596">
        <f t="shared" si="34"/>
        <v>0</v>
      </c>
      <c r="O62" s="596">
        <f t="shared" si="34"/>
        <v>11096</v>
      </c>
      <c r="P62" s="597"/>
    </row>
    <row r="63" spans="1:16" s="130" customFormat="1">
      <c r="A63" s="1250"/>
      <c r="B63" s="1222"/>
      <c r="C63" s="1254"/>
      <c r="D63" s="44" t="s">
        <v>136</v>
      </c>
      <c r="E63" s="43" t="s">
        <v>137</v>
      </c>
      <c r="F63" s="535">
        <v>11250000</v>
      </c>
      <c r="G63" s="463">
        <v>1</v>
      </c>
      <c r="H63" s="463">
        <v>17</v>
      </c>
      <c r="I63" s="598">
        <f t="shared" si="32"/>
        <v>191250000</v>
      </c>
      <c r="J63" s="582">
        <f t="shared" ref="J63:J67" si="35">I63/$F$12</f>
        <v>7650</v>
      </c>
      <c r="K63" s="556"/>
      <c r="L63" s="556">
        <f t="shared" ref="L63:L67" si="36">J63</f>
        <v>7650</v>
      </c>
      <c r="M63" s="43"/>
      <c r="N63" s="43"/>
      <c r="O63" s="556">
        <f t="shared" ref="O63:O67" si="37">SUM(L63:N63)</f>
        <v>7650</v>
      </c>
      <c r="P63" s="366" t="s">
        <v>138</v>
      </c>
    </row>
    <row r="64" spans="1:16" s="130" customFormat="1" ht="31.5">
      <c r="A64" s="1250"/>
      <c r="B64" s="1222"/>
      <c r="C64" s="1254"/>
      <c r="D64" s="44" t="s">
        <v>139</v>
      </c>
      <c r="E64" s="43" t="s">
        <v>140</v>
      </c>
      <c r="F64" s="535">
        <f>70500000</f>
        <v>70500000</v>
      </c>
      <c r="G64" s="463">
        <v>1</v>
      </c>
      <c r="H64" s="463">
        <v>1</v>
      </c>
      <c r="I64" s="598">
        <f t="shared" si="32"/>
        <v>70500000</v>
      </c>
      <c r="J64" s="582">
        <f t="shared" si="35"/>
        <v>2820</v>
      </c>
      <c r="K64" s="556"/>
      <c r="L64" s="556">
        <f t="shared" si="36"/>
        <v>2820</v>
      </c>
      <c r="M64" s="43"/>
      <c r="N64" s="43"/>
      <c r="O64" s="556">
        <f t="shared" si="37"/>
        <v>2820</v>
      </c>
      <c r="P64" s="49" t="s">
        <v>141</v>
      </c>
    </row>
    <row r="65" spans="1:16" s="130" customFormat="1">
      <c r="A65" s="1250"/>
      <c r="B65" s="1222"/>
      <c r="C65" s="1254"/>
      <c r="D65" s="600" t="s">
        <v>142</v>
      </c>
      <c r="E65" s="43" t="s">
        <v>137</v>
      </c>
      <c r="F65" s="535">
        <f>700000</f>
        <v>700000</v>
      </c>
      <c r="G65" s="463">
        <v>1</v>
      </c>
      <c r="H65" s="463">
        <v>9</v>
      </c>
      <c r="I65" s="598">
        <f t="shared" si="32"/>
        <v>6300000</v>
      </c>
      <c r="J65" s="582">
        <f t="shared" si="35"/>
        <v>252</v>
      </c>
      <c r="K65" s="556"/>
      <c r="L65" s="556">
        <f t="shared" si="36"/>
        <v>252</v>
      </c>
      <c r="M65" s="43"/>
      <c r="N65" s="43"/>
      <c r="O65" s="556">
        <f t="shared" si="37"/>
        <v>252</v>
      </c>
      <c r="P65" s="1197" t="s">
        <v>143</v>
      </c>
    </row>
    <row r="66" spans="1:16" s="130" customFormat="1">
      <c r="A66" s="1250"/>
      <c r="B66" s="1222"/>
      <c r="C66" s="1254"/>
      <c r="D66" s="600" t="s">
        <v>144</v>
      </c>
      <c r="E66" s="43" t="s">
        <v>145</v>
      </c>
      <c r="F66" s="535">
        <v>1000000</v>
      </c>
      <c r="G66" s="463">
        <v>1</v>
      </c>
      <c r="H66" s="463">
        <v>8</v>
      </c>
      <c r="I66" s="598">
        <f t="shared" si="32"/>
        <v>8000000</v>
      </c>
      <c r="J66" s="582">
        <f t="shared" si="35"/>
        <v>320</v>
      </c>
      <c r="K66" s="556"/>
      <c r="L66" s="556">
        <f t="shared" si="36"/>
        <v>320</v>
      </c>
      <c r="M66" s="43"/>
      <c r="N66" s="43"/>
      <c r="O66" s="556">
        <f t="shared" si="37"/>
        <v>320</v>
      </c>
      <c r="P66" s="1197"/>
    </row>
    <row r="67" spans="1:16" s="130" customFormat="1" ht="31.5">
      <c r="A67" s="1250"/>
      <c r="B67" s="1222"/>
      <c r="C67" s="1254"/>
      <c r="D67" s="600" t="s">
        <v>146</v>
      </c>
      <c r="E67" s="43" t="s">
        <v>38</v>
      </c>
      <c r="F67" s="535">
        <v>150000</v>
      </c>
      <c r="G67" s="463">
        <v>1</v>
      </c>
      <c r="H67" s="463">
        <v>9</v>
      </c>
      <c r="I67" s="598">
        <f t="shared" si="32"/>
        <v>1350000</v>
      </c>
      <c r="J67" s="582">
        <f t="shared" si="35"/>
        <v>54</v>
      </c>
      <c r="K67" s="556"/>
      <c r="L67" s="556">
        <f t="shared" si="36"/>
        <v>54</v>
      </c>
      <c r="M67" s="43"/>
      <c r="N67" s="43"/>
      <c r="O67" s="556">
        <f t="shared" si="37"/>
        <v>54</v>
      </c>
      <c r="P67" s="1197"/>
    </row>
    <row r="68" spans="1:16" s="130" customFormat="1">
      <c r="A68" s="1243"/>
      <c r="B68" s="1211" t="s">
        <v>147</v>
      </c>
      <c r="C68" s="1253" t="s">
        <v>148</v>
      </c>
      <c r="D68" s="504" t="s">
        <v>149</v>
      </c>
      <c r="E68" s="507"/>
      <c r="F68" s="601"/>
      <c r="G68" s="602"/>
      <c r="H68" s="602"/>
      <c r="I68" s="596">
        <f t="shared" ref="I68:O68" si="38">SUM(I69:I70)</f>
        <v>756000000</v>
      </c>
      <c r="J68" s="596">
        <f t="shared" si="38"/>
        <v>30240</v>
      </c>
      <c r="K68" s="596">
        <f t="shared" si="38"/>
        <v>0</v>
      </c>
      <c r="L68" s="596">
        <f t="shared" si="38"/>
        <v>15120</v>
      </c>
      <c r="M68" s="596">
        <f t="shared" si="38"/>
        <v>15120</v>
      </c>
      <c r="N68" s="596">
        <f t="shared" si="38"/>
        <v>0</v>
      </c>
      <c r="O68" s="596">
        <f t="shared" si="38"/>
        <v>30240</v>
      </c>
      <c r="P68" s="404"/>
    </row>
    <row r="69" spans="1:16" s="130" customFormat="1" ht="31.5">
      <c r="A69" s="1244"/>
      <c r="B69" s="1212"/>
      <c r="C69" s="1254"/>
      <c r="D69" s="44" t="s">
        <v>122</v>
      </c>
      <c r="E69" s="43" t="s">
        <v>150</v>
      </c>
      <c r="F69" s="535">
        <v>45000000</v>
      </c>
      <c r="G69" s="463">
        <v>12</v>
      </c>
      <c r="H69" s="463">
        <v>1</v>
      </c>
      <c r="I69" s="598">
        <f>H69*G69*F69</f>
        <v>540000000</v>
      </c>
      <c r="J69" s="582">
        <f t="shared" ref="J69:J73" si="39">I69/$F$12</f>
        <v>21600</v>
      </c>
      <c r="K69" s="556"/>
      <c r="L69" s="556">
        <f>J69/2</f>
        <v>10800</v>
      </c>
      <c r="M69" s="556">
        <f>L69</f>
        <v>10800</v>
      </c>
      <c r="N69" s="43"/>
      <c r="O69" s="556">
        <f t="shared" ref="O69:O73" si="40">SUM(L69:N69)</f>
        <v>21600</v>
      </c>
      <c r="P69" s="44" t="s">
        <v>151</v>
      </c>
    </row>
    <row r="70" spans="1:16" s="130" customFormat="1" ht="31.5">
      <c r="A70" s="1245"/>
      <c r="B70" s="1213"/>
      <c r="C70" s="1255"/>
      <c r="D70" s="44" t="s">
        <v>152</v>
      </c>
      <c r="E70" s="43" t="s">
        <v>153</v>
      </c>
      <c r="F70" s="369">
        <v>3000000</v>
      </c>
      <c r="G70" s="463">
        <v>12</v>
      </c>
      <c r="H70" s="463">
        <v>6</v>
      </c>
      <c r="I70" s="629">
        <f>H70*G70*F70</f>
        <v>216000000</v>
      </c>
      <c r="J70" s="582">
        <f t="shared" si="39"/>
        <v>8640</v>
      </c>
      <c r="K70" s="595"/>
      <c r="L70" s="595">
        <f>J70/2</f>
        <v>4320</v>
      </c>
      <c r="M70" s="556">
        <f>L70</f>
        <v>4320</v>
      </c>
      <c r="N70" s="58"/>
      <c r="O70" s="556">
        <f t="shared" si="40"/>
        <v>8640</v>
      </c>
      <c r="P70" s="630"/>
    </row>
    <row r="71" spans="1:16" s="130" customFormat="1" ht="41.1" customHeight="1">
      <c r="A71" s="603"/>
      <c r="B71" s="603" t="s">
        <v>154</v>
      </c>
      <c r="C71" s="604" t="s">
        <v>155</v>
      </c>
      <c r="D71" s="605"/>
      <c r="E71" s="603"/>
      <c r="F71" s="606"/>
      <c r="G71" s="603"/>
      <c r="H71" s="607"/>
      <c r="I71" s="631">
        <f t="shared" ref="I71:O71" si="41">I72+I82+I74</f>
        <v>2221520000</v>
      </c>
      <c r="J71" s="631">
        <f t="shared" si="41"/>
        <v>88860.800000000003</v>
      </c>
      <c r="K71" s="631">
        <f t="shared" si="41"/>
        <v>0</v>
      </c>
      <c r="L71" s="631">
        <f t="shared" si="41"/>
        <v>45980.800000000003</v>
      </c>
      <c r="M71" s="631">
        <f t="shared" si="41"/>
        <v>42880</v>
      </c>
      <c r="N71" s="631">
        <f t="shared" si="41"/>
        <v>0</v>
      </c>
      <c r="O71" s="631">
        <f t="shared" si="41"/>
        <v>88860.800000000003</v>
      </c>
      <c r="P71" s="632"/>
    </row>
    <row r="72" spans="1:16" s="172" customFormat="1">
      <c r="A72" s="464"/>
      <c r="B72" s="512"/>
      <c r="C72" s="513"/>
      <c r="D72" s="514" t="s">
        <v>103</v>
      </c>
      <c r="E72" s="515"/>
      <c r="F72" s="516"/>
      <c r="G72" s="515"/>
      <c r="H72" s="515"/>
      <c r="I72" s="590">
        <f t="shared" ref="I72:O72" si="42">SUM(I73)</f>
        <v>60000000</v>
      </c>
      <c r="J72" s="590">
        <f t="shared" si="42"/>
        <v>2400</v>
      </c>
      <c r="K72" s="590">
        <f t="shared" si="42"/>
        <v>0</v>
      </c>
      <c r="L72" s="590">
        <f t="shared" si="42"/>
        <v>2400</v>
      </c>
      <c r="M72" s="590">
        <f t="shared" si="42"/>
        <v>0</v>
      </c>
      <c r="N72" s="590">
        <f t="shared" si="42"/>
        <v>0</v>
      </c>
      <c r="O72" s="590">
        <f t="shared" si="42"/>
        <v>2400</v>
      </c>
      <c r="P72" s="591"/>
    </row>
    <row r="73" spans="1:16" s="172" customFormat="1" ht="31.5">
      <c r="A73" s="464"/>
      <c r="B73" s="517" t="s">
        <v>156</v>
      </c>
      <c r="C73" s="518" t="s">
        <v>105</v>
      </c>
      <c r="D73" s="519" t="s">
        <v>106</v>
      </c>
      <c r="E73" s="43"/>
      <c r="F73" s="484">
        <v>3000000</v>
      </c>
      <c r="G73" s="43">
        <v>20</v>
      </c>
      <c r="H73" s="43">
        <v>1</v>
      </c>
      <c r="I73" s="551">
        <f t="shared" ref="I73:I81" si="43">F73*G73*H73</f>
        <v>60000000</v>
      </c>
      <c r="J73" s="582">
        <f t="shared" si="39"/>
        <v>2400</v>
      </c>
      <c r="K73" s="484"/>
      <c r="L73" s="484">
        <f t="shared" ref="L73:L81" si="44">J73</f>
        <v>2400</v>
      </c>
      <c r="M73" s="484"/>
      <c r="N73" s="592"/>
      <c r="O73" s="592">
        <f t="shared" si="40"/>
        <v>2400</v>
      </c>
      <c r="P73" s="591"/>
    </row>
    <row r="74" spans="1:16" s="130" customFormat="1" ht="15.75" customHeight="1">
      <c r="A74" s="1243"/>
      <c r="B74" s="1211" t="s">
        <v>157</v>
      </c>
      <c r="C74" s="1261" t="s">
        <v>108</v>
      </c>
      <c r="D74" s="514" t="s">
        <v>103</v>
      </c>
      <c r="E74" s="43"/>
      <c r="F74" s="521"/>
      <c r="G74" s="43"/>
      <c r="H74" s="43"/>
      <c r="I74" s="590">
        <f t="shared" ref="I74:O74" si="45">SUM(I75:I81)</f>
        <v>17520000</v>
      </c>
      <c r="J74" s="590">
        <f t="shared" si="45"/>
        <v>700.8</v>
      </c>
      <c r="K74" s="590">
        <f t="shared" si="45"/>
        <v>0</v>
      </c>
      <c r="L74" s="590">
        <f t="shared" si="45"/>
        <v>700.8</v>
      </c>
      <c r="M74" s="590">
        <f t="shared" si="45"/>
        <v>0</v>
      </c>
      <c r="N74" s="590">
        <f t="shared" si="45"/>
        <v>0</v>
      </c>
      <c r="O74" s="590">
        <f t="shared" si="45"/>
        <v>700.8</v>
      </c>
      <c r="P74" s="366"/>
    </row>
    <row r="75" spans="1:16" s="130" customFormat="1" ht="15.75" customHeight="1">
      <c r="A75" s="1244"/>
      <c r="B75" s="1212"/>
      <c r="C75" s="1262"/>
      <c r="D75" s="518" t="s">
        <v>109</v>
      </c>
      <c r="E75" s="524" t="s">
        <v>67</v>
      </c>
      <c r="F75" s="524">
        <v>3000000</v>
      </c>
      <c r="G75" s="525">
        <v>1</v>
      </c>
      <c r="H75" s="43">
        <v>1</v>
      </c>
      <c r="I75" s="551">
        <f t="shared" si="43"/>
        <v>3000000</v>
      </c>
      <c r="J75" s="582">
        <f t="shared" ref="J75:J81" si="46">I75/$F$12</f>
        <v>120</v>
      </c>
      <c r="K75" s="43"/>
      <c r="L75" s="556">
        <f t="shared" si="44"/>
        <v>120</v>
      </c>
      <c r="M75" s="556"/>
      <c r="N75" s="43"/>
      <c r="O75" s="556">
        <f t="shared" ref="O75:O81" si="47">SUM(L75:N75)</f>
        <v>120</v>
      </c>
      <c r="P75" s="1196" t="s">
        <v>110</v>
      </c>
    </row>
    <row r="76" spans="1:16" s="130" customFormat="1" ht="15.75" customHeight="1">
      <c r="A76" s="1244"/>
      <c r="B76" s="1212"/>
      <c r="C76" s="1262"/>
      <c r="D76" s="518" t="s">
        <v>111</v>
      </c>
      <c r="E76" s="524" t="s">
        <v>67</v>
      </c>
      <c r="F76" s="524">
        <v>2000000</v>
      </c>
      <c r="G76" s="525">
        <v>5</v>
      </c>
      <c r="H76" s="43">
        <v>1</v>
      </c>
      <c r="I76" s="551">
        <f t="shared" si="43"/>
        <v>10000000</v>
      </c>
      <c r="J76" s="582">
        <f t="shared" si="46"/>
        <v>400</v>
      </c>
      <c r="K76" s="43"/>
      <c r="L76" s="556">
        <f t="shared" si="44"/>
        <v>400</v>
      </c>
      <c r="M76" s="556"/>
      <c r="N76" s="43"/>
      <c r="O76" s="556">
        <f t="shared" si="47"/>
        <v>400</v>
      </c>
      <c r="P76" s="1196"/>
    </row>
    <row r="77" spans="1:16" s="130" customFormat="1" ht="15.75" customHeight="1">
      <c r="A77" s="1244"/>
      <c r="B77" s="1212"/>
      <c r="C77" s="1262"/>
      <c r="D77" s="518" t="s">
        <v>112</v>
      </c>
      <c r="E77" s="524" t="s">
        <v>67</v>
      </c>
      <c r="F77" s="524">
        <v>1000000</v>
      </c>
      <c r="G77" s="525">
        <v>2</v>
      </c>
      <c r="H77" s="43">
        <v>1</v>
      </c>
      <c r="I77" s="551">
        <f t="shared" si="43"/>
        <v>2000000</v>
      </c>
      <c r="J77" s="582">
        <f t="shared" si="46"/>
        <v>80</v>
      </c>
      <c r="K77" s="43"/>
      <c r="L77" s="556">
        <f t="shared" si="44"/>
        <v>80</v>
      </c>
      <c r="M77" s="556"/>
      <c r="N77" s="43"/>
      <c r="O77" s="556">
        <f t="shared" si="47"/>
        <v>80</v>
      </c>
      <c r="P77" s="1196"/>
    </row>
    <row r="78" spans="1:16" s="130" customFormat="1" ht="15.75" customHeight="1">
      <c r="A78" s="1244"/>
      <c r="B78" s="1212"/>
      <c r="C78" s="1262"/>
      <c r="D78" s="518" t="s">
        <v>113</v>
      </c>
      <c r="E78" s="524" t="s">
        <v>67</v>
      </c>
      <c r="F78" s="524">
        <v>200000</v>
      </c>
      <c r="G78" s="525">
        <v>1</v>
      </c>
      <c r="H78" s="43">
        <v>1</v>
      </c>
      <c r="I78" s="551">
        <f t="shared" si="43"/>
        <v>200000</v>
      </c>
      <c r="J78" s="582">
        <f t="shared" si="46"/>
        <v>8</v>
      </c>
      <c r="K78" s="43"/>
      <c r="L78" s="556">
        <f t="shared" si="44"/>
        <v>8</v>
      </c>
      <c r="M78" s="556"/>
      <c r="N78" s="43"/>
      <c r="O78" s="556">
        <f t="shared" si="47"/>
        <v>8</v>
      </c>
      <c r="P78" s="1196"/>
    </row>
    <row r="79" spans="1:16" s="130" customFormat="1" ht="15.75" customHeight="1">
      <c r="A79" s="1244"/>
      <c r="B79" s="1212"/>
      <c r="C79" s="1262"/>
      <c r="D79" s="518" t="s">
        <v>114</v>
      </c>
      <c r="E79" s="524" t="s">
        <v>115</v>
      </c>
      <c r="F79" s="524">
        <v>70000</v>
      </c>
      <c r="G79" s="525">
        <v>11</v>
      </c>
      <c r="H79" s="43">
        <v>1</v>
      </c>
      <c r="I79" s="551">
        <f t="shared" si="43"/>
        <v>770000</v>
      </c>
      <c r="J79" s="582">
        <f t="shared" si="46"/>
        <v>30.8</v>
      </c>
      <c r="K79" s="43"/>
      <c r="L79" s="556">
        <f t="shared" si="44"/>
        <v>30.8</v>
      </c>
      <c r="M79" s="556"/>
      <c r="N79" s="43"/>
      <c r="O79" s="556">
        <f t="shared" si="47"/>
        <v>30.8</v>
      </c>
      <c r="P79" s="1196"/>
    </row>
    <row r="80" spans="1:16" s="130" customFormat="1" ht="15.75" customHeight="1">
      <c r="A80" s="1244"/>
      <c r="B80" s="1212"/>
      <c r="C80" s="1262"/>
      <c r="D80" s="518" t="s">
        <v>116</v>
      </c>
      <c r="E80" s="524" t="s">
        <v>61</v>
      </c>
      <c r="F80" s="524">
        <v>1000000</v>
      </c>
      <c r="G80" s="525">
        <v>1</v>
      </c>
      <c r="H80" s="43">
        <v>1</v>
      </c>
      <c r="I80" s="551">
        <f t="shared" si="43"/>
        <v>1000000</v>
      </c>
      <c r="J80" s="582">
        <f t="shared" si="46"/>
        <v>40</v>
      </c>
      <c r="K80" s="43"/>
      <c r="L80" s="556">
        <f t="shared" si="44"/>
        <v>40</v>
      </c>
      <c r="M80" s="556"/>
      <c r="N80" s="43"/>
      <c r="O80" s="556">
        <f t="shared" si="47"/>
        <v>40</v>
      </c>
      <c r="P80" s="1196"/>
    </row>
    <row r="81" spans="1:16" s="130" customFormat="1" ht="15.75" customHeight="1">
      <c r="A81" s="1245"/>
      <c r="B81" s="1213"/>
      <c r="C81" s="1263"/>
      <c r="D81" s="518" t="s">
        <v>117</v>
      </c>
      <c r="E81" s="524" t="s">
        <v>118</v>
      </c>
      <c r="F81" s="524">
        <v>50000</v>
      </c>
      <c r="G81" s="525">
        <v>11</v>
      </c>
      <c r="H81" s="43">
        <v>1</v>
      </c>
      <c r="I81" s="551">
        <f t="shared" si="43"/>
        <v>550000</v>
      </c>
      <c r="J81" s="582">
        <f t="shared" si="46"/>
        <v>22</v>
      </c>
      <c r="K81" s="43"/>
      <c r="L81" s="556">
        <f t="shared" si="44"/>
        <v>22</v>
      </c>
      <c r="M81" s="556"/>
      <c r="N81" s="43"/>
      <c r="O81" s="556">
        <f t="shared" si="47"/>
        <v>22</v>
      </c>
      <c r="P81" s="1196"/>
    </row>
    <row r="82" spans="1:16" s="130" customFormat="1" ht="33.950000000000003" customHeight="1">
      <c r="A82" s="1243"/>
      <c r="B82" s="468"/>
      <c r="C82" s="1199" t="s">
        <v>158</v>
      </c>
      <c r="D82" s="608" t="s">
        <v>149</v>
      </c>
      <c r="E82" s="609"/>
      <c r="F82" s="506"/>
      <c r="G82" s="609"/>
      <c r="H82" s="609"/>
      <c r="I82" s="579">
        <f t="shared" ref="I82:O82" si="48">SUM(I83:I84)</f>
        <v>2144000000</v>
      </c>
      <c r="J82" s="579">
        <f t="shared" si="48"/>
        <v>85760</v>
      </c>
      <c r="K82" s="579">
        <f t="shared" si="48"/>
        <v>0</v>
      </c>
      <c r="L82" s="579">
        <f t="shared" si="48"/>
        <v>42880</v>
      </c>
      <c r="M82" s="579">
        <f t="shared" si="48"/>
        <v>42880</v>
      </c>
      <c r="N82" s="579">
        <f t="shared" si="48"/>
        <v>0</v>
      </c>
      <c r="O82" s="579">
        <f t="shared" si="48"/>
        <v>85760</v>
      </c>
      <c r="P82" s="45"/>
    </row>
    <row r="83" spans="1:16" s="130" customFormat="1" ht="31.5">
      <c r="A83" s="1244"/>
      <c r="B83" s="473" t="s">
        <v>159</v>
      </c>
      <c r="C83" s="1200"/>
      <c r="D83" s="79" t="s">
        <v>160</v>
      </c>
      <c r="E83" s="470" t="s">
        <v>150</v>
      </c>
      <c r="F83" s="369">
        <f>4000000*10</f>
        <v>40000000</v>
      </c>
      <c r="G83" s="470">
        <v>32</v>
      </c>
      <c r="H83" s="470">
        <v>1</v>
      </c>
      <c r="I83" s="581">
        <f t="shared" ref="I83:I87" si="49">H83*G83*F83</f>
        <v>1280000000</v>
      </c>
      <c r="J83" s="582">
        <f t="shared" ref="J83:J87" si="50">I83/$F$12</f>
        <v>51200</v>
      </c>
      <c r="K83" s="633"/>
      <c r="L83" s="556">
        <f t="shared" ref="L83:L87" si="51">J83/2</f>
        <v>25600</v>
      </c>
      <c r="M83" s="556">
        <f t="shared" ref="M83:M87" si="52">L83</f>
        <v>25600</v>
      </c>
      <c r="N83" s="556"/>
      <c r="O83" s="556">
        <f>SUM(L83:M83)</f>
        <v>51200</v>
      </c>
      <c r="P83" s="45"/>
    </row>
    <row r="84" spans="1:16" s="130" customFormat="1" ht="31.5">
      <c r="A84" s="1245"/>
      <c r="B84" s="472"/>
      <c r="C84" s="1201"/>
      <c r="D84" s="610" t="s">
        <v>161</v>
      </c>
      <c r="E84" s="469" t="s">
        <v>153</v>
      </c>
      <c r="F84" s="611">
        <v>3000000</v>
      </c>
      <c r="G84" s="469">
        <v>32</v>
      </c>
      <c r="H84" s="469">
        <v>9</v>
      </c>
      <c r="I84" s="587">
        <f t="shared" si="49"/>
        <v>864000000</v>
      </c>
      <c r="J84" s="582">
        <f t="shared" si="50"/>
        <v>34560</v>
      </c>
      <c r="K84" s="634"/>
      <c r="L84" s="595">
        <f t="shared" si="51"/>
        <v>17280</v>
      </c>
      <c r="M84" s="595">
        <f t="shared" si="52"/>
        <v>17280</v>
      </c>
      <c r="N84" s="595"/>
      <c r="O84" s="556">
        <f>SUM(L84:M84)</f>
        <v>34560</v>
      </c>
      <c r="P84" s="60"/>
    </row>
    <row r="85" spans="1:16" s="38" customFormat="1" ht="46.5" customHeight="1">
      <c r="A85" s="498"/>
      <c r="B85" s="498" t="s">
        <v>162</v>
      </c>
      <c r="C85" s="612" t="s">
        <v>163</v>
      </c>
      <c r="D85" s="500"/>
      <c r="E85" s="498"/>
      <c r="F85" s="501"/>
      <c r="G85" s="498"/>
      <c r="H85" s="502"/>
      <c r="I85" s="635">
        <f>I86</f>
        <v>600000000</v>
      </c>
      <c r="J85" s="635">
        <f>J86</f>
        <v>24000</v>
      </c>
      <c r="K85" s="635">
        <f t="shared" ref="K85:O85" si="53">SUM(K86:K88)</f>
        <v>0</v>
      </c>
      <c r="L85" s="635">
        <f t="shared" si="53"/>
        <v>12000</v>
      </c>
      <c r="M85" s="635">
        <f t="shared" si="53"/>
        <v>12000</v>
      </c>
      <c r="N85" s="635">
        <f t="shared" si="53"/>
        <v>0</v>
      </c>
      <c r="O85" s="635">
        <f t="shared" si="53"/>
        <v>24000</v>
      </c>
      <c r="P85" s="636"/>
    </row>
    <row r="86" spans="1:16" s="440" customFormat="1" ht="40.5" customHeight="1">
      <c r="A86" s="1219"/>
      <c r="B86" s="1218" t="s">
        <v>162</v>
      </c>
      <c r="C86" s="1264" t="s">
        <v>164</v>
      </c>
      <c r="D86" s="613" t="s">
        <v>149</v>
      </c>
      <c r="E86" s="609"/>
      <c r="F86" s="506"/>
      <c r="G86" s="609"/>
      <c r="H86" s="609"/>
      <c r="I86" s="579">
        <f>SUM(I87:I88)</f>
        <v>600000000</v>
      </c>
      <c r="J86" s="579">
        <f>SUM(J87:J88)</f>
        <v>24000</v>
      </c>
      <c r="K86" s="637"/>
      <c r="L86" s="638"/>
      <c r="M86" s="638"/>
      <c r="N86" s="637"/>
      <c r="O86" s="637"/>
      <c r="P86" s="79"/>
    </row>
    <row r="87" spans="1:16" s="440" customFormat="1" ht="40.5" customHeight="1">
      <c r="A87" s="1219"/>
      <c r="B87" s="1219"/>
      <c r="C87" s="1264"/>
      <c r="D87" s="614" t="s">
        <v>160</v>
      </c>
      <c r="E87" s="470" t="s">
        <v>150</v>
      </c>
      <c r="F87" s="369">
        <f>60000000*2</f>
        <v>120000000</v>
      </c>
      <c r="G87" s="470">
        <v>5</v>
      </c>
      <c r="H87" s="470">
        <v>1</v>
      </c>
      <c r="I87" s="581">
        <f t="shared" si="49"/>
        <v>600000000</v>
      </c>
      <c r="J87" s="582">
        <f t="shared" si="50"/>
        <v>24000</v>
      </c>
      <c r="K87" s="637"/>
      <c r="L87" s="638">
        <f t="shared" si="51"/>
        <v>12000</v>
      </c>
      <c r="M87" s="638">
        <f t="shared" si="52"/>
        <v>12000</v>
      </c>
      <c r="N87" s="637"/>
      <c r="O87" s="639">
        <f t="shared" ref="O87:O92" si="54">SUM(L87:N87)</f>
        <v>24000</v>
      </c>
      <c r="P87" s="79"/>
    </row>
    <row r="88" spans="1:16" s="440" customFormat="1">
      <c r="A88" s="1219"/>
      <c r="B88" s="1220"/>
      <c r="C88" s="1264"/>
      <c r="D88" s="615"/>
      <c r="E88" s="469"/>
      <c r="F88" s="611"/>
      <c r="G88" s="469"/>
      <c r="H88" s="469"/>
      <c r="I88" s="587"/>
      <c r="J88" s="582"/>
      <c r="K88" s="637"/>
      <c r="L88" s="638"/>
      <c r="M88" s="638"/>
      <c r="N88" s="637"/>
      <c r="O88" s="637"/>
      <c r="P88" s="640"/>
    </row>
    <row r="89" spans="1:16" s="441" customFormat="1" ht="30.95" customHeight="1">
      <c r="A89" s="498"/>
      <c r="B89" s="498" t="s">
        <v>165</v>
      </c>
      <c r="C89" s="612" t="s">
        <v>166</v>
      </c>
      <c r="D89" s="500"/>
      <c r="E89" s="498"/>
      <c r="F89" s="501"/>
      <c r="G89" s="498"/>
      <c r="H89" s="502"/>
      <c r="I89" s="635">
        <f t="shared" ref="I89:O89" si="55">I90+I93</f>
        <v>2961416000</v>
      </c>
      <c r="J89" s="635">
        <f t="shared" si="55"/>
        <v>118456.64</v>
      </c>
      <c r="K89" s="635">
        <f>SUM(K90:K91)</f>
        <v>0</v>
      </c>
      <c r="L89" s="635">
        <f t="shared" si="55"/>
        <v>71077.320000000007</v>
      </c>
      <c r="M89" s="635">
        <f t="shared" si="55"/>
        <v>47379.32</v>
      </c>
      <c r="N89" s="635">
        <f t="shared" si="55"/>
        <v>0</v>
      </c>
      <c r="O89" s="635">
        <f t="shared" si="55"/>
        <v>118456.64</v>
      </c>
      <c r="P89" s="636"/>
    </row>
    <row r="90" spans="1:16" s="440" customFormat="1" ht="31.5">
      <c r="A90" s="1219"/>
      <c r="B90" s="1218" t="s">
        <v>167</v>
      </c>
      <c r="C90" s="1199" t="s">
        <v>168</v>
      </c>
      <c r="D90" s="613" t="s">
        <v>149</v>
      </c>
      <c r="E90" s="609"/>
      <c r="F90" s="506"/>
      <c r="G90" s="609"/>
      <c r="H90" s="609"/>
      <c r="I90" s="579">
        <f t="shared" ref="I90:O90" si="56">SUM(I91:I92)</f>
        <v>2572100000</v>
      </c>
      <c r="J90" s="579">
        <f t="shared" si="56"/>
        <v>102884</v>
      </c>
      <c r="K90" s="79"/>
      <c r="L90" s="641">
        <f t="shared" si="56"/>
        <v>63291</v>
      </c>
      <c r="M90" s="641">
        <f t="shared" si="56"/>
        <v>39593</v>
      </c>
      <c r="N90" s="641">
        <f t="shared" si="56"/>
        <v>0</v>
      </c>
      <c r="O90" s="641">
        <f t="shared" si="56"/>
        <v>102884</v>
      </c>
      <c r="P90" s="79" t="s">
        <v>169</v>
      </c>
    </row>
    <row r="91" spans="1:16" s="440" customFormat="1" ht="39.6" customHeight="1">
      <c r="A91" s="1219"/>
      <c r="B91" s="1219"/>
      <c r="C91" s="1200"/>
      <c r="D91" s="614" t="s">
        <v>170</v>
      </c>
      <c r="E91" s="470" t="s">
        <v>150</v>
      </c>
      <c r="F91" s="369">
        <f>13600000+11900000+9350000</f>
        <v>34850000</v>
      </c>
      <c r="G91" s="470">
        <v>51</v>
      </c>
      <c r="H91" s="470">
        <v>1</v>
      </c>
      <c r="I91" s="581">
        <f t="shared" ref="I91:I104" si="57">H91*G91*F91</f>
        <v>1777350000</v>
      </c>
      <c r="J91" s="582">
        <f t="shared" ref="J91:J104" si="58">I91/$F$12</f>
        <v>71094</v>
      </c>
      <c r="K91" s="79"/>
      <c r="L91" s="642">
        <f>$J91/3*2</f>
        <v>47396</v>
      </c>
      <c r="M91" s="642">
        <f>J91/3*1</f>
        <v>23698</v>
      </c>
      <c r="N91" s="640"/>
      <c r="O91" s="643">
        <f t="shared" si="54"/>
        <v>71094</v>
      </c>
      <c r="P91" s="79"/>
    </row>
    <row r="92" spans="1:16" s="440" customFormat="1" ht="39.6" customHeight="1">
      <c r="A92" s="616"/>
      <c r="B92" s="473"/>
      <c r="C92" s="1201"/>
      <c r="D92" s="614" t="s">
        <v>171</v>
      </c>
      <c r="E92" s="470" t="s">
        <v>150</v>
      </c>
      <c r="F92" s="369">
        <f>11900000+13600000+11900000+9350000</f>
        <v>46750000</v>
      </c>
      <c r="G92" s="470">
        <v>17</v>
      </c>
      <c r="H92" s="470">
        <v>1</v>
      </c>
      <c r="I92" s="581">
        <f t="shared" si="57"/>
        <v>794750000</v>
      </c>
      <c r="J92" s="582">
        <f t="shared" si="58"/>
        <v>31790</v>
      </c>
      <c r="K92" s="79"/>
      <c r="L92" s="642">
        <f t="shared" ref="L92:L104" si="59">J92/2</f>
        <v>15895</v>
      </c>
      <c r="M92" s="642">
        <f t="shared" ref="M92:M104" si="60">L92</f>
        <v>15895</v>
      </c>
      <c r="N92" s="643"/>
      <c r="O92" s="643">
        <f t="shared" si="54"/>
        <v>31790</v>
      </c>
      <c r="P92" s="79"/>
    </row>
    <row r="93" spans="1:16" s="130" customFormat="1" ht="15.6" customHeight="1">
      <c r="A93" s="1246"/>
      <c r="B93" s="1211" t="s">
        <v>172</v>
      </c>
      <c r="C93" s="1202" t="s">
        <v>173</v>
      </c>
      <c r="D93" s="504" t="s">
        <v>103</v>
      </c>
      <c r="E93" s="43"/>
      <c r="F93" s="521"/>
      <c r="G93" s="43"/>
      <c r="H93" s="43"/>
      <c r="I93" s="596">
        <f t="shared" ref="I93:O93" si="61">SUM(I94:I104)</f>
        <v>389316000</v>
      </c>
      <c r="J93" s="596">
        <f t="shared" si="61"/>
        <v>15572.64</v>
      </c>
      <c r="K93" s="596">
        <f t="shared" si="61"/>
        <v>0</v>
      </c>
      <c r="L93" s="596">
        <f t="shared" si="61"/>
        <v>7786.32</v>
      </c>
      <c r="M93" s="596">
        <f t="shared" si="61"/>
        <v>7786.32</v>
      </c>
      <c r="N93" s="596">
        <f t="shared" si="61"/>
        <v>0</v>
      </c>
      <c r="O93" s="596">
        <f t="shared" si="61"/>
        <v>15572.64</v>
      </c>
      <c r="P93" s="45"/>
    </row>
    <row r="94" spans="1:16" s="130" customFormat="1" ht="31.5">
      <c r="A94" s="1247"/>
      <c r="B94" s="1212"/>
      <c r="C94" s="1203"/>
      <c r="D94" s="44" t="s">
        <v>174</v>
      </c>
      <c r="E94" s="492" t="s">
        <v>175</v>
      </c>
      <c r="F94" s="535">
        <v>5000000</v>
      </c>
      <c r="G94" s="43">
        <f>3*3</f>
        <v>9</v>
      </c>
      <c r="H94" s="43">
        <v>2</v>
      </c>
      <c r="I94" s="598">
        <f t="shared" si="57"/>
        <v>90000000</v>
      </c>
      <c r="J94" s="582">
        <f t="shared" si="58"/>
        <v>3600</v>
      </c>
      <c r="K94" s="552"/>
      <c r="L94" s="644">
        <f t="shared" si="59"/>
        <v>1800</v>
      </c>
      <c r="M94" s="644">
        <f t="shared" si="60"/>
        <v>1800</v>
      </c>
      <c r="N94" s="511"/>
      <c r="O94" s="511">
        <f t="shared" ref="O94:O104" si="62">SUM(L94:N94)</f>
        <v>3600</v>
      </c>
      <c r="P94" s="1197" t="s">
        <v>110</v>
      </c>
    </row>
    <row r="95" spans="1:16" s="130" customFormat="1">
      <c r="A95" s="1247"/>
      <c r="B95" s="1212"/>
      <c r="C95" s="1203"/>
      <c r="D95" s="44" t="s">
        <v>176</v>
      </c>
      <c r="E95" s="492" t="s">
        <v>67</v>
      </c>
      <c r="F95" s="535">
        <v>200000</v>
      </c>
      <c r="G95" s="43">
        <f>67*3</f>
        <v>201</v>
      </c>
      <c r="H95" s="43">
        <v>2</v>
      </c>
      <c r="I95" s="598">
        <f t="shared" si="57"/>
        <v>80400000</v>
      </c>
      <c r="J95" s="582">
        <f t="shared" si="58"/>
        <v>3216</v>
      </c>
      <c r="K95" s="552"/>
      <c r="L95" s="644">
        <f t="shared" si="59"/>
        <v>1608</v>
      </c>
      <c r="M95" s="644">
        <f t="shared" si="60"/>
        <v>1608</v>
      </c>
      <c r="N95" s="511"/>
      <c r="O95" s="511">
        <f t="shared" si="62"/>
        <v>3216</v>
      </c>
      <c r="P95" s="1197"/>
    </row>
    <row r="96" spans="1:16" s="130" customFormat="1">
      <c r="A96" s="1247"/>
      <c r="B96" s="1212"/>
      <c r="C96" s="1203"/>
      <c r="D96" s="44" t="s">
        <v>177</v>
      </c>
      <c r="E96" s="492" t="s">
        <v>178</v>
      </c>
      <c r="F96" s="535">
        <v>60000</v>
      </c>
      <c r="G96" s="43">
        <f>67*3*2</f>
        <v>402</v>
      </c>
      <c r="H96" s="43">
        <v>2</v>
      </c>
      <c r="I96" s="598">
        <f t="shared" si="57"/>
        <v>48240000</v>
      </c>
      <c r="J96" s="582">
        <f t="shared" si="58"/>
        <v>1929.6</v>
      </c>
      <c r="K96" s="552"/>
      <c r="L96" s="644">
        <f t="shared" si="59"/>
        <v>964.8</v>
      </c>
      <c r="M96" s="644">
        <f t="shared" si="60"/>
        <v>964.8</v>
      </c>
      <c r="N96" s="511"/>
      <c r="O96" s="511">
        <f t="shared" si="62"/>
        <v>1929.6</v>
      </c>
      <c r="P96" s="1197"/>
    </row>
    <row r="97" spans="1:16" s="130" customFormat="1">
      <c r="A97" s="1247"/>
      <c r="B97" s="1212"/>
      <c r="C97" s="1203"/>
      <c r="D97" s="44" t="s">
        <v>179</v>
      </c>
      <c r="E97" s="492" t="s">
        <v>123</v>
      </c>
      <c r="F97" s="535">
        <v>50000</v>
      </c>
      <c r="G97" s="43">
        <v>68</v>
      </c>
      <c r="H97" s="43">
        <v>2</v>
      </c>
      <c r="I97" s="598">
        <f t="shared" si="57"/>
        <v>6800000</v>
      </c>
      <c r="J97" s="582">
        <f t="shared" si="58"/>
        <v>272</v>
      </c>
      <c r="K97" s="552"/>
      <c r="L97" s="644">
        <f t="shared" si="59"/>
        <v>136</v>
      </c>
      <c r="M97" s="644">
        <f t="shared" si="60"/>
        <v>136</v>
      </c>
      <c r="N97" s="511"/>
      <c r="O97" s="511">
        <f t="shared" si="62"/>
        <v>272</v>
      </c>
      <c r="P97" s="1197"/>
    </row>
    <row r="98" spans="1:16" s="130" customFormat="1">
      <c r="A98" s="1247"/>
      <c r="B98" s="1212"/>
      <c r="C98" s="1203"/>
      <c r="D98" s="44" t="s">
        <v>180</v>
      </c>
      <c r="E98" s="492" t="s">
        <v>181</v>
      </c>
      <c r="F98" s="535">
        <v>50000</v>
      </c>
      <c r="G98" s="43">
        <v>68</v>
      </c>
      <c r="H98" s="43">
        <v>2</v>
      </c>
      <c r="I98" s="598">
        <f t="shared" si="57"/>
        <v>6800000</v>
      </c>
      <c r="J98" s="582">
        <f t="shared" si="58"/>
        <v>272</v>
      </c>
      <c r="K98" s="552"/>
      <c r="L98" s="644">
        <f t="shared" si="59"/>
        <v>136</v>
      </c>
      <c r="M98" s="644">
        <f t="shared" si="60"/>
        <v>136</v>
      </c>
      <c r="N98" s="511"/>
      <c r="O98" s="511">
        <f t="shared" si="62"/>
        <v>272</v>
      </c>
      <c r="P98" s="1197"/>
    </row>
    <row r="99" spans="1:16" s="130" customFormat="1" ht="31.5">
      <c r="A99" s="1247"/>
      <c r="B99" s="1212"/>
      <c r="C99" s="1203"/>
      <c r="D99" s="44" t="s">
        <v>182</v>
      </c>
      <c r="E99" s="43" t="s">
        <v>137</v>
      </c>
      <c r="F99" s="535">
        <v>600000</v>
      </c>
      <c r="G99" s="43">
        <f>3.75*3*2</f>
        <v>22.5</v>
      </c>
      <c r="H99" s="43">
        <v>2</v>
      </c>
      <c r="I99" s="598">
        <f t="shared" si="57"/>
        <v>27000000</v>
      </c>
      <c r="J99" s="582">
        <f t="shared" si="58"/>
        <v>1080</v>
      </c>
      <c r="K99" s="552"/>
      <c r="L99" s="644">
        <f t="shared" si="59"/>
        <v>540</v>
      </c>
      <c r="M99" s="644">
        <f t="shared" si="60"/>
        <v>540</v>
      </c>
      <c r="N99" s="511"/>
      <c r="O99" s="511">
        <f t="shared" si="62"/>
        <v>1080</v>
      </c>
      <c r="P99" s="1197"/>
    </row>
    <row r="100" spans="1:16" s="130" customFormat="1" ht="31.5">
      <c r="A100" s="1247"/>
      <c r="B100" s="1212"/>
      <c r="C100" s="1203"/>
      <c r="D100" s="44" t="s">
        <v>183</v>
      </c>
      <c r="E100" s="43" t="s">
        <v>184</v>
      </c>
      <c r="F100" s="617">
        <v>3746000</v>
      </c>
      <c r="G100" s="43">
        <v>3</v>
      </c>
      <c r="H100" s="43">
        <v>2</v>
      </c>
      <c r="I100" s="598">
        <f t="shared" si="57"/>
        <v>22476000</v>
      </c>
      <c r="J100" s="582">
        <f t="shared" si="58"/>
        <v>899.04</v>
      </c>
      <c r="K100" s="552"/>
      <c r="L100" s="644">
        <f t="shared" si="59"/>
        <v>449.52</v>
      </c>
      <c r="M100" s="644">
        <f t="shared" si="60"/>
        <v>449.52</v>
      </c>
      <c r="N100" s="511"/>
      <c r="O100" s="511">
        <f t="shared" si="62"/>
        <v>899.04</v>
      </c>
      <c r="P100" s="1197"/>
    </row>
    <row r="101" spans="1:16" s="130" customFormat="1" ht="31.5">
      <c r="A101" s="1247"/>
      <c r="B101" s="1212"/>
      <c r="C101" s="1203"/>
      <c r="D101" s="44" t="s">
        <v>185</v>
      </c>
      <c r="E101" s="43" t="s">
        <v>73</v>
      </c>
      <c r="F101" s="618">
        <v>3000000</v>
      </c>
      <c r="G101" s="43">
        <v>12</v>
      </c>
      <c r="H101" s="43">
        <v>2</v>
      </c>
      <c r="I101" s="598">
        <f t="shared" si="57"/>
        <v>72000000</v>
      </c>
      <c r="J101" s="582">
        <f t="shared" si="58"/>
        <v>2880</v>
      </c>
      <c r="K101" s="552"/>
      <c r="L101" s="644">
        <f t="shared" si="59"/>
        <v>1440</v>
      </c>
      <c r="M101" s="644">
        <f t="shared" si="60"/>
        <v>1440</v>
      </c>
      <c r="N101" s="511"/>
      <c r="O101" s="511">
        <f t="shared" si="62"/>
        <v>2880</v>
      </c>
      <c r="P101" s="1197"/>
    </row>
    <row r="102" spans="1:16" s="130" customFormat="1">
      <c r="A102" s="1247"/>
      <c r="B102" s="1212"/>
      <c r="C102" s="1203"/>
      <c r="D102" s="44" t="s">
        <v>186</v>
      </c>
      <c r="E102" s="492" t="s">
        <v>150</v>
      </c>
      <c r="F102" s="535">
        <v>1000000</v>
      </c>
      <c r="G102" s="43">
        <v>3</v>
      </c>
      <c r="H102" s="43">
        <v>2</v>
      </c>
      <c r="I102" s="598">
        <f t="shared" si="57"/>
        <v>6000000</v>
      </c>
      <c r="J102" s="582">
        <f t="shared" si="58"/>
        <v>240</v>
      </c>
      <c r="K102" s="552"/>
      <c r="L102" s="644">
        <f t="shared" si="59"/>
        <v>120</v>
      </c>
      <c r="M102" s="644">
        <f t="shared" si="60"/>
        <v>120</v>
      </c>
      <c r="N102" s="511"/>
      <c r="O102" s="511">
        <f t="shared" si="62"/>
        <v>240</v>
      </c>
      <c r="P102" s="1197"/>
    </row>
    <row r="103" spans="1:16" s="130" customFormat="1">
      <c r="A103" s="1247"/>
      <c r="B103" s="1212"/>
      <c r="C103" s="1203"/>
      <c r="D103" s="44" t="s">
        <v>187</v>
      </c>
      <c r="E103" s="43" t="s">
        <v>188</v>
      </c>
      <c r="F103" s="535">
        <v>200000</v>
      </c>
      <c r="G103" s="43">
        <v>68</v>
      </c>
      <c r="H103" s="43">
        <v>2</v>
      </c>
      <c r="I103" s="598">
        <f t="shared" si="57"/>
        <v>27200000</v>
      </c>
      <c r="J103" s="582">
        <f t="shared" si="58"/>
        <v>1088</v>
      </c>
      <c r="K103" s="552"/>
      <c r="L103" s="644">
        <f t="shared" si="59"/>
        <v>544</v>
      </c>
      <c r="M103" s="644">
        <f t="shared" si="60"/>
        <v>544</v>
      </c>
      <c r="N103" s="511"/>
      <c r="O103" s="511">
        <f t="shared" si="62"/>
        <v>1088</v>
      </c>
      <c r="P103" s="1197"/>
    </row>
    <row r="104" spans="1:16" s="130" customFormat="1" ht="31.5">
      <c r="A104" s="1251"/>
      <c r="B104" s="1213"/>
      <c r="C104" s="1204"/>
      <c r="D104" s="44" t="s">
        <v>189</v>
      </c>
      <c r="E104" s="492" t="s">
        <v>181</v>
      </c>
      <c r="F104" s="535">
        <v>200000</v>
      </c>
      <c r="G104" s="43">
        <v>6</v>
      </c>
      <c r="H104" s="43">
        <v>2</v>
      </c>
      <c r="I104" s="598">
        <f t="shared" si="57"/>
        <v>2400000</v>
      </c>
      <c r="J104" s="582">
        <f t="shared" si="58"/>
        <v>96</v>
      </c>
      <c r="K104" s="552"/>
      <c r="L104" s="644">
        <f t="shared" si="59"/>
        <v>48</v>
      </c>
      <c r="M104" s="644">
        <f t="shared" si="60"/>
        <v>48</v>
      </c>
      <c r="N104" s="511"/>
      <c r="O104" s="511">
        <f t="shared" si="62"/>
        <v>96</v>
      </c>
      <c r="P104" s="1197"/>
    </row>
    <row r="105" spans="1:16" s="130" customFormat="1" ht="28.5" customHeight="1">
      <c r="A105" s="488" t="s">
        <v>190</v>
      </c>
      <c r="B105" s="488" t="s">
        <v>191</v>
      </c>
      <c r="C105" s="1208" t="s">
        <v>192</v>
      </c>
      <c r="D105" s="1209"/>
      <c r="E105" s="457"/>
      <c r="F105" s="457"/>
      <c r="G105" s="457"/>
      <c r="H105" s="457"/>
      <c r="I105" s="547">
        <f t="shared" ref="I105:O105" si="63">I106</f>
        <v>162276000</v>
      </c>
      <c r="J105" s="547">
        <f t="shared" si="63"/>
        <v>6491.04</v>
      </c>
      <c r="K105" s="547">
        <f t="shared" si="63"/>
        <v>2217.8200000000002</v>
      </c>
      <c r="L105" s="547">
        <f t="shared" si="63"/>
        <v>4327.3599999999997</v>
      </c>
      <c r="M105" s="547">
        <f t="shared" si="63"/>
        <v>2163.6799999999998</v>
      </c>
      <c r="N105" s="547">
        <f t="shared" si="63"/>
        <v>0</v>
      </c>
      <c r="O105" s="547">
        <f t="shared" si="63"/>
        <v>8708.86</v>
      </c>
      <c r="P105" s="548"/>
    </row>
    <row r="106" spans="1:16" s="172" customFormat="1" ht="29.1" customHeight="1">
      <c r="A106" s="465"/>
      <c r="B106" s="515"/>
      <c r="C106" s="1210" t="s">
        <v>193</v>
      </c>
      <c r="D106" s="1210"/>
      <c r="E106" s="515"/>
      <c r="F106" s="619"/>
      <c r="G106" s="515"/>
      <c r="H106" s="515"/>
      <c r="I106" s="645">
        <f t="shared" ref="I106:O106" si="64">I107</f>
        <v>162276000</v>
      </c>
      <c r="J106" s="645">
        <f t="shared" si="64"/>
        <v>6491.04</v>
      </c>
      <c r="K106" s="645">
        <f t="shared" si="64"/>
        <v>2217.8200000000002</v>
      </c>
      <c r="L106" s="645">
        <f t="shared" si="64"/>
        <v>4327.3599999999997</v>
      </c>
      <c r="M106" s="645">
        <f t="shared" si="64"/>
        <v>2163.6799999999998</v>
      </c>
      <c r="N106" s="645">
        <f t="shared" si="64"/>
        <v>0</v>
      </c>
      <c r="O106" s="645">
        <f t="shared" si="64"/>
        <v>8708.86</v>
      </c>
      <c r="P106" s="646"/>
    </row>
    <row r="107" spans="1:16" s="130" customFormat="1" ht="15.6" customHeight="1">
      <c r="A107" s="1246"/>
      <c r="B107" s="1211"/>
      <c r="C107" s="1202" t="s">
        <v>194</v>
      </c>
      <c r="D107" s="504" t="s">
        <v>103</v>
      </c>
      <c r="E107" s="43"/>
      <c r="F107" s="521"/>
      <c r="G107" s="43"/>
      <c r="H107" s="43"/>
      <c r="I107" s="596">
        <f t="shared" ref="I107:N107" si="65">SUM(I108:I118)</f>
        <v>162276000</v>
      </c>
      <c r="J107" s="596">
        <f t="shared" si="65"/>
        <v>6491.04</v>
      </c>
      <c r="K107" s="596">
        <v>2217.8200000000002</v>
      </c>
      <c r="L107" s="596">
        <f t="shared" si="65"/>
        <v>4327.3599999999997</v>
      </c>
      <c r="M107" s="596">
        <f t="shared" si="65"/>
        <v>2163.6799999999998</v>
      </c>
      <c r="N107" s="596">
        <f t="shared" si="65"/>
        <v>0</v>
      </c>
      <c r="O107" s="596">
        <f>SUM(K107:N107)</f>
        <v>8708.86</v>
      </c>
      <c r="P107" s="45"/>
    </row>
    <row r="108" spans="1:16" s="130" customFormat="1" ht="31.5">
      <c r="A108" s="1247"/>
      <c r="B108" s="1212"/>
      <c r="C108" s="1203"/>
      <c r="D108" s="44" t="s">
        <v>174</v>
      </c>
      <c r="E108" s="492" t="s">
        <v>175</v>
      </c>
      <c r="F108" s="535">
        <v>5000000</v>
      </c>
      <c r="G108" s="43">
        <v>1</v>
      </c>
      <c r="H108" s="43">
        <f>3</f>
        <v>3</v>
      </c>
      <c r="I108" s="598">
        <f t="shared" ref="I108:I118" si="66">H108*G108*F108</f>
        <v>15000000</v>
      </c>
      <c r="J108" s="582">
        <f t="shared" ref="J108:J118" si="67">I108/$F$12</f>
        <v>600</v>
      </c>
      <c r="K108" s="552"/>
      <c r="L108" s="511">
        <f t="shared" ref="L108:L118" si="68">J108*2/3</f>
        <v>400</v>
      </c>
      <c r="M108" s="511">
        <f t="shared" ref="M108:M118" si="69">J108/3</f>
        <v>200</v>
      </c>
      <c r="N108" s="43"/>
      <c r="O108" s="511">
        <f t="shared" ref="O108:O118" si="70">SUM(L108:N108)</f>
        <v>600</v>
      </c>
      <c r="P108" s="1197" t="s">
        <v>110</v>
      </c>
    </row>
    <row r="109" spans="1:16" s="130" customFormat="1">
      <c r="A109" s="1247"/>
      <c r="B109" s="1212"/>
      <c r="C109" s="1203"/>
      <c r="D109" s="44" t="s">
        <v>176</v>
      </c>
      <c r="E109" s="492" t="s">
        <v>67</v>
      </c>
      <c r="F109" s="535">
        <v>200000</v>
      </c>
      <c r="G109" s="43">
        <v>20</v>
      </c>
      <c r="H109" s="43">
        <v>6</v>
      </c>
      <c r="I109" s="598">
        <f t="shared" si="66"/>
        <v>24000000</v>
      </c>
      <c r="J109" s="582">
        <f t="shared" si="67"/>
        <v>960</v>
      </c>
      <c r="K109" s="552"/>
      <c r="L109" s="511">
        <f t="shared" si="68"/>
        <v>640</v>
      </c>
      <c r="M109" s="511">
        <f t="shared" si="69"/>
        <v>320</v>
      </c>
      <c r="N109" s="43"/>
      <c r="O109" s="511">
        <f t="shared" si="70"/>
        <v>960</v>
      </c>
      <c r="P109" s="1197"/>
    </row>
    <row r="110" spans="1:16" s="130" customFormat="1">
      <c r="A110" s="1247"/>
      <c r="B110" s="1212"/>
      <c r="C110" s="1203"/>
      <c r="D110" s="44" t="s">
        <v>177</v>
      </c>
      <c r="E110" s="492" t="s">
        <v>178</v>
      </c>
      <c r="F110" s="535">
        <v>60000</v>
      </c>
      <c r="G110" s="43">
        <v>20</v>
      </c>
      <c r="H110" s="43">
        <v>6</v>
      </c>
      <c r="I110" s="598">
        <f t="shared" si="66"/>
        <v>7200000</v>
      </c>
      <c r="J110" s="582">
        <f t="shared" si="67"/>
        <v>288</v>
      </c>
      <c r="K110" s="552"/>
      <c r="L110" s="511">
        <f t="shared" si="68"/>
        <v>192</v>
      </c>
      <c r="M110" s="511">
        <f t="shared" si="69"/>
        <v>96</v>
      </c>
      <c r="N110" s="43"/>
      <c r="O110" s="511">
        <f t="shared" si="70"/>
        <v>288</v>
      </c>
      <c r="P110" s="1197"/>
    </row>
    <row r="111" spans="1:16" s="130" customFormat="1">
      <c r="A111" s="1247"/>
      <c r="B111" s="1212"/>
      <c r="C111" s="1203"/>
      <c r="D111" s="44" t="s">
        <v>179</v>
      </c>
      <c r="E111" s="492" t="s">
        <v>181</v>
      </c>
      <c r="F111" s="535">
        <v>50000</v>
      </c>
      <c r="G111" s="43">
        <v>20</v>
      </c>
      <c r="H111" s="43">
        <v>3</v>
      </c>
      <c r="I111" s="598">
        <f t="shared" si="66"/>
        <v>3000000</v>
      </c>
      <c r="J111" s="582">
        <f t="shared" si="67"/>
        <v>120</v>
      </c>
      <c r="K111" s="552"/>
      <c r="L111" s="511">
        <f t="shared" si="68"/>
        <v>80</v>
      </c>
      <c r="M111" s="511">
        <f t="shared" si="69"/>
        <v>40</v>
      </c>
      <c r="N111" s="43"/>
      <c r="O111" s="511">
        <f t="shared" si="70"/>
        <v>120</v>
      </c>
      <c r="P111" s="1197"/>
    </row>
    <row r="112" spans="1:16" s="130" customFormat="1">
      <c r="A112" s="1247"/>
      <c r="B112" s="1212"/>
      <c r="C112" s="1203"/>
      <c r="D112" s="44" t="s">
        <v>180</v>
      </c>
      <c r="E112" s="492" t="s">
        <v>181</v>
      </c>
      <c r="F112" s="535">
        <v>50000</v>
      </c>
      <c r="G112" s="43">
        <v>20</v>
      </c>
      <c r="H112" s="43">
        <v>3</v>
      </c>
      <c r="I112" s="598">
        <f t="shared" si="66"/>
        <v>3000000</v>
      </c>
      <c r="J112" s="582">
        <f t="shared" si="67"/>
        <v>120</v>
      </c>
      <c r="K112" s="552"/>
      <c r="L112" s="511">
        <f t="shared" si="68"/>
        <v>80</v>
      </c>
      <c r="M112" s="511">
        <f t="shared" si="69"/>
        <v>40</v>
      </c>
      <c r="N112" s="43"/>
      <c r="O112" s="511">
        <f t="shared" si="70"/>
        <v>120</v>
      </c>
      <c r="P112" s="1197"/>
    </row>
    <row r="113" spans="1:16" s="130" customFormat="1">
      <c r="A113" s="1247"/>
      <c r="B113" s="1212"/>
      <c r="C113" s="1203"/>
      <c r="D113" s="44" t="s">
        <v>195</v>
      </c>
      <c r="E113" s="43" t="s">
        <v>137</v>
      </c>
      <c r="F113" s="535">
        <v>300000</v>
      </c>
      <c r="G113" s="43">
        <v>10</v>
      </c>
      <c r="H113" s="43">
        <v>6</v>
      </c>
      <c r="I113" s="598">
        <f t="shared" si="66"/>
        <v>18000000</v>
      </c>
      <c r="J113" s="582">
        <f t="shared" si="67"/>
        <v>720</v>
      </c>
      <c r="K113" s="552"/>
      <c r="L113" s="511">
        <f t="shared" si="68"/>
        <v>480</v>
      </c>
      <c r="M113" s="511">
        <f t="shared" si="69"/>
        <v>240</v>
      </c>
      <c r="N113" s="43"/>
      <c r="O113" s="511">
        <f t="shared" si="70"/>
        <v>720</v>
      </c>
      <c r="P113" s="1197"/>
    </row>
    <row r="114" spans="1:16" s="130" customFormat="1" ht="31.5">
      <c r="A114" s="1247"/>
      <c r="B114" s="1212"/>
      <c r="C114" s="1203"/>
      <c r="D114" s="44" t="s">
        <v>196</v>
      </c>
      <c r="E114" s="43" t="s">
        <v>184</v>
      </c>
      <c r="F114" s="617">
        <v>3746000</v>
      </c>
      <c r="G114" s="43">
        <v>2</v>
      </c>
      <c r="H114" s="43">
        <v>3</v>
      </c>
      <c r="I114" s="598">
        <f t="shared" si="66"/>
        <v>22476000</v>
      </c>
      <c r="J114" s="582">
        <f t="shared" si="67"/>
        <v>899.04</v>
      </c>
      <c r="K114" s="552"/>
      <c r="L114" s="511">
        <f t="shared" si="68"/>
        <v>599.36</v>
      </c>
      <c r="M114" s="511">
        <f t="shared" si="69"/>
        <v>299.68</v>
      </c>
      <c r="N114" s="43"/>
      <c r="O114" s="511">
        <f t="shared" si="70"/>
        <v>899.04</v>
      </c>
      <c r="P114" s="1197"/>
    </row>
    <row r="115" spans="1:16" s="130" customFormat="1">
      <c r="A115" s="1247"/>
      <c r="B115" s="1212"/>
      <c r="C115" s="1203"/>
      <c r="D115" s="44" t="s">
        <v>197</v>
      </c>
      <c r="E115" s="43" t="s">
        <v>73</v>
      </c>
      <c r="F115" s="618">
        <v>3000000</v>
      </c>
      <c r="G115" s="43">
        <v>3</v>
      </c>
      <c r="H115" s="43">
        <v>6</v>
      </c>
      <c r="I115" s="629">
        <f t="shared" si="66"/>
        <v>54000000</v>
      </c>
      <c r="J115" s="582">
        <f t="shared" si="67"/>
        <v>2160</v>
      </c>
      <c r="K115" s="552"/>
      <c r="L115" s="511">
        <f t="shared" si="68"/>
        <v>1440</v>
      </c>
      <c r="M115" s="511">
        <f t="shared" si="69"/>
        <v>720</v>
      </c>
      <c r="N115" s="43"/>
      <c r="O115" s="511">
        <f t="shared" si="70"/>
        <v>2160</v>
      </c>
      <c r="P115" s="1197"/>
    </row>
    <row r="116" spans="1:16" s="130" customFormat="1">
      <c r="A116" s="1247"/>
      <c r="B116" s="1212"/>
      <c r="C116" s="1203"/>
      <c r="D116" s="44" t="s">
        <v>186</v>
      </c>
      <c r="E116" s="492" t="s">
        <v>181</v>
      </c>
      <c r="F116" s="535">
        <v>1000000</v>
      </c>
      <c r="G116" s="43">
        <v>1</v>
      </c>
      <c r="H116" s="43">
        <v>3</v>
      </c>
      <c r="I116" s="598">
        <f t="shared" si="66"/>
        <v>3000000</v>
      </c>
      <c r="J116" s="582">
        <f t="shared" si="67"/>
        <v>120</v>
      </c>
      <c r="K116" s="552"/>
      <c r="L116" s="511">
        <f t="shared" si="68"/>
        <v>80</v>
      </c>
      <c r="M116" s="511">
        <f t="shared" si="69"/>
        <v>40</v>
      </c>
      <c r="N116" s="43"/>
      <c r="O116" s="511">
        <f t="shared" si="70"/>
        <v>120</v>
      </c>
      <c r="P116" s="1197"/>
    </row>
    <row r="117" spans="1:16" s="130" customFormat="1">
      <c r="A117" s="1247"/>
      <c r="B117" s="1212"/>
      <c r="C117" s="1203"/>
      <c r="D117" s="44" t="s">
        <v>198</v>
      </c>
      <c r="E117" s="43" t="s">
        <v>188</v>
      </c>
      <c r="F117" s="535">
        <v>200000</v>
      </c>
      <c r="G117" s="43">
        <v>20</v>
      </c>
      <c r="H117" s="43">
        <v>3</v>
      </c>
      <c r="I117" s="598">
        <f t="shared" si="66"/>
        <v>12000000</v>
      </c>
      <c r="J117" s="582">
        <f t="shared" si="67"/>
        <v>480</v>
      </c>
      <c r="K117" s="552"/>
      <c r="L117" s="511">
        <f t="shared" si="68"/>
        <v>320</v>
      </c>
      <c r="M117" s="511">
        <f t="shared" si="69"/>
        <v>160</v>
      </c>
      <c r="N117" s="43"/>
      <c r="O117" s="511">
        <f t="shared" si="70"/>
        <v>480</v>
      </c>
      <c r="P117" s="1197"/>
    </row>
    <row r="118" spans="1:16" s="130" customFormat="1">
      <c r="A118" s="1251"/>
      <c r="B118" s="1213"/>
      <c r="C118" s="1204"/>
      <c r="D118" s="44" t="s">
        <v>199</v>
      </c>
      <c r="E118" s="492" t="s">
        <v>181</v>
      </c>
      <c r="F118" s="535">
        <v>200000</v>
      </c>
      <c r="G118" s="43">
        <v>1</v>
      </c>
      <c r="H118" s="43">
        <v>3</v>
      </c>
      <c r="I118" s="598">
        <f t="shared" si="66"/>
        <v>600000</v>
      </c>
      <c r="J118" s="582">
        <f t="shared" si="67"/>
        <v>24</v>
      </c>
      <c r="K118" s="552"/>
      <c r="L118" s="511">
        <f t="shared" si="68"/>
        <v>16</v>
      </c>
      <c r="M118" s="511">
        <f t="shared" si="69"/>
        <v>8</v>
      </c>
      <c r="N118" s="43"/>
      <c r="O118" s="511">
        <f t="shared" si="70"/>
        <v>24</v>
      </c>
      <c r="P118" s="1197"/>
    </row>
    <row r="119" spans="1:16" s="130" customFormat="1" ht="42.95" customHeight="1">
      <c r="A119" s="488" t="s">
        <v>200</v>
      </c>
      <c r="B119" s="488">
        <v>1.5</v>
      </c>
      <c r="C119" s="1208" t="s">
        <v>201</v>
      </c>
      <c r="D119" s="1209"/>
      <c r="E119" s="457"/>
      <c r="F119" s="457"/>
      <c r="G119" s="457"/>
      <c r="H119" s="457"/>
      <c r="I119" s="647">
        <f t="shared" ref="I119:O119" si="71">I120+I121+I122+I123+I124</f>
        <v>1855384000</v>
      </c>
      <c r="J119" s="647">
        <f t="shared" si="71"/>
        <v>74215.360000000001</v>
      </c>
      <c r="K119" s="647">
        <f>K120+K121+K122</f>
        <v>0</v>
      </c>
      <c r="L119" s="647">
        <f t="shared" si="71"/>
        <v>68615.360000000001</v>
      </c>
      <c r="M119" s="647">
        <f t="shared" si="71"/>
        <v>5600</v>
      </c>
      <c r="N119" s="647">
        <f t="shared" si="71"/>
        <v>0</v>
      </c>
      <c r="O119" s="647">
        <f t="shared" si="71"/>
        <v>74215.360000000001</v>
      </c>
      <c r="P119" s="548"/>
    </row>
    <row r="120" spans="1:16" s="130" customFormat="1" ht="59.1" customHeight="1">
      <c r="A120" s="184"/>
      <c r="B120" s="620" t="s">
        <v>202</v>
      </c>
      <c r="C120" s="621" t="s">
        <v>203</v>
      </c>
      <c r="D120" s="621" t="s">
        <v>204</v>
      </c>
      <c r="E120" s="620" t="s">
        <v>205</v>
      </c>
      <c r="F120" s="493">
        <f>'Break down 25-26'!H200</f>
        <v>117942000</v>
      </c>
      <c r="G120" s="620">
        <v>2</v>
      </c>
      <c r="H120" s="620">
        <v>1</v>
      </c>
      <c r="I120" s="648">
        <f t="shared" ref="I120:I122" si="72">H120*G120*F120</f>
        <v>235884000</v>
      </c>
      <c r="J120" s="582">
        <f t="shared" ref="J120:J123" si="73">I120/$F$12</f>
        <v>9435.36</v>
      </c>
      <c r="K120" s="649"/>
      <c r="L120" s="649">
        <f t="shared" ref="L120:L123" si="74">J120</f>
        <v>9435.36</v>
      </c>
      <c r="M120" s="649"/>
      <c r="N120" s="649"/>
      <c r="O120" s="649">
        <f t="shared" ref="O120:O126" si="75">SUM(L120:N120)</f>
        <v>9435.36</v>
      </c>
      <c r="P120" s="361" t="s">
        <v>206</v>
      </c>
    </row>
    <row r="121" spans="1:16" s="130" customFormat="1" ht="98.45" customHeight="1">
      <c r="A121" s="184"/>
      <c r="B121" s="620" t="s">
        <v>207</v>
      </c>
      <c r="C121" s="621" t="s">
        <v>208</v>
      </c>
      <c r="D121" s="622" t="s">
        <v>209</v>
      </c>
      <c r="E121" s="620" t="s">
        <v>210</v>
      </c>
      <c r="F121" s="623">
        <v>50000</v>
      </c>
      <c r="G121" s="620">
        <v>300</v>
      </c>
      <c r="H121" s="620">
        <v>1</v>
      </c>
      <c r="I121" s="648">
        <f t="shared" si="72"/>
        <v>15000000</v>
      </c>
      <c r="J121" s="582">
        <f t="shared" si="73"/>
        <v>600</v>
      </c>
      <c r="K121" s="649"/>
      <c r="L121" s="649">
        <f t="shared" si="74"/>
        <v>600</v>
      </c>
      <c r="M121" s="649"/>
      <c r="N121" s="649"/>
      <c r="O121" s="649">
        <f t="shared" si="75"/>
        <v>600</v>
      </c>
      <c r="P121" s="650"/>
    </row>
    <row r="122" spans="1:16" s="130" customFormat="1" ht="56.45" customHeight="1">
      <c r="A122" s="184"/>
      <c r="B122" s="620" t="s">
        <v>211</v>
      </c>
      <c r="C122" s="624" t="s">
        <v>212</v>
      </c>
      <c r="D122" s="44" t="s">
        <v>213</v>
      </c>
      <c r="E122" s="620" t="s">
        <v>150</v>
      </c>
      <c r="F122" s="623">
        <f>'[63]Break down'!H331</f>
        <v>3190000</v>
      </c>
      <c r="G122" s="620">
        <v>30</v>
      </c>
      <c r="H122" s="620">
        <v>1</v>
      </c>
      <c r="I122" s="648">
        <f t="shared" si="72"/>
        <v>95700000</v>
      </c>
      <c r="J122" s="582">
        <f t="shared" si="73"/>
        <v>3828</v>
      </c>
      <c r="K122" s="649"/>
      <c r="L122" s="649">
        <f t="shared" si="74"/>
        <v>3828</v>
      </c>
      <c r="M122" s="649"/>
      <c r="N122" s="649"/>
      <c r="O122" s="649">
        <f t="shared" si="75"/>
        <v>3828</v>
      </c>
      <c r="P122" s="650"/>
    </row>
    <row r="123" spans="1:16" s="130" customFormat="1" ht="56.45" customHeight="1">
      <c r="A123" s="43"/>
      <c r="B123" s="492" t="s">
        <v>214</v>
      </c>
      <c r="C123" s="625" t="s">
        <v>215</v>
      </c>
      <c r="D123" s="59" t="s">
        <v>216</v>
      </c>
      <c r="E123" s="503" t="s">
        <v>205</v>
      </c>
      <c r="F123" s="626">
        <v>614400000</v>
      </c>
      <c r="G123" s="503">
        <v>2</v>
      </c>
      <c r="H123" s="503">
        <v>1</v>
      </c>
      <c r="I123" s="651">
        <f t="shared" ref="I123:I126" si="76">F123*G123*H123</f>
        <v>1228800000</v>
      </c>
      <c r="J123" s="582">
        <f t="shared" si="73"/>
        <v>49152</v>
      </c>
      <c r="K123" s="652"/>
      <c r="L123" s="652">
        <f t="shared" si="74"/>
        <v>49152</v>
      </c>
      <c r="M123" s="652"/>
      <c r="N123" s="652"/>
      <c r="O123" s="652">
        <f t="shared" si="75"/>
        <v>49152</v>
      </c>
      <c r="P123" s="653" t="s">
        <v>217</v>
      </c>
    </row>
    <row r="124" spans="1:16" s="130" customFormat="1" ht="56.45" customHeight="1">
      <c r="A124" s="43"/>
      <c r="B124" s="492" t="s">
        <v>218</v>
      </c>
      <c r="C124" s="625" t="s">
        <v>219</v>
      </c>
      <c r="D124" s="627" t="s">
        <v>220</v>
      </c>
      <c r="E124" s="45"/>
      <c r="F124" s="45"/>
      <c r="G124" s="45"/>
      <c r="H124" s="45"/>
      <c r="I124" s="654">
        <f t="shared" ref="I124:M124" si="77">SUM(I125:I126)</f>
        <v>280000000</v>
      </c>
      <c r="J124" s="654">
        <f t="shared" si="77"/>
        <v>11200</v>
      </c>
      <c r="K124" s="652"/>
      <c r="L124" s="652">
        <f t="shared" si="77"/>
        <v>5600</v>
      </c>
      <c r="M124" s="652">
        <f t="shared" si="77"/>
        <v>5600</v>
      </c>
      <c r="N124" s="652"/>
      <c r="O124" s="652">
        <f t="shared" si="75"/>
        <v>11200</v>
      </c>
      <c r="P124" s="653"/>
    </row>
    <row r="125" spans="1:16" s="130" customFormat="1" ht="56.45" customHeight="1">
      <c r="A125" s="43"/>
      <c r="B125" s="492"/>
      <c r="C125" s="625"/>
      <c r="D125" s="44" t="s">
        <v>221</v>
      </c>
      <c r="E125" s="492" t="s">
        <v>123</v>
      </c>
      <c r="F125" s="623">
        <v>65000000</v>
      </c>
      <c r="G125" s="492">
        <v>4</v>
      </c>
      <c r="H125" s="492">
        <v>1</v>
      </c>
      <c r="I125" s="655">
        <f t="shared" si="76"/>
        <v>260000000</v>
      </c>
      <c r="J125" s="582">
        <f>I125/$F$12</f>
        <v>10400</v>
      </c>
      <c r="K125" s="652"/>
      <c r="L125" s="652">
        <f>J125/2</f>
        <v>5200</v>
      </c>
      <c r="M125" s="652">
        <f>L125</f>
        <v>5200</v>
      </c>
      <c r="N125" s="652"/>
      <c r="O125" s="652">
        <f t="shared" si="75"/>
        <v>10400</v>
      </c>
      <c r="P125" s="653" t="s">
        <v>222</v>
      </c>
    </row>
    <row r="126" spans="1:16" s="130" customFormat="1" ht="56.45" customHeight="1">
      <c r="A126" s="43"/>
      <c r="B126" s="492"/>
      <c r="C126" s="625"/>
      <c r="D126" s="44" t="s">
        <v>223</v>
      </c>
      <c r="E126" s="492" t="s">
        <v>123</v>
      </c>
      <c r="F126" s="628">
        <v>5000000</v>
      </c>
      <c r="G126" s="492">
        <v>4</v>
      </c>
      <c r="H126" s="492">
        <v>1</v>
      </c>
      <c r="I126" s="655">
        <f t="shared" si="76"/>
        <v>20000000</v>
      </c>
      <c r="J126" s="582">
        <f>I126/$F$12</f>
        <v>800</v>
      </c>
      <c r="K126" s="652"/>
      <c r="L126" s="652">
        <f>J126/2</f>
        <v>400</v>
      </c>
      <c r="M126" s="652">
        <f>L126</f>
        <v>400</v>
      </c>
      <c r="N126" s="652"/>
      <c r="O126" s="652">
        <f t="shared" si="75"/>
        <v>800</v>
      </c>
      <c r="P126" s="211"/>
    </row>
    <row r="127" spans="1:16" s="130" customFormat="1" ht="28.5" customHeight="1">
      <c r="A127" s="488" t="s">
        <v>224</v>
      </c>
      <c r="B127" s="488"/>
      <c r="C127" s="1208" t="s">
        <v>225</v>
      </c>
      <c r="D127" s="1209"/>
      <c r="E127" s="457"/>
      <c r="F127" s="457"/>
      <c r="G127" s="457"/>
      <c r="H127" s="457"/>
      <c r="I127" s="647"/>
      <c r="J127" s="647"/>
      <c r="K127" s="647"/>
      <c r="L127" s="647"/>
      <c r="M127" s="647">
        <f t="shared" ref="M127:O127" si="78">M128</f>
        <v>0</v>
      </c>
      <c r="N127" s="647">
        <f t="shared" si="78"/>
        <v>0</v>
      </c>
      <c r="O127" s="647">
        <f t="shared" si="78"/>
        <v>0</v>
      </c>
      <c r="P127" s="548"/>
    </row>
    <row r="128" spans="1:16" s="130" customFormat="1" ht="64.5" customHeight="1">
      <c r="A128" s="459"/>
      <c r="B128" s="489" t="s">
        <v>226</v>
      </c>
      <c r="C128" s="490" t="s">
        <v>225</v>
      </c>
      <c r="D128" s="490"/>
      <c r="E128" s="489"/>
      <c r="F128" s="489"/>
      <c r="G128" s="489"/>
      <c r="H128" s="489"/>
      <c r="I128" s="569"/>
      <c r="J128" s="569"/>
      <c r="K128" s="569"/>
      <c r="L128" s="569"/>
      <c r="M128" s="569">
        <f>M35</f>
        <v>0</v>
      </c>
      <c r="N128" s="569">
        <f>N35</f>
        <v>0</v>
      </c>
      <c r="O128" s="569">
        <v>0</v>
      </c>
      <c r="P128" s="570"/>
    </row>
    <row r="129" spans="1:16" s="130" customFormat="1" ht="59.1" customHeight="1">
      <c r="A129" s="656"/>
      <c r="B129" s="58" t="s">
        <v>227</v>
      </c>
      <c r="C129" s="520" t="s">
        <v>228</v>
      </c>
      <c r="D129" s="721" t="s">
        <v>229</v>
      </c>
      <c r="E129" s="43"/>
      <c r="F129" s="461"/>
      <c r="G129" s="484"/>
      <c r="H129" s="484"/>
      <c r="I129" s="590"/>
      <c r="J129" s="590"/>
      <c r="K129" s="592"/>
      <c r="L129" s="592"/>
      <c r="M129" s="592"/>
      <c r="N129" s="592"/>
      <c r="O129" s="592"/>
      <c r="P129" s="686"/>
    </row>
    <row r="130" spans="1:16" s="130" customFormat="1" ht="50.25" customHeight="1">
      <c r="A130" s="488" t="s">
        <v>230</v>
      </c>
      <c r="B130" s="488">
        <v>1.7</v>
      </c>
      <c r="C130" s="1208" t="s">
        <v>231</v>
      </c>
      <c r="D130" s="1209"/>
      <c r="E130" s="457"/>
      <c r="F130" s="457"/>
      <c r="G130" s="457"/>
      <c r="H130" s="457"/>
      <c r="I130" s="647">
        <f t="shared" ref="I130:O130" si="79">I131+I133</f>
        <v>0</v>
      </c>
      <c r="J130" s="647">
        <f t="shared" si="79"/>
        <v>0</v>
      </c>
      <c r="K130" s="647">
        <f t="shared" si="79"/>
        <v>0</v>
      </c>
      <c r="L130" s="647">
        <f t="shared" si="79"/>
        <v>0</v>
      </c>
      <c r="M130" s="647">
        <f t="shared" si="79"/>
        <v>0</v>
      </c>
      <c r="N130" s="647">
        <f t="shared" si="79"/>
        <v>0</v>
      </c>
      <c r="O130" s="647">
        <f t="shared" si="79"/>
        <v>0</v>
      </c>
      <c r="P130" s="548"/>
    </row>
    <row r="131" spans="1:16" s="439" customFormat="1" ht="32.25" customHeight="1">
      <c r="A131" s="1211"/>
      <c r="B131" s="1211" t="s">
        <v>232</v>
      </c>
      <c r="C131" s="1202" t="s">
        <v>233</v>
      </c>
      <c r="D131" s="504" t="s">
        <v>234</v>
      </c>
      <c r="E131" s="43"/>
      <c r="F131" s="524"/>
      <c r="G131" s="43"/>
      <c r="H131" s="43"/>
      <c r="I131" s="579">
        <f t="shared" ref="I131:O131" si="80">SUM(I132:I132)</f>
        <v>0</v>
      </c>
      <c r="J131" s="579">
        <f t="shared" si="80"/>
        <v>0</v>
      </c>
      <c r="K131" s="579">
        <f t="shared" si="80"/>
        <v>0</v>
      </c>
      <c r="L131" s="579">
        <f t="shared" si="80"/>
        <v>0</v>
      </c>
      <c r="M131" s="579">
        <f t="shared" si="80"/>
        <v>0</v>
      </c>
      <c r="N131" s="579">
        <f t="shared" si="80"/>
        <v>0</v>
      </c>
      <c r="O131" s="579">
        <f t="shared" si="80"/>
        <v>0</v>
      </c>
      <c r="P131" s="366"/>
    </row>
    <row r="132" spans="1:16" s="439" customFormat="1" ht="48" customHeight="1">
      <c r="A132" s="1213"/>
      <c r="B132" s="1213"/>
      <c r="C132" s="1204"/>
      <c r="D132" s="44" t="s">
        <v>235</v>
      </c>
      <c r="E132" s="43" t="s">
        <v>67</v>
      </c>
      <c r="F132" s="524">
        <v>3000000</v>
      </c>
      <c r="G132" s="43">
        <v>10</v>
      </c>
      <c r="H132" s="43">
        <f>4*0</f>
        <v>0</v>
      </c>
      <c r="I132" s="428">
        <f>F132*G132*H132</f>
        <v>0</v>
      </c>
      <c r="J132" s="582">
        <f t="shared" ref="J132:J138" si="81">I132/$F$12</f>
        <v>0</v>
      </c>
      <c r="K132" s="589"/>
      <c r="L132" s="589"/>
      <c r="M132" s="589"/>
      <c r="N132" s="589"/>
      <c r="O132" s="589"/>
      <c r="P132" s="366" t="s">
        <v>236</v>
      </c>
    </row>
    <row r="133" spans="1:16" s="439" customFormat="1">
      <c r="A133" s="1211"/>
      <c r="B133" s="1211" t="s">
        <v>237</v>
      </c>
      <c r="C133" s="1202" t="s">
        <v>238</v>
      </c>
      <c r="D133" s="504" t="s">
        <v>239</v>
      </c>
      <c r="E133" s="43"/>
      <c r="F133" s="524"/>
      <c r="G133" s="43"/>
      <c r="H133" s="43"/>
      <c r="I133" s="579">
        <f t="shared" ref="I133:O133" si="82">SUM(I134:I138)</f>
        <v>0</v>
      </c>
      <c r="J133" s="579">
        <f t="shared" si="82"/>
        <v>0</v>
      </c>
      <c r="K133" s="579">
        <f t="shared" si="82"/>
        <v>0</v>
      </c>
      <c r="L133" s="579">
        <f t="shared" si="82"/>
        <v>0</v>
      </c>
      <c r="M133" s="579">
        <f t="shared" si="82"/>
        <v>0</v>
      </c>
      <c r="N133" s="579">
        <f t="shared" si="82"/>
        <v>0</v>
      </c>
      <c r="O133" s="579">
        <f t="shared" si="82"/>
        <v>0</v>
      </c>
      <c r="P133" s="366"/>
    </row>
    <row r="134" spans="1:16" s="439" customFormat="1" ht="18" customHeight="1">
      <c r="A134" s="1212"/>
      <c r="B134" s="1212"/>
      <c r="C134" s="1203"/>
      <c r="D134" s="44" t="s">
        <v>240</v>
      </c>
      <c r="E134" s="492" t="s">
        <v>241</v>
      </c>
      <c r="F134" s="657">
        <v>150000</v>
      </c>
      <c r="G134" s="43">
        <v>15</v>
      </c>
      <c r="H134" s="43">
        <f t="shared" ref="H134:H138" si="83">6*0</f>
        <v>0</v>
      </c>
      <c r="I134" s="428">
        <f t="shared" ref="I134:I138" si="84">H134*G134*F134</f>
        <v>0</v>
      </c>
      <c r="J134" s="582">
        <f t="shared" si="81"/>
        <v>0</v>
      </c>
      <c r="K134" s="589"/>
      <c r="L134" s="589"/>
      <c r="M134" s="589"/>
      <c r="N134" s="589"/>
      <c r="O134" s="589"/>
      <c r="P134" s="366" t="s">
        <v>242</v>
      </c>
    </row>
    <row r="135" spans="1:16" s="439" customFormat="1" ht="18" customHeight="1">
      <c r="A135" s="1212"/>
      <c r="B135" s="1212"/>
      <c r="C135" s="1203"/>
      <c r="D135" s="44" t="s">
        <v>243</v>
      </c>
      <c r="E135" s="492" t="s">
        <v>241</v>
      </c>
      <c r="F135" s="657">
        <v>300000</v>
      </c>
      <c r="G135" s="43">
        <v>2</v>
      </c>
      <c r="H135" s="43">
        <f t="shared" si="83"/>
        <v>0</v>
      </c>
      <c r="I135" s="428">
        <f t="shared" si="84"/>
        <v>0</v>
      </c>
      <c r="J135" s="582">
        <f t="shared" si="81"/>
        <v>0</v>
      </c>
      <c r="K135" s="589"/>
      <c r="L135" s="589"/>
      <c r="M135" s="589"/>
      <c r="N135" s="589"/>
      <c r="O135" s="589"/>
      <c r="P135" s="366" t="s">
        <v>242</v>
      </c>
    </row>
    <row r="136" spans="1:16" s="439" customFormat="1" ht="18" customHeight="1">
      <c r="A136" s="1212"/>
      <c r="B136" s="1212"/>
      <c r="C136" s="1203"/>
      <c r="D136" s="44" t="s">
        <v>177</v>
      </c>
      <c r="E136" s="43" t="s">
        <v>178</v>
      </c>
      <c r="F136" s="657">
        <v>50000</v>
      </c>
      <c r="G136" s="43">
        <v>15</v>
      </c>
      <c r="H136" s="43">
        <f t="shared" si="83"/>
        <v>0</v>
      </c>
      <c r="I136" s="428">
        <f t="shared" si="84"/>
        <v>0</v>
      </c>
      <c r="J136" s="582">
        <f t="shared" si="81"/>
        <v>0</v>
      </c>
      <c r="K136" s="589"/>
      <c r="L136" s="589"/>
      <c r="M136" s="589"/>
      <c r="N136" s="589"/>
      <c r="O136" s="589"/>
      <c r="P136" s="366" t="s">
        <v>244</v>
      </c>
    </row>
    <row r="137" spans="1:16" s="439" customFormat="1" ht="18" customHeight="1">
      <c r="A137" s="1212"/>
      <c r="B137" s="1212"/>
      <c r="C137" s="1203"/>
      <c r="D137" s="44" t="s">
        <v>179</v>
      </c>
      <c r="E137" s="43" t="s">
        <v>245</v>
      </c>
      <c r="F137" s="657">
        <v>50000</v>
      </c>
      <c r="G137" s="43">
        <v>15</v>
      </c>
      <c r="H137" s="43">
        <f t="shared" si="83"/>
        <v>0</v>
      </c>
      <c r="I137" s="428">
        <f t="shared" si="84"/>
        <v>0</v>
      </c>
      <c r="J137" s="582">
        <f t="shared" si="81"/>
        <v>0</v>
      </c>
      <c r="K137" s="589"/>
      <c r="L137" s="589"/>
      <c r="M137" s="589"/>
      <c r="N137" s="589"/>
      <c r="O137" s="589"/>
      <c r="P137" s="366" t="s">
        <v>244</v>
      </c>
    </row>
    <row r="138" spans="1:16" s="439" customFormat="1">
      <c r="A138" s="1213"/>
      <c r="B138" s="1213"/>
      <c r="C138" s="1204"/>
      <c r="D138" s="44" t="s">
        <v>246</v>
      </c>
      <c r="E138" s="43" t="s">
        <v>67</v>
      </c>
      <c r="F138" s="509">
        <v>500000</v>
      </c>
      <c r="G138" s="43">
        <v>10</v>
      </c>
      <c r="H138" s="43">
        <f t="shared" si="83"/>
        <v>0</v>
      </c>
      <c r="I138" s="428">
        <f t="shared" si="84"/>
        <v>0</v>
      </c>
      <c r="J138" s="582">
        <f t="shared" si="81"/>
        <v>0</v>
      </c>
      <c r="K138" s="589"/>
      <c r="L138" s="589"/>
      <c r="M138" s="589"/>
      <c r="N138" s="589"/>
      <c r="O138" s="589"/>
      <c r="P138" s="366" t="s">
        <v>244</v>
      </c>
    </row>
    <row r="139" spans="1:16" s="439" customFormat="1" ht="30.95" customHeight="1">
      <c r="A139" s="658"/>
      <c r="B139" s="43" t="s">
        <v>247</v>
      </c>
      <c r="C139" s="659" t="s">
        <v>248</v>
      </c>
      <c r="D139" s="44" t="s">
        <v>249</v>
      </c>
      <c r="E139" s="43"/>
      <c r="F139" s="524"/>
      <c r="G139" s="43"/>
      <c r="H139" s="43"/>
      <c r="I139" s="428"/>
      <c r="J139" s="428"/>
      <c r="K139" s="589"/>
      <c r="L139" s="589"/>
      <c r="M139" s="589"/>
      <c r="N139" s="589"/>
      <c r="O139" s="589"/>
      <c r="P139" s="366"/>
    </row>
    <row r="140" spans="1:16" s="130" customFormat="1" ht="27" customHeight="1">
      <c r="A140" s="488" t="s">
        <v>250</v>
      </c>
      <c r="B140" s="488">
        <v>1.8</v>
      </c>
      <c r="C140" s="1208" t="s">
        <v>251</v>
      </c>
      <c r="D140" s="1209"/>
      <c r="E140" s="457"/>
      <c r="F140" s="457"/>
      <c r="G140" s="457"/>
      <c r="H140" s="457"/>
      <c r="I140" s="647">
        <f t="shared" ref="I140:O140" si="85">SUM(I142:I143)</f>
        <v>158700000</v>
      </c>
      <c r="J140" s="647">
        <f t="shared" si="85"/>
        <v>6348</v>
      </c>
      <c r="K140" s="647">
        <f t="shared" si="85"/>
        <v>0</v>
      </c>
      <c r="L140" s="647">
        <f t="shared" si="85"/>
        <v>3174</v>
      </c>
      <c r="M140" s="647">
        <f t="shared" si="85"/>
        <v>3174</v>
      </c>
      <c r="N140" s="647">
        <f t="shared" si="85"/>
        <v>0</v>
      </c>
      <c r="O140" s="647">
        <f t="shared" si="85"/>
        <v>6348</v>
      </c>
      <c r="P140" s="548"/>
    </row>
    <row r="141" spans="1:16" s="130" customFormat="1" ht="48" customHeight="1">
      <c r="A141" s="660"/>
      <c r="B141" s="492" t="s">
        <v>252</v>
      </c>
      <c r="C141" s="404" t="s">
        <v>253</v>
      </c>
      <c r="D141" s="661" t="s">
        <v>254</v>
      </c>
      <c r="E141" s="492"/>
      <c r="F141" s="461"/>
      <c r="G141" s="43"/>
      <c r="H141" s="43"/>
      <c r="I141" s="590"/>
      <c r="J141" s="590"/>
      <c r="K141" s="592"/>
      <c r="L141" s="592">
        <f>J141*2/3</f>
        <v>0</v>
      </c>
      <c r="M141" s="592"/>
      <c r="N141" s="592"/>
      <c r="O141" s="592"/>
      <c r="P141" s="687"/>
    </row>
    <row r="142" spans="1:16" s="130" customFormat="1" ht="47.25">
      <c r="A142" s="492"/>
      <c r="B142" s="492" t="s">
        <v>255</v>
      </c>
      <c r="C142" s="404" t="s">
        <v>256</v>
      </c>
      <c r="D142" s="375" t="s">
        <v>257</v>
      </c>
      <c r="E142" s="492" t="s">
        <v>258</v>
      </c>
      <c r="F142" s="493">
        <f>'Break down 25-26'!G151</f>
        <v>13500000</v>
      </c>
      <c r="G142" s="43">
        <v>3</v>
      </c>
      <c r="H142" s="43">
        <v>1</v>
      </c>
      <c r="I142" s="551">
        <f t="shared" ref="I142:I145" si="86">F142*G142*H142</f>
        <v>40500000</v>
      </c>
      <c r="J142" s="582">
        <f t="shared" ref="J142:J145" si="87">I142/$F$12</f>
        <v>1620</v>
      </c>
      <c r="K142" s="556"/>
      <c r="L142" s="688">
        <f t="shared" ref="L142:L145" si="88">J142/2</f>
        <v>810</v>
      </c>
      <c r="M142" s="689">
        <f>J142/2</f>
        <v>810</v>
      </c>
      <c r="N142" s="556"/>
      <c r="O142" s="556">
        <f t="shared" ref="O142:O145" si="89">SUM(L142:N142)</f>
        <v>1620</v>
      </c>
      <c r="P142" s="404" t="s">
        <v>259</v>
      </c>
    </row>
    <row r="143" spans="1:16" s="130" customFormat="1" ht="47.25">
      <c r="A143" s="492"/>
      <c r="B143" s="492" t="s">
        <v>260</v>
      </c>
      <c r="C143" s="404" t="s">
        <v>261</v>
      </c>
      <c r="D143" s="375" t="s">
        <v>262</v>
      </c>
      <c r="E143" s="492" t="s">
        <v>263</v>
      </c>
      <c r="F143" s="493">
        <f>'Break down 25-26'!G163</f>
        <v>39400000</v>
      </c>
      <c r="G143" s="43">
        <v>3</v>
      </c>
      <c r="H143" s="43">
        <v>1</v>
      </c>
      <c r="I143" s="551">
        <f t="shared" si="86"/>
        <v>118200000</v>
      </c>
      <c r="J143" s="582">
        <f t="shared" si="87"/>
        <v>4728</v>
      </c>
      <c r="K143" s="556"/>
      <c r="L143" s="688">
        <f t="shared" si="88"/>
        <v>2364</v>
      </c>
      <c r="M143" s="689">
        <f>J143/2</f>
        <v>2364</v>
      </c>
      <c r="N143" s="556"/>
      <c r="O143" s="556">
        <f t="shared" si="89"/>
        <v>4728</v>
      </c>
      <c r="P143" s="404" t="s">
        <v>264</v>
      </c>
    </row>
    <row r="144" spans="1:16" s="130" customFormat="1" ht="36" customHeight="1">
      <c r="A144" s="488" t="s">
        <v>265</v>
      </c>
      <c r="B144" s="488" t="s">
        <v>266</v>
      </c>
      <c r="C144" s="1208" t="s">
        <v>267</v>
      </c>
      <c r="D144" s="1209"/>
      <c r="E144" s="457"/>
      <c r="F144" s="457"/>
      <c r="G144" s="457"/>
      <c r="H144" s="457"/>
      <c r="I144" s="647">
        <f t="shared" ref="I144:O144" si="90">I145</f>
        <v>150000000</v>
      </c>
      <c r="J144" s="647">
        <f t="shared" si="90"/>
        <v>6000</v>
      </c>
      <c r="K144" s="647">
        <f t="shared" si="90"/>
        <v>0</v>
      </c>
      <c r="L144" s="647">
        <f t="shared" si="90"/>
        <v>3000</v>
      </c>
      <c r="M144" s="647">
        <f t="shared" si="90"/>
        <v>3000</v>
      </c>
      <c r="N144" s="647">
        <f t="shared" si="90"/>
        <v>0</v>
      </c>
      <c r="O144" s="647">
        <f t="shared" si="90"/>
        <v>6000</v>
      </c>
      <c r="P144" s="548"/>
    </row>
    <row r="145" spans="1:16" s="130" customFormat="1" ht="106.5" customHeight="1">
      <c r="A145" s="492"/>
      <c r="B145" s="492"/>
      <c r="C145" s="404" t="s">
        <v>268</v>
      </c>
      <c r="D145" s="44" t="s">
        <v>269</v>
      </c>
      <c r="E145" s="492" t="s">
        <v>73</v>
      </c>
      <c r="F145" s="662">
        <v>50000</v>
      </c>
      <c r="G145" s="184">
        <v>3000</v>
      </c>
      <c r="H145" s="184">
        <v>1</v>
      </c>
      <c r="I145" s="690">
        <f t="shared" si="86"/>
        <v>150000000</v>
      </c>
      <c r="J145" s="691">
        <f t="shared" si="87"/>
        <v>6000</v>
      </c>
      <c r="K145" s="692"/>
      <c r="L145" s="689">
        <f t="shared" si="88"/>
        <v>3000</v>
      </c>
      <c r="M145" s="689">
        <f>L145</f>
        <v>3000</v>
      </c>
      <c r="N145" s="693"/>
      <c r="O145" s="693">
        <f t="shared" si="89"/>
        <v>6000</v>
      </c>
      <c r="P145" s="361"/>
    </row>
    <row r="146" spans="1:16" s="437" customFormat="1" ht="33.75" customHeight="1">
      <c r="A146" s="488" t="s">
        <v>270</v>
      </c>
      <c r="B146" s="722" t="s">
        <v>271</v>
      </c>
      <c r="C146" s="1208" t="s">
        <v>272</v>
      </c>
      <c r="D146" s="1209"/>
      <c r="E146" s="457"/>
      <c r="F146" s="457"/>
      <c r="G146" s="457"/>
      <c r="H146" s="457"/>
      <c r="I146" s="647">
        <f t="shared" ref="I146:O146" si="91">I147+I160</f>
        <v>1498550250</v>
      </c>
      <c r="J146" s="647">
        <f t="shared" si="91"/>
        <v>59942.01</v>
      </c>
      <c r="K146" s="647">
        <f t="shared" si="91"/>
        <v>0</v>
      </c>
      <c r="L146" s="647">
        <f t="shared" si="91"/>
        <v>49142.01</v>
      </c>
      <c r="M146" s="647">
        <f t="shared" si="91"/>
        <v>10800</v>
      </c>
      <c r="N146" s="647">
        <f t="shared" si="91"/>
        <v>0</v>
      </c>
      <c r="O146" s="647">
        <f t="shared" si="91"/>
        <v>59942.01</v>
      </c>
      <c r="P146" s="548"/>
    </row>
    <row r="147" spans="1:16" s="437" customFormat="1" ht="29.25" customHeight="1">
      <c r="A147" s="459"/>
      <c r="B147" s="489" t="s">
        <v>273</v>
      </c>
      <c r="C147" s="490" t="s">
        <v>274</v>
      </c>
      <c r="D147" s="490"/>
      <c r="E147" s="489"/>
      <c r="F147" s="489"/>
      <c r="G147" s="489"/>
      <c r="H147" s="489"/>
      <c r="I147" s="569">
        <f t="shared" ref="I147:O147" si="92">I148+I150+I158</f>
        <v>845800000</v>
      </c>
      <c r="J147" s="569">
        <f t="shared" si="92"/>
        <v>33832</v>
      </c>
      <c r="K147" s="569">
        <f t="shared" si="92"/>
        <v>0</v>
      </c>
      <c r="L147" s="569">
        <f t="shared" si="92"/>
        <v>26938.666666666701</v>
      </c>
      <c r="M147" s="569">
        <f t="shared" si="92"/>
        <v>6893.3333333333303</v>
      </c>
      <c r="N147" s="569">
        <f t="shared" si="92"/>
        <v>0</v>
      </c>
      <c r="O147" s="569">
        <f t="shared" si="92"/>
        <v>33832</v>
      </c>
      <c r="P147" s="570"/>
    </row>
    <row r="148" spans="1:16" s="437" customFormat="1" ht="30.95" customHeight="1">
      <c r="A148" s="1211"/>
      <c r="B148" s="1211" t="s">
        <v>275</v>
      </c>
      <c r="C148" s="1205" t="s">
        <v>276</v>
      </c>
      <c r="D148" s="663" t="s">
        <v>277</v>
      </c>
      <c r="E148" s="184"/>
      <c r="F148" s="664"/>
      <c r="G148" s="184"/>
      <c r="H148" s="184"/>
      <c r="I148" s="694">
        <f t="shared" ref="I148:O148" si="93">SUM(I149:I149)</f>
        <v>459000000</v>
      </c>
      <c r="J148" s="694">
        <f t="shared" si="93"/>
        <v>18360</v>
      </c>
      <c r="K148" s="694">
        <f t="shared" si="93"/>
        <v>0</v>
      </c>
      <c r="L148" s="694">
        <f t="shared" si="93"/>
        <v>12240</v>
      </c>
      <c r="M148" s="694">
        <f t="shared" si="93"/>
        <v>6120</v>
      </c>
      <c r="N148" s="694">
        <f t="shared" si="93"/>
        <v>0</v>
      </c>
      <c r="O148" s="694">
        <f t="shared" si="93"/>
        <v>18360</v>
      </c>
      <c r="P148" s="366"/>
    </row>
    <row r="149" spans="1:16" s="437" customFormat="1" ht="39" customHeight="1">
      <c r="A149" s="1213"/>
      <c r="B149" s="1213"/>
      <c r="C149" s="1206"/>
      <c r="D149" s="44" t="s">
        <v>278</v>
      </c>
      <c r="E149" s="43" t="s">
        <v>67</v>
      </c>
      <c r="F149" s="524">
        <v>3000000</v>
      </c>
      <c r="G149" s="43">
        <v>1</v>
      </c>
      <c r="H149" s="43">
        <f>100+53</f>
        <v>153</v>
      </c>
      <c r="I149" s="428">
        <f>F149*G149*H149</f>
        <v>459000000</v>
      </c>
      <c r="J149" s="582">
        <f t="shared" ref="J149:J157" si="94">I149/$F$12</f>
        <v>18360</v>
      </c>
      <c r="K149" s="589"/>
      <c r="L149" s="589">
        <f t="shared" ref="L149:L157" si="95">J149*2/3</f>
        <v>12240</v>
      </c>
      <c r="M149" s="589">
        <f t="shared" ref="M149:M157" si="96">J149/3</f>
        <v>6120</v>
      </c>
      <c r="N149" s="589"/>
      <c r="O149" s="589">
        <f t="shared" ref="O149:O157" si="97">SUM(L149:N149)</f>
        <v>18360</v>
      </c>
      <c r="P149" s="366" t="s">
        <v>236</v>
      </c>
    </row>
    <row r="150" spans="1:16" s="437" customFormat="1">
      <c r="A150" s="1211"/>
      <c r="B150" s="1211" t="s">
        <v>279</v>
      </c>
      <c r="C150" s="1207" t="s">
        <v>280</v>
      </c>
      <c r="D150" s="663" t="s">
        <v>281</v>
      </c>
      <c r="E150" s="184"/>
      <c r="F150" s="664"/>
      <c r="G150" s="184"/>
      <c r="H150" s="184"/>
      <c r="I150" s="694">
        <f t="shared" ref="I150:O150" si="98">SUM(I151:I157)</f>
        <v>58000000</v>
      </c>
      <c r="J150" s="694">
        <f t="shared" si="98"/>
        <v>2320</v>
      </c>
      <c r="K150" s="694">
        <f t="shared" si="98"/>
        <v>0</v>
      </c>
      <c r="L150" s="694">
        <f t="shared" si="98"/>
        <v>1546.6666666666699</v>
      </c>
      <c r="M150" s="694">
        <f t="shared" si="98"/>
        <v>773.33333333333303</v>
      </c>
      <c r="N150" s="694">
        <f t="shared" si="98"/>
        <v>0</v>
      </c>
      <c r="O150" s="694">
        <f t="shared" si="98"/>
        <v>2320</v>
      </c>
      <c r="P150" s="366"/>
    </row>
    <row r="151" spans="1:16" s="437" customFormat="1" ht="33.75" customHeight="1">
      <c r="A151" s="1212"/>
      <c r="B151" s="1212"/>
      <c r="C151" s="1207"/>
      <c r="D151" s="194" t="s">
        <v>174</v>
      </c>
      <c r="E151" s="184" t="s">
        <v>175</v>
      </c>
      <c r="F151" s="665">
        <v>5000000</v>
      </c>
      <c r="G151" s="184">
        <v>1</v>
      </c>
      <c r="H151" s="184">
        <v>4</v>
      </c>
      <c r="I151" s="368">
        <f t="shared" ref="I151:I157" si="99">H151*G151*F151</f>
        <v>20000000</v>
      </c>
      <c r="J151" s="691">
        <f t="shared" si="94"/>
        <v>800</v>
      </c>
      <c r="K151" s="691"/>
      <c r="L151" s="695">
        <f t="shared" si="95"/>
        <v>533.33333333333303</v>
      </c>
      <c r="M151" s="695">
        <f t="shared" si="96"/>
        <v>266.66666666666703</v>
      </c>
      <c r="N151" s="695"/>
      <c r="O151" s="695">
        <f t="shared" si="97"/>
        <v>800</v>
      </c>
      <c r="P151" s="366" t="s">
        <v>244</v>
      </c>
    </row>
    <row r="152" spans="1:16" s="437" customFormat="1">
      <c r="A152" s="1212"/>
      <c r="B152" s="1212"/>
      <c r="C152" s="1207"/>
      <c r="D152" s="194" t="s">
        <v>240</v>
      </c>
      <c r="E152" s="620" t="s">
        <v>241</v>
      </c>
      <c r="F152" s="666">
        <v>200000</v>
      </c>
      <c r="G152" s="184">
        <v>15</v>
      </c>
      <c r="H152" s="184">
        <v>4</v>
      </c>
      <c r="I152" s="368">
        <f t="shared" si="99"/>
        <v>12000000</v>
      </c>
      <c r="J152" s="691">
        <f t="shared" si="94"/>
        <v>480</v>
      </c>
      <c r="K152" s="691"/>
      <c r="L152" s="695">
        <f t="shared" si="95"/>
        <v>320</v>
      </c>
      <c r="M152" s="695">
        <f t="shared" si="96"/>
        <v>160</v>
      </c>
      <c r="N152" s="695"/>
      <c r="O152" s="695">
        <f t="shared" si="97"/>
        <v>480</v>
      </c>
      <c r="P152" s="366" t="s">
        <v>242</v>
      </c>
    </row>
    <row r="153" spans="1:16" s="437" customFormat="1">
      <c r="A153" s="1212"/>
      <c r="B153" s="1212"/>
      <c r="C153" s="1207"/>
      <c r="D153" s="194" t="s">
        <v>243</v>
      </c>
      <c r="E153" s="620" t="s">
        <v>241</v>
      </c>
      <c r="F153" s="666">
        <v>300000</v>
      </c>
      <c r="G153" s="184">
        <v>5</v>
      </c>
      <c r="H153" s="184">
        <v>4</v>
      </c>
      <c r="I153" s="368">
        <f t="shared" si="99"/>
        <v>6000000</v>
      </c>
      <c r="J153" s="691">
        <f t="shared" si="94"/>
        <v>240</v>
      </c>
      <c r="K153" s="691"/>
      <c r="L153" s="695">
        <f t="shared" si="95"/>
        <v>160</v>
      </c>
      <c r="M153" s="695">
        <f t="shared" si="96"/>
        <v>80</v>
      </c>
      <c r="N153" s="695"/>
      <c r="O153" s="695">
        <f t="shared" si="97"/>
        <v>240</v>
      </c>
      <c r="P153" s="366" t="s">
        <v>242</v>
      </c>
    </row>
    <row r="154" spans="1:16" s="437" customFormat="1">
      <c r="A154" s="1212"/>
      <c r="B154" s="1212"/>
      <c r="C154" s="1207"/>
      <c r="D154" s="194" t="s">
        <v>177</v>
      </c>
      <c r="E154" s="184" t="s">
        <v>178</v>
      </c>
      <c r="F154" s="666">
        <v>50000</v>
      </c>
      <c r="G154" s="184">
        <v>20</v>
      </c>
      <c r="H154" s="184">
        <v>4</v>
      </c>
      <c r="I154" s="368">
        <f t="shared" si="99"/>
        <v>4000000</v>
      </c>
      <c r="J154" s="691">
        <f t="shared" si="94"/>
        <v>160</v>
      </c>
      <c r="K154" s="691"/>
      <c r="L154" s="695">
        <f t="shared" si="95"/>
        <v>106.666666666667</v>
      </c>
      <c r="M154" s="695">
        <f t="shared" si="96"/>
        <v>53.3333333333333</v>
      </c>
      <c r="N154" s="695"/>
      <c r="O154" s="695">
        <f t="shared" si="97"/>
        <v>160</v>
      </c>
      <c r="P154" s="366" t="s">
        <v>244</v>
      </c>
    </row>
    <row r="155" spans="1:16" s="437" customFormat="1">
      <c r="A155" s="1212"/>
      <c r="B155" s="1212"/>
      <c r="C155" s="1207"/>
      <c r="D155" s="194" t="s">
        <v>179</v>
      </c>
      <c r="E155" s="184" t="s">
        <v>245</v>
      </c>
      <c r="F155" s="666">
        <v>50000</v>
      </c>
      <c r="G155" s="184">
        <v>20</v>
      </c>
      <c r="H155" s="184">
        <v>4</v>
      </c>
      <c r="I155" s="368">
        <f t="shared" si="99"/>
        <v>4000000</v>
      </c>
      <c r="J155" s="691">
        <f t="shared" si="94"/>
        <v>160</v>
      </c>
      <c r="K155" s="691"/>
      <c r="L155" s="695">
        <f t="shared" si="95"/>
        <v>106.666666666667</v>
      </c>
      <c r="M155" s="695">
        <f t="shared" si="96"/>
        <v>53.3333333333333</v>
      </c>
      <c r="N155" s="695"/>
      <c r="O155" s="695">
        <f t="shared" si="97"/>
        <v>160</v>
      </c>
      <c r="P155" s="366" t="s">
        <v>244</v>
      </c>
    </row>
    <row r="156" spans="1:16" s="437" customFormat="1">
      <c r="A156" s="1212"/>
      <c r="B156" s="1212"/>
      <c r="C156" s="1207"/>
      <c r="D156" s="194" t="s">
        <v>282</v>
      </c>
      <c r="E156" s="184" t="s">
        <v>245</v>
      </c>
      <c r="F156" s="666">
        <v>50000</v>
      </c>
      <c r="G156" s="184">
        <v>20</v>
      </c>
      <c r="H156" s="184">
        <v>4</v>
      </c>
      <c r="I156" s="368">
        <f t="shared" si="99"/>
        <v>4000000</v>
      </c>
      <c r="J156" s="691">
        <f t="shared" si="94"/>
        <v>160</v>
      </c>
      <c r="K156" s="691"/>
      <c r="L156" s="695">
        <f t="shared" si="95"/>
        <v>106.666666666667</v>
      </c>
      <c r="M156" s="695">
        <f t="shared" si="96"/>
        <v>53.3333333333333</v>
      </c>
      <c r="N156" s="695"/>
      <c r="O156" s="695">
        <f t="shared" si="97"/>
        <v>160</v>
      </c>
      <c r="P156" s="366" t="s">
        <v>244</v>
      </c>
    </row>
    <row r="157" spans="1:16" s="437" customFormat="1">
      <c r="A157" s="1213"/>
      <c r="B157" s="1213"/>
      <c r="C157" s="1207"/>
      <c r="D157" s="194" t="s">
        <v>283</v>
      </c>
      <c r="E157" s="184" t="s">
        <v>67</v>
      </c>
      <c r="F157" s="665">
        <v>1000000</v>
      </c>
      <c r="G157" s="184">
        <v>2</v>
      </c>
      <c r="H157" s="184">
        <v>4</v>
      </c>
      <c r="I157" s="368">
        <f t="shared" si="99"/>
        <v>8000000</v>
      </c>
      <c r="J157" s="691">
        <f t="shared" si="94"/>
        <v>320</v>
      </c>
      <c r="K157" s="691"/>
      <c r="L157" s="695">
        <f t="shared" si="95"/>
        <v>213.333333333333</v>
      </c>
      <c r="M157" s="695">
        <f t="shared" si="96"/>
        <v>106.666666666667</v>
      </c>
      <c r="N157" s="695"/>
      <c r="O157" s="695">
        <f t="shared" si="97"/>
        <v>320</v>
      </c>
      <c r="P157" s="366" t="s">
        <v>244</v>
      </c>
    </row>
    <row r="158" spans="1:16" s="437" customFormat="1" ht="24.75" customHeight="1">
      <c r="A158" s="1211"/>
      <c r="B158" s="1211" t="s">
        <v>284</v>
      </c>
      <c r="C158" s="1202" t="s">
        <v>285</v>
      </c>
      <c r="D158" s="667" t="s">
        <v>286</v>
      </c>
      <c r="E158" s="668"/>
      <c r="F158" s="509"/>
      <c r="G158" s="43"/>
      <c r="H158" s="669"/>
      <c r="I158" s="579">
        <f t="shared" ref="I158:O158" si="100">SUM(I159:I159)</f>
        <v>328800000</v>
      </c>
      <c r="J158" s="694">
        <f t="shared" si="100"/>
        <v>13152</v>
      </c>
      <c r="K158" s="694">
        <f t="shared" si="100"/>
        <v>0</v>
      </c>
      <c r="L158" s="694">
        <f t="shared" si="100"/>
        <v>13152</v>
      </c>
      <c r="M158" s="694">
        <f t="shared" si="100"/>
        <v>0</v>
      </c>
      <c r="N158" s="694">
        <f t="shared" si="100"/>
        <v>0</v>
      </c>
      <c r="O158" s="694">
        <f t="shared" si="100"/>
        <v>13152</v>
      </c>
      <c r="P158" s="366"/>
    </row>
    <row r="159" spans="1:16" s="437" customFormat="1" ht="35.1" customHeight="1">
      <c r="A159" s="1212"/>
      <c r="B159" s="1213"/>
      <c r="C159" s="1204"/>
      <c r="D159" s="44" t="s">
        <v>287</v>
      </c>
      <c r="E159" s="43" t="s">
        <v>83</v>
      </c>
      <c r="F159" s="462">
        <f>'Break down 25-26'!H331</f>
        <v>164400000</v>
      </c>
      <c r="G159" s="43">
        <v>1</v>
      </c>
      <c r="H159" s="669">
        <v>2</v>
      </c>
      <c r="I159" s="428">
        <f>H159*G159*F159</f>
        <v>328800000</v>
      </c>
      <c r="J159" s="582">
        <f t="shared" ref="J159:J163" si="101">I159/$F$12</f>
        <v>13152</v>
      </c>
      <c r="K159" s="589"/>
      <c r="L159" s="511">
        <f>J159</f>
        <v>13152</v>
      </c>
      <c r="M159" s="589"/>
      <c r="N159" s="589"/>
      <c r="O159" s="589">
        <f t="shared" ref="O159:O163" si="102">SUM(L159:N159)</f>
        <v>13152</v>
      </c>
      <c r="P159" s="366" t="s">
        <v>288</v>
      </c>
    </row>
    <row r="160" spans="1:16" s="437" customFormat="1" ht="29.25" customHeight="1">
      <c r="A160" s="459"/>
      <c r="B160" s="489" t="s">
        <v>289</v>
      </c>
      <c r="C160" s="490" t="s">
        <v>290</v>
      </c>
      <c r="D160" s="490"/>
      <c r="E160" s="489"/>
      <c r="F160" s="489"/>
      <c r="G160" s="489"/>
      <c r="H160" s="489"/>
      <c r="I160" s="569">
        <f t="shared" ref="I160:O160" si="103">I161+I164+I172+I174</f>
        <v>652750250</v>
      </c>
      <c r="J160" s="569">
        <f t="shared" si="103"/>
        <v>26110.01</v>
      </c>
      <c r="K160" s="569">
        <v>0</v>
      </c>
      <c r="L160" s="569">
        <f t="shared" si="103"/>
        <v>22203.343333333301</v>
      </c>
      <c r="M160" s="569">
        <f t="shared" si="103"/>
        <v>3906.6666666666702</v>
      </c>
      <c r="N160" s="569">
        <f t="shared" si="103"/>
        <v>0</v>
      </c>
      <c r="O160" s="569">
        <f t="shared" si="103"/>
        <v>26110.01</v>
      </c>
      <c r="P160" s="570"/>
    </row>
    <row r="161" spans="1:16" s="437" customFormat="1" ht="15.6" customHeight="1">
      <c r="A161" s="1212"/>
      <c r="B161" s="1212" t="s">
        <v>291</v>
      </c>
      <c r="C161" s="1202" t="s">
        <v>292</v>
      </c>
      <c r="D161" s="670" t="s">
        <v>293</v>
      </c>
      <c r="E161" s="43"/>
      <c r="F161" s="524"/>
      <c r="G161" s="43"/>
      <c r="H161" s="43"/>
      <c r="I161" s="579">
        <f t="shared" ref="I161:O161" si="104">SUM(I162:I163)</f>
        <v>254000000</v>
      </c>
      <c r="J161" s="579">
        <f t="shared" si="104"/>
        <v>10160</v>
      </c>
      <c r="K161" s="579">
        <f t="shared" si="104"/>
        <v>0</v>
      </c>
      <c r="L161" s="579">
        <f t="shared" si="104"/>
        <v>6773.3333333333303</v>
      </c>
      <c r="M161" s="579">
        <f t="shared" si="104"/>
        <v>3386.6666666666702</v>
      </c>
      <c r="N161" s="579">
        <f t="shared" si="104"/>
        <v>0</v>
      </c>
      <c r="O161" s="579">
        <f t="shared" si="104"/>
        <v>10160</v>
      </c>
      <c r="P161" s="696"/>
    </row>
    <row r="162" spans="1:16" s="437" customFormat="1">
      <c r="A162" s="1212"/>
      <c r="B162" s="1212"/>
      <c r="C162" s="1203"/>
      <c r="D162" s="44" t="s">
        <v>294</v>
      </c>
      <c r="E162" s="43" t="s">
        <v>67</v>
      </c>
      <c r="F162" s="524">
        <v>3000000</v>
      </c>
      <c r="G162" s="43">
        <v>1</v>
      </c>
      <c r="H162" s="184">
        <v>80</v>
      </c>
      <c r="I162" s="428">
        <f>F162*G162*H162</f>
        <v>240000000</v>
      </c>
      <c r="J162" s="582">
        <f t="shared" si="101"/>
        <v>9600</v>
      </c>
      <c r="K162" s="589"/>
      <c r="L162" s="589">
        <f t="shared" ref="L162:L171" si="105">J162*2/3</f>
        <v>6400</v>
      </c>
      <c r="M162" s="589">
        <f t="shared" ref="M162:M171" si="106">J162/3</f>
        <v>3200</v>
      </c>
      <c r="N162" s="589"/>
      <c r="O162" s="589">
        <f t="shared" si="102"/>
        <v>9600</v>
      </c>
      <c r="P162" s="366" t="s">
        <v>236</v>
      </c>
    </row>
    <row r="163" spans="1:16" s="437" customFormat="1" ht="31.5">
      <c r="A163" s="1213"/>
      <c r="B163" s="1213"/>
      <c r="C163" s="1204"/>
      <c r="D163" s="671" t="s">
        <v>295</v>
      </c>
      <c r="E163" s="672" t="s">
        <v>296</v>
      </c>
      <c r="F163" s="510">
        <v>35000</v>
      </c>
      <c r="G163" s="58">
        <v>1</v>
      </c>
      <c r="H163" s="531">
        <v>400</v>
      </c>
      <c r="I163" s="428">
        <f>F163*G163*H163</f>
        <v>14000000</v>
      </c>
      <c r="J163" s="582">
        <f t="shared" si="101"/>
        <v>560</v>
      </c>
      <c r="K163" s="589"/>
      <c r="L163" s="589">
        <f t="shared" si="105"/>
        <v>373.33333333333297</v>
      </c>
      <c r="M163" s="589">
        <f t="shared" si="106"/>
        <v>186.666666666667</v>
      </c>
      <c r="N163" s="589"/>
      <c r="O163" s="589">
        <f t="shared" si="102"/>
        <v>560</v>
      </c>
      <c r="P163" s="366" t="s">
        <v>297</v>
      </c>
    </row>
    <row r="164" spans="1:16" s="438" customFormat="1">
      <c r="A164" s="1214"/>
      <c r="B164" s="1214" t="s">
        <v>298</v>
      </c>
      <c r="C164" s="1197" t="s">
        <v>299</v>
      </c>
      <c r="D164" s="504" t="s">
        <v>300</v>
      </c>
      <c r="E164" s="507"/>
      <c r="F164" s="506"/>
      <c r="G164" s="507"/>
      <c r="H164" s="507"/>
      <c r="I164" s="579">
        <f t="shared" ref="I164:O164" si="107">SUM(I165:I171)</f>
        <v>39000000</v>
      </c>
      <c r="J164" s="579">
        <f t="shared" si="107"/>
        <v>1560</v>
      </c>
      <c r="K164" s="579">
        <f t="shared" si="107"/>
        <v>0</v>
      </c>
      <c r="L164" s="579">
        <f t="shared" si="107"/>
        <v>1040</v>
      </c>
      <c r="M164" s="579">
        <f t="shared" si="107"/>
        <v>520</v>
      </c>
      <c r="N164" s="579">
        <f t="shared" si="107"/>
        <v>0</v>
      </c>
      <c r="O164" s="579">
        <f t="shared" si="107"/>
        <v>1560</v>
      </c>
      <c r="P164" s="697"/>
    </row>
    <row r="165" spans="1:16" s="437" customFormat="1" ht="31.5">
      <c r="A165" s="1214"/>
      <c r="B165" s="1214"/>
      <c r="C165" s="1197"/>
      <c r="D165" s="44" t="s">
        <v>174</v>
      </c>
      <c r="E165" s="43" t="s">
        <v>175</v>
      </c>
      <c r="F165" s="509">
        <v>5000000</v>
      </c>
      <c r="G165" s="43">
        <v>1</v>
      </c>
      <c r="H165" s="43">
        <v>3</v>
      </c>
      <c r="I165" s="428">
        <f t="shared" ref="I165:I171" si="108">H165*G165*F165</f>
        <v>15000000</v>
      </c>
      <c r="J165" s="582">
        <f t="shared" ref="J165:J171" si="109">I165/$F$12</f>
        <v>600</v>
      </c>
      <c r="K165" s="589"/>
      <c r="L165" s="589">
        <f t="shared" si="105"/>
        <v>400</v>
      </c>
      <c r="M165" s="589">
        <f t="shared" si="106"/>
        <v>200</v>
      </c>
      <c r="N165" s="589"/>
      <c r="O165" s="589">
        <f t="shared" ref="O165:O171" si="110">SUM(L165:N165)</f>
        <v>600</v>
      </c>
      <c r="P165" s="366" t="s">
        <v>244</v>
      </c>
    </row>
    <row r="166" spans="1:16" s="437" customFormat="1">
      <c r="A166" s="1214"/>
      <c r="B166" s="1214"/>
      <c r="C166" s="1197"/>
      <c r="D166" s="44" t="s">
        <v>240</v>
      </c>
      <c r="E166" s="492" t="s">
        <v>241</v>
      </c>
      <c r="F166" s="657">
        <v>200000</v>
      </c>
      <c r="G166" s="43">
        <v>15</v>
      </c>
      <c r="H166" s="43">
        <v>3</v>
      </c>
      <c r="I166" s="428">
        <f t="shared" si="108"/>
        <v>9000000</v>
      </c>
      <c r="J166" s="582">
        <f t="shared" si="109"/>
        <v>360</v>
      </c>
      <c r="K166" s="589"/>
      <c r="L166" s="589">
        <f t="shared" si="105"/>
        <v>240</v>
      </c>
      <c r="M166" s="589">
        <f t="shared" si="106"/>
        <v>120</v>
      </c>
      <c r="N166" s="589"/>
      <c r="O166" s="589">
        <f t="shared" si="110"/>
        <v>360</v>
      </c>
      <c r="P166" s="366" t="s">
        <v>242</v>
      </c>
    </row>
    <row r="167" spans="1:16" s="437" customFormat="1">
      <c r="A167" s="1214"/>
      <c r="B167" s="1214"/>
      <c r="C167" s="1197"/>
      <c r="D167" s="44" t="s">
        <v>243</v>
      </c>
      <c r="E167" s="492" t="s">
        <v>241</v>
      </c>
      <c r="F167" s="657">
        <v>300000</v>
      </c>
      <c r="G167" s="43">
        <v>5</v>
      </c>
      <c r="H167" s="43">
        <v>3</v>
      </c>
      <c r="I167" s="428">
        <f t="shared" si="108"/>
        <v>4500000</v>
      </c>
      <c r="J167" s="582">
        <f t="shared" si="109"/>
        <v>180</v>
      </c>
      <c r="K167" s="589"/>
      <c r="L167" s="589">
        <f t="shared" si="105"/>
        <v>120</v>
      </c>
      <c r="M167" s="589">
        <f t="shared" si="106"/>
        <v>60</v>
      </c>
      <c r="N167" s="589"/>
      <c r="O167" s="589">
        <f t="shared" si="110"/>
        <v>180</v>
      </c>
      <c r="P167" s="366" t="s">
        <v>242</v>
      </c>
    </row>
    <row r="168" spans="1:16" s="437" customFormat="1">
      <c r="A168" s="1214"/>
      <c r="B168" s="1214"/>
      <c r="C168" s="1197"/>
      <c r="D168" s="44" t="s">
        <v>177</v>
      </c>
      <c r="E168" s="43" t="s">
        <v>178</v>
      </c>
      <c r="F168" s="657">
        <v>50000</v>
      </c>
      <c r="G168" s="43">
        <v>20</v>
      </c>
      <c r="H168" s="43">
        <v>3</v>
      </c>
      <c r="I168" s="428">
        <f t="shared" si="108"/>
        <v>3000000</v>
      </c>
      <c r="J168" s="582">
        <f t="shared" si="109"/>
        <v>120</v>
      </c>
      <c r="K168" s="589"/>
      <c r="L168" s="589">
        <f t="shared" si="105"/>
        <v>80</v>
      </c>
      <c r="M168" s="589">
        <f t="shared" si="106"/>
        <v>40</v>
      </c>
      <c r="N168" s="589"/>
      <c r="O168" s="589">
        <f t="shared" si="110"/>
        <v>120</v>
      </c>
      <c r="P168" s="366" t="s">
        <v>244</v>
      </c>
    </row>
    <row r="169" spans="1:16" s="437" customFormat="1">
      <c r="A169" s="1214"/>
      <c r="B169" s="1214"/>
      <c r="C169" s="1197"/>
      <c r="D169" s="44" t="s">
        <v>179</v>
      </c>
      <c r="E169" s="43" t="s">
        <v>245</v>
      </c>
      <c r="F169" s="657">
        <v>50000</v>
      </c>
      <c r="G169" s="43">
        <v>20</v>
      </c>
      <c r="H169" s="43">
        <v>3</v>
      </c>
      <c r="I169" s="428">
        <f t="shared" si="108"/>
        <v>3000000</v>
      </c>
      <c r="J169" s="582">
        <f t="shared" si="109"/>
        <v>120</v>
      </c>
      <c r="K169" s="589"/>
      <c r="L169" s="589">
        <f t="shared" si="105"/>
        <v>80</v>
      </c>
      <c r="M169" s="589">
        <f t="shared" si="106"/>
        <v>40</v>
      </c>
      <c r="N169" s="589"/>
      <c r="O169" s="589">
        <f t="shared" si="110"/>
        <v>120</v>
      </c>
      <c r="P169" s="366" t="s">
        <v>244</v>
      </c>
    </row>
    <row r="170" spans="1:16" s="437" customFormat="1">
      <c r="A170" s="1214"/>
      <c r="B170" s="1214"/>
      <c r="C170" s="1197"/>
      <c r="D170" s="44" t="s">
        <v>282</v>
      </c>
      <c r="E170" s="43" t="s">
        <v>245</v>
      </c>
      <c r="F170" s="657">
        <v>50000</v>
      </c>
      <c r="G170" s="43">
        <v>20</v>
      </c>
      <c r="H170" s="43">
        <v>3</v>
      </c>
      <c r="I170" s="428">
        <f t="shared" si="108"/>
        <v>3000000</v>
      </c>
      <c r="J170" s="582">
        <f t="shared" si="109"/>
        <v>120</v>
      </c>
      <c r="K170" s="589"/>
      <c r="L170" s="589">
        <f t="shared" si="105"/>
        <v>80</v>
      </c>
      <c r="M170" s="589">
        <f t="shared" si="106"/>
        <v>40</v>
      </c>
      <c r="N170" s="589"/>
      <c r="O170" s="589">
        <f t="shared" si="110"/>
        <v>120</v>
      </c>
      <c r="P170" s="366" t="s">
        <v>244</v>
      </c>
    </row>
    <row r="171" spans="1:16" s="437" customFormat="1">
      <c r="A171" s="1214"/>
      <c r="B171" s="1214"/>
      <c r="C171" s="1197"/>
      <c r="D171" s="59" t="s">
        <v>301</v>
      </c>
      <c r="E171" s="58" t="s">
        <v>67</v>
      </c>
      <c r="F171" s="510">
        <v>500000</v>
      </c>
      <c r="G171" s="58">
        <v>1</v>
      </c>
      <c r="H171" s="58">
        <v>3</v>
      </c>
      <c r="I171" s="582">
        <f t="shared" si="108"/>
        <v>1500000</v>
      </c>
      <c r="J171" s="582">
        <f t="shared" si="109"/>
        <v>60</v>
      </c>
      <c r="K171" s="585"/>
      <c r="L171" s="589">
        <f t="shared" si="105"/>
        <v>40</v>
      </c>
      <c r="M171" s="589">
        <f t="shared" si="106"/>
        <v>20</v>
      </c>
      <c r="N171" s="585"/>
      <c r="O171" s="589">
        <f t="shared" si="110"/>
        <v>60</v>
      </c>
      <c r="P171" s="580" t="s">
        <v>244</v>
      </c>
    </row>
    <row r="172" spans="1:16" s="437" customFormat="1" ht="24.75" customHeight="1">
      <c r="A172" s="1215"/>
      <c r="B172" s="1215" t="s">
        <v>302</v>
      </c>
      <c r="C172" s="1205" t="s">
        <v>303</v>
      </c>
      <c r="D172" s="673" t="s">
        <v>304</v>
      </c>
      <c r="E172" s="674"/>
      <c r="F172" s="665"/>
      <c r="G172" s="184"/>
      <c r="H172" s="675"/>
      <c r="I172" s="694">
        <f t="shared" ref="I172:O172" si="111">SUM(I173:I173)</f>
        <v>164400000</v>
      </c>
      <c r="J172" s="694">
        <f t="shared" si="111"/>
        <v>6576</v>
      </c>
      <c r="K172" s="694">
        <f>K173</f>
        <v>0</v>
      </c>
      <c r="L172" s="694">
        <f t="shared" si="111"/>
        <v>6576</v>
      </c>
      <c r="M172" s="694">
        <f t="shared" si="111"/>
        <v>0</v>
      </c>
      <c r="N172" s="694">
        <f t="shared" si="111"/>
        <v>0</v>
      </c>
      <c r="O172" s="694">
        <f t="shared" si="111"/>
        <v>6576</v>
      </c>
      <c r="P172" s="387"/>
    </row>
    <row r="173" spans="1:16" s="437" customFormat="1" ht="35.1" customHeight="1">
      <c r="A173" s="1252"/>
      <c r="B173" s="1216"/>
      <c r="C173" s="1206"/>
      <c r="D173" s="194" t="s">
        <v>305</v>
      </c>
      <c r="E173" s="184" t="s">
        <v>83</v>
      </c>
      <c r="F173" s="493">
        <f>F159</f>
        <v>164400000</v>
      </c>
      <c r="G173" s="184">
        <v>1</v>
      </c>
      <c r="H173" s="675">
        <v>1</v>
      </c>
      <c r="I173" s="368">
        <f>H173*G173*F173</f>
        <v>164400000</v>
      </c>
      <c r="J173" s="691">
        <f>I173/$F$12</f>
        <v>6576</v>
      </c>
      <c r="K173" s="695">
        <v>0</v>
      </c>
      <c r="L173" s="693">
        <f>J173</f>
        <v>6576</v>
      </c>
      <c r="M173" s="695">
        <v>0</v>
      </c>
      <c r="N173" s="695"/>
      <c r="O173" s="695">
        <f>SUM(L173:N173)</f>
        <v>6576</v>
      </c>
      <c r="P173" s="387" t="s">
        <v>288</v>
      </c>
    </row>
    <row r="174" spans="1:16" s="437" customFormat="1">
      <c r="A174" s="1211"/>
      <c r="B174" s="1211" t="s">
        <v>306</v>
      </c>
      <c r="C174" s="1253" t="s">
        <v>307</v>
      </c>
      <c r="D174" s="667" t="s">
        <v>308</v>
      </c>
      <c r="E174" s="58"/>
      <c r="F174" s="676"/>
      <c r="G174" s="58"/>
      <c r="H174" s="58"/>
      <c r="I174" s="698">
        <f t="shared" ref="I174:O174" si="112">I175</f>
        <v>195350250</v>
      </c>
      <c r="J174" s="698">
        <f t="shared" si="112"/>
        <v>7814.01</v>
      </c>
      <c r="K174" s="698">
        <f t="shared" si="112"/>
        <v>0</v>
      </c>
      <c r="L174" s="698">
        <f t="shared" si="112"/>
        <v>7814.01</v>
      </c>
      <c r="M174" s="698">
        <f t="shared" si="112"/>
        <v>0</v>
      </c>
      <c r="N174" s="698">
        <f t="shared" si="112"/>
        <v>0</v>
      </c>
      <c r="O174" s="698">
        <f t="shared" si="112"/>
        <v>7814.01</v>
      </c>
      <c r="P174" s="580"/>
    </row>
    <row r="175" spans="1:16" s="437" customFormat="1" ht="31.5">
      <c r="A175" s="1213"/>
      <c r="B175" s="1213"/>
      <c r="C175" s="1255"/>
      <c r="D175" s="44" t="s">
        <v>309</v>
      </c>
      <c r="E175" s="58" t="s">
        <v>83</v>
      </c>
      <c r="F175" s="676">
        <f>'Break down 25-26'!H495</f>
        <v>97675125</v>
      </c>
      <c r="G175" s="58">
        <v>1</v>
      </c>
      <c r="H175" s="58">
        <v>2</v>
      </c>
      <c r="I175" s="582">
        <f>H175*G175*F175</f>
        <v>195350250</v>
      </c>
      <c r="J175" s="582">
        <f>I175/$F$12</f>
        <v>7814.01</v>
      </c>
      <c r="K175" s="585">
        <v>0</v>
      </c>
      <c r="L175" s="585">
        <f>J175</f>
        <v>7814.01</v>
      </c>
      <c r="M175" s="585"/>
      <c r="N175" s="585"/>
      <c r="O175" s="585">
        <f>SUM(L175:N175)</f>
        <v>7814.01</v>
      </c>
      <c r="P175" s="580" t="s">
        <v>310</v>
      </c>
    </row>
    <row r="176" spans="1:16" s="130" customFormat="1" ht="26.25" customHeight="1">
      <c r="A176" s="455">
        <v>2</v>
      </c>
      <c r="B176" s="1224" t="s">
        <v>311</v>
      </c>
      <c r="C176" s="1225"/>
      <c r="D176" s="1226"/>
      <c r="E176" s="456"/>
      <c r="F176" s="456"/>
      <c r="G176" s="456"/>
      <c r="H176" s="456"/>
      <c r="I176" s="699">
        <f t="shared" ref="I176:O176" si="113">I177+I181+I187</f>
        <v>25204231778.494099</v>
      </c>
      <c r="J176" s="699">
        <f t="shared" si="113"/>
        <v>1008169.27113977</v>
      </c>
      <c r="K176" s="699">
        <f t="shared" si="113"/>
        <v>44211.93</v>
      </c>
      <c r="L176" s="699">
        <f t="shared" si="113"/>
        <v>595414.41329399101</v>
      </c>
      <c r="M176" s="699">
        <f t="shared" si="113"/>
        <v>392657.38162015198</v>
      </c>
      <c r="N176" s="699">
        <f t="shared" si="113"/>
        <v>20097.476225621998</v>
      </c>
      <c r="O176" s="699">
        <f t="shared" si="113"/>
        <v>1052381.20113976</v>
      </c>
      <c r="P176" s="546"/>
    </row>
    <row r="177" spans="1:16" s="437" customFormat="1" ht="33.75" customHeight="1">
      <c r="A177" s="488" t="s">
        <v>312</v>
      </c>
      <c r="B177" s="488">
        <v>2.1</v>
      </c>
      <c r="C177" s="1208" t="s">
        <v>313</v>
      </c>
      <c r="D177" s="1209"/>
      <c r="E177" s="457"/>
      <c r="F177" s="457"/>
      <c r="G177" s="457"/>
      <c r="H177" s="457"/>
      <c r="I177" s="647">
        <f t="shared" ref="I177:O177" si="114">I178</f>
        <v>24393831778.494099</v>
      </c>
      <c r="J177" s="647">
        <f t="shared" si="114"/>
        <v>975753.27113976504</v>
      </c>
      <c r="K177" s="647">
        <f t="shared" si="114"/>
        <v>39612.559999999998</v>
      </c>
      <c r="L177" s="647">
        <f t="shared" si="114"/>
        <v>573803.74662732403</v>
      </c>
      <c r="M177" s="647">
        <f t="shared" si="114"/>
        <v>381852.04828681902</v>
      </c>
      <c r="N177" s="647">
        <f t="shared" si="114"/>
        <v>20097.476225621998</v>
      </c>
      <c r="O177" s="647">
        <f t="shared" si="114"/>
        <v>1015365.83113976</v>
      </c>
      <c r="P177" s="548"/>
    </row>
    <row r="178" spans="1:16" s="437" customFormat="1" ht="32.1" customHeight="1">
      <c r="A178" s="459"/>
      <c r="B178" s="489" t="s">
        <v>314</v>
      </c>
      <c r="C178" s="490" t="s">
        <v>315</v>
      </c>
      <c r="D178" s="490"/>
      <c r="E178" s="489"/>
      <c r="F178" s="489"/>
      <c r="G178" s="489"/>
      <c r="H178" s="489"/>
      <c r="I178" s="569">
        <f t="shared" ref="I178:N178" si="115">I179</f>
        <v>24393831778.494099</v>
      </c>
      <c r="J178" s="569">
        <f t="shared" si="115"/>
        <v>975753.27113976504</v>
      </c>
      <c r="K178" s="569">
        <f t="shared" si="115"/>
        <v>39612.559999999998</v>
      </c>
      <c r="L178" s="569">
        <f t="shared" si="115"/>
        <v>573803.74662732403</v>
      </c>
      <c r="M178" s="569">
        <f t="shared" si="115"/>
        <v>381852.04828681902</v>
      </c>
      <c r="N178" s="569">
        <f t="shared" si="115"/>
        <v>20097.476225621998</v>
      </c>
      <c r="O178" s="569">
        <f t="shared" ref="O178:O182" si="116">SUM(K178:N178)</f>
        <v>1015365.83113976</v>
      </c>
      <c r="P178" s="570"/>
    </row>
    <row r="179" spans="1:16" s="172" customFormat="1">
      <c r="A179" s="1234"/>
      <c r="B179" s="1234" t="s">
        <v>316</v>
      </c>
      <c r="C179" s="1197" t="s">
        <v>317</v>
      </c>
      <c r="D179" s="1238" t="s">
        <v>103</v>
      </c>
      <c r="E179" s="1239"/>
      <c r="F179" s="1239"/>
      <c r="G179" s="515"/>
      <c r="H179" s="592"/>
      <c r="I179" s="590">
        <f t="shared" ref="I179:O179" si="117">SUM(I180:I180)</f>
        <v>24393831778.494099</v>
      </c>
      <c r="J179" s="590">
        <f t="shared" si="117"/>
        <v>975753.27113976504</v>
      </c>
      <c r="K179" s="590">
        <f t="shared" si="117"/>
        <v>39612.559999999998</v>
      </c>
      <c r="L179" s="590">
        <f t="shared" si="117"/>
        <v>573803.74662732403</v>
      </c>
      <c r="M179" s="590">
        <f t="shared" si="117"/>
        <v>381852.04828681902</v>
      </c>
      <c r="N179" s="590">
        <f t="shared" si="117"/>
        <v>20097.476225621998</v>
      </c>
      <c r="O179" s="590">
        <f t="shared" si="117"/>
        <v>975753.27113976504</v>
      </c>
      <c r="P179" s="654"/>
    </row>
    <row r="180" spans="1:16" s="130" customFormat="1" ht="93.95" customHeight="1">
      <c r="A180" s="1234"/>
      <c r="B180" s="1234"/>
      <c r="C180" s="1197"/>
      <c r="D180" s="44" t="s">
        <v>318</v>
      </c>
      <c r="E180" s="43" t="s">
        <v>38</v>
      </c>
      <c r="F180" s="462">
        <f>'Break down 25-26'!H114</f>
        <v>7082994.1284826202</v>
      </c>
      <c r="G180" s="463">
        <v>3444</v>
      </c>
      <c r="H180" s="43">
        <v>1</v>
      </c>
      <c r="I180" s="551">
        <f>H180*G180*F180</f>
        <v>24393831778.494099</v>
      </c>
      <c r="J180" s="430">
        <f>I180/$F$12</f>
        <v>975753.27113976504</v>
      </c>
      <c r="K180" s="552">
        <v>39612.559999999998</v>
      </c>
      <c r="L180" s="552">
        <f>$J180*2000/3401</f>
        <v>573803.74662732403</v>
      </c>
      <c r="M180" s="700">
        <f>$J180*1401/3401*95%</f>
        <v>381852.04828681902</v>
      </c>
      <c r="N180" s="700">
        <f>$J180*1401/3401*5%</f>
        <v>20097.476225621998</v>
      </c>
      <c r="O180" s="552">
        <f>SUM(L180:N180)</f>
        <v>975753.27113976504</v>
      </c>
      <c r="P180" s="45" t="s">
        <v>43</v>
      </c>
    </row>
    <row r="181" spans="1:16" s="437" customFormat="1" ht="33.75" customHeight="1">
      <c r="A181" s="488" t="s">
        <v>319</v>
      </c>
      <c r="B181" s="488">
        <v>2.2000000000000002</v>
      </c>
      <c r="C181" s="1208" t="s">
        <v>320</v>
      </c>
      <c r="D181" s="1209"/>
      <c r="E181" s="457"/>
      <c r="F181" s="457"/>
      <c r="G181" s="457"/>
      <c r="H181" s="457"/>
      <c r="I181" s="647">
        <f t="shared" ref="I181:N181" si="118">I182+I185</f>
        <v>810400000</v>
      </c>
      <c r="J181" s="647">
        <f t="shared" si="118"/>
        <v>32416</v>
      </c>
      <c r="K181" s="647">
        <f t="shared" si="118"/>
        <v>4599.37</v>
      </c>
      <c r="L181" s="647">
        <f t="shared" si="118"/>
        <v>21610.666666666701</v>
      </c>
      <c r="M181" s="647">
        <f t="shared" si="118"/>
        <v>10805.333333333299</v>
      </c>
      <c r="N181" s="647">
        <f t="shared" si="118"/>
        <v>0</v>
      </c>
      <c r="O181" s="647">
        <f t="shared" si="116"/>
        <v>37015.370000000003</v>
      </c>
      <c r="P181" s="548"/>
    </row>
    <row r="182" spans="1:16" s="437" customFormat="1" ht="33.75" customHeight="1">
      <c r="A182" s="459"/>
      <c r="B182" s="489" t="s">
        <v>321</v>
      </c>
      <c r="C182" s="490" t="s">
        <v>322</v>
      </c>
      <c r="D182" s="490"/>
      <c r="E182" s="489"/>
      <c r="F182" s="489"/>
      <c r="G182" s="489"/>
      <c r="H182" s="489"/>
      <c r="I182" s="569">
        <f t="shared" ref="I182:N182" si="119">I183+I184</f>
        <v>510400000</v>
      </c>
      <c r="J182" s="569">
        <f t="shared" si="119"/>
        <v>20416</v>
      </c>
      <c r="K182" s="569">
        <f t="shared" si="119"/>
        <v>4599.37</v>
      </c>
      <c r="L182" s="569">
        <f t="shared" si="119"/>
        <v>13610.666666666701</v>
      </c>
      <c r="M182" s="569">
        <f t="shared" si="119"/>
        <v>6805.3333333333303</v>
      </c>
      <c r="N182" s="569">
        <f t="shared" si="119"/>
        <v>0</v>
      </c>
      <c r="O182" s="569">
        <f t="shared" si="116"/>
        <v>25015.37</v>
      </c>
      <c r="P182" s="570"/>
    </row>
    <row r="183" spans="1:16" s="437" customFormat="1" ht="53.1" customHeight="1">
      <c r="A183" s="660"/>
      <c r="B183" s="677" t="s">
        <v>323</v>
      </c>
      <c r="C183" s="678" t="s">
        <v>324</v>
      </c>
      <c r="D183" s="44" t="s">
        <v>325</v>
      </c>
      <c r="E183" s="492" t="s">
        <v>123</v>
      </c>
      <c r="F183" s="679">
        <f>'Break down 25-26'!H410</f>
        <v>3190000</v>
      </c>
      <c r="G183" s="492">
        <v>40</v>
      </c>
      <c r="H183" s="492">
        <v>4</v>
      </c>
      <c r="I183" s="551">
        <f>H183*G183*F183</f>
        <v>510400000</v>
      </c>
      <c r="J183" s="430">
        <f>I183/$F$12</f>
        <v>20416</v>
      </c>
      <c r="K183" s="655">
        <v>4599.37</v>
      </c>
      <c r="L183" s="655">
        <f>J183*2/3</f>
        <v>13610.666666666701</v>
      </c>
      <c r="M183" s="655">
        <f>J183/3</f>
        <v>6805.3333333333303</v>
      </c>
      <c r="N183" s="701"/>
      <c r="O183" s="701">
        <f>SUM(L183:N183)</f>
        <v>20416</v>
      </c>
      <c r="P183" s="207"/>
    </row>
    <row r="184" spans="1:16" s="439" customFormat="1" ht="54" customHeight="1">
      <c r="A184" s="465"/>
      <c r="B184" s="492" t="s">
        <v>326</v>
      </c>
      <c r="C184" s="194" t="s">
        <v>327</v>
      </c>
      <c r="D184" s="194" t="s">
        <v>328</v>
      </c>
      <c r="E184" s="194"/>
      <c r="F184" s="194"/>
      <c r="G184" s="184"/>
      <c r="H184" s="184"/>
      <c r="I184" s="702"/>
      <c r="J184" s="702"/>
      <c r="K184" s="703"/>
      <c r="L184" s="703"/>
      <c r="M184" s="592"/>
      <c r="N184" s="592"/>
      <c r="O184" s="592"/>
      <c r="P184" s="366"/>
    </row>
    <row r="185" spans="1:16" s="437" customFormat="1" ht="33.75" customHeight="1">
      <c r="A185" s="459"/>
      <c r="B185" s="489" t="s">
        <v>329</v>
      </c>
      <c r="C185" s="490" t="s">
        <v>330</v>
      </c>
      <c r="D185" s="490"/>
      <c r="E185" s="489"/>
      <c r="F185" s="489"/>
      <c r="G185" s="489"/>
      <c r="H185" s="489"/>
      <c r="I185" s="569">
        <f t="shared" ref="I185:O185" si="120">I186</f>
        <v>300000000</v>
      </c>
      <c r="J185" s="569">
        <f t="shared" si="120"/>
        <v>12000</v>
      </c>
      <c r="K185" s="569">
        <f t="shared" si="120"/>
        <v>0</v>
      </c>
      <c r="L185" s="569">
        <f t="shared" si="120"/>
        <v>8000</v>
      </c>
      <c r="M185" s="569">
        <f t="shared" si="120"/>
        <v>4000</v>
      </c>
      <c r="N185" s="569">
        <f t="shared" si="120"/>
        <v>0</v>
      </c>
      <c r="O185" s="569">
        <f t="shared" si="120"/>
        <v>12000</v>
      </c>
      <c r="P185" s="570"/>
    </row>
    <row r="186" spans="1:16" s="442" customFormat="1" ht="45.95" customHeight="1">
      <c r="A186" s="680"/>
      <c r="B186" s="492" t="s">
        <v>329</v>
      </c>
      <c r="C186" s="361" t="s">
        <v>331</v>
      </c>
      <c r="D186" s="681" t="s">
        <v>332</v>
      </c>
      <c r="E186" s="682" t="s">
        <v>210</v>
      </c>
      <c r="F186" s="683">
        <v>60000</v>
      </c>
      <c r="G186" s="684">
        <v>5000</v>
      </c>
      <c r="H186" s="184">
        <v>1</v>
      </c>
      <c r="I186" s="690">
        <f>H186*G186*F186</f>
        <v>300000000</v>
      </c>
      <c r="J186" s="704">
        <f t="shared" ref="J186:J192" si="121">I186/$F$12</f>
        <v>12000</v>
      </c>
      <c r="K186" s="703">
        <v>0</v>
      </c>
      <c r="L186" s="705">
        <f>J186*2/3</f>
        <v>8000</v>
      </c>
      <c r="M186" s="484">
        <f>J186/3</f>
        <v>4000</v>
      </c>
      <c r="N186" s="592"/>
      <c r="O186" s="592">
        <f>SUM(L186:N186)</f>
        <v>12000</v>
      </c>
      <c r="P186" s="431"/>
    </row>
    <row r="187" spans="1:16" s="442" customFormat="1" ht="33" customHeight="1">
      <c r="A187" s="488" t="s">
        <v>333</v>
      </c>
      <c r="B187" s="488">
        <v>2.2999999999999998</v>
      </c>
      <c r="C187" s="1208" t="s">
        <v>334</v>
      </c>
      <c r="D187" s="1209" t="s">
        <v>335</v>
      </c>
      <c r="E187" s="457"/>
      <c r="F187" s="457"/>
      <c r="G187" s="457"/>
      <c r="H187" s="457"/>
      <c r="I187" s="647">
        <f t="shared" ref="I187:O187" si="122">I188+I193+I195</f>
        <v>0</v>
      </c>
      <c r="J187" s="647">
        <f t="shared" si="122"/>
        <v>0</v>
      </c>
      <c r="K187" s="647">
        <f t="shared" si="122"/>
        <v>0</v>
      </c>
      <c r="L187" s="647">
        <f t="shared" si="122"/>
        <v>0</v>
      </c>
      <c r="M187" s="647">
        <f t="shared" si="122"/>
        <v>0</v>
      </c>
      <c r="N187" s="647">
        <f t="shared" si="122"/>
        <v>0</v>
      </c>
      <c r="O187" s="647">
        <f t="shared" si="122"/>
        <v>0</v>
      </c>
      <c r="P187" s="548"/>
    </row>
    <row r="188" spans="1:16" s="130" customFormat="1" ht="15.95" customHeight="1">
      <c r="A188" s="1234"/>
      <c r="B188" s="1234" t="s">
        <v>336</v>
      </c>
      <c r="C188" s="1198" t="s">
        <v>337</v>
      </c>
      <c r="D188" s="685" t="s">
        <v>103</v>
      </c>
      <c r="E188" s="492"/>
      <c r="F188" s="492"/>
      <c r="G188" s="492"/>
      <c r="H188" s="492"/>
      <c r="I188" s="563">
        <f t="shared" ref="I188:O188" si="123">SUM(I189:I192)</f>
        <v>0</v>
      </c>
      <c r="J188" s="563">
        <f t="shared" si="123"/>
        <v>0</v>
      </c>
      <c r="K188" s="563">
        <f t="shared" si="123"/>
        <v>0</v>
      </c>
      <c r="L188" s="563">
        <f t="shared" si="123"/>
        <v>0</v>
      </c>
      <c r="M188" s="563">
        <f t="shared" si="123"/>
        <v>0</v>
      </c>
      <c r="N188" s="563">
        <f t="shared" si="123"/>
        <v>0</v>
      </c>
      <c r="O188" s="563">
        <f t="shared" si="123"/>
        <v>0</v>
      </c>
      <c r="P188" s="404"/>
    </row>
    <row r="189" spans="1:16" s="130" customFormat="1" ht="33.950000000000003" customHeight="1">
      <c r="A189" s="1234"/>
      <c r="B189" s="1234"/>
      <c r="C189" s="1198"/>
      <c r="D189" s="44" t="s">
        <v>338</v>
      </c>
      <c r="E189" s="492" t="s">
        <v>137</v>
      </c>
      <c r="F189" s="461">
        <v>3000000</v>
      </c>
      <c r="G189" s="43">
        <v>21</v>
      </c>
      <c r="H189" s="43">
        <f>1*0</f>
        <v>0</v>
      </c>
      <c r="I189" s="551">
        <f t="shared" ref="I189:I192" si="124">F189*G189*H189</f>
        <v>0</v>
      </c>
      <c r="J189" s="430">
        <f t="shared" si="121"/>
        <v>0</v>
      </c>
      <c r="K189" s="556">
        <v>0</v>
      </c>
      <c r="L189" s="556"/>
      <c r="M189" s="556"/>
      <c r="N189" s="43"/>
      <c r="O189" s="43"/>
      <c r="P189" s="404"/>
    </row>
    <row r="190" spans="1:16" s="130" customFormat="1">
      <c r="A190" s="1234"/>
      <c r="B190" s="1234"/>
      <c r="C190" s="1198"/>
      <c r="D190" s="44" t="s">
        <v>339</v>
      </c>
      <c r="E190" s="43" t="s">
        <v>137</v>
      </c>
      <c r="F190" s="461">
        <v>700000</v>
      </c>
      <c r="G190" s="43">
        <v>1</v>
      </c>
      <c r="H190" s="43">
        <f>5*0</f>
        <v>0</v>
      </c>
      <c r="I190" s="551">
        <f t="shared" si="124"/>
        <v>0</v>
      </c>
      <c r="J190" s="430">
        <f t="shared" si="121"/>
        <v>0</v>
      </c>
      <c r="K190" s="556">
        <v>0</v>
      </c>
      <c r="L190" s="556"/>
      <c r="M190" s="556"/>
      <c r="N190" s="43"/>
      <c r="O190" s="43"/>
      <c r="P190" s="404"/>
    </row>
    <row r="191" spans="1:16" s="130" customFormat="1">
      <c r="A191" s="1234"/>
      <c r="B191" s="1234"/>
      <c r="C191" s="1198"/>
      <c r="D191" s="44" t="s">
        <v>340</v>
      </c>
      <c r="E191" s="43" t="s">
        <v>341</v>
      </c>
      <c r="F191" s="461">
        <v>600000</v>
      </c>
      <c r="G191" s="43">
        <v>1</v>
      </c>
      <c r="H191" s="43">
        <f>4*0</f>
        <v>0</v>
      </c>
      <c r="I191" s="551">
        <f t="shared" si="124"/>
        <v>0</v>
      </c>
      <c r="J191" s="430">
        <f t="shared" si="121"/>
        <v>0</v>
      </c>
      <c r="K191" s="556">
        <v>0</v>
      </c>
      <c r="L191" s="556"/>
      <c r="M191" s="556"/>
      <c r="N191" s="43"/>
      <c r="O191" s="43"/>
      <c r="P191" s="404"/>
    </row>
    <row r="192" spans="1:16" s="130" customFormat="1">
      <c r="A192" s="1234"/>
      <c r="B192" s="1234"/>
      <c r="C192" s="1198"/>
      <c r="D192" s="44" t="s">
        <v>342</v>
      </c>
      <c r="E192" s="43" t="s">
        <v>129</v>
      </c>
      <c r="F192" s="527">
        <v>2000000</v>
      </c>
      <c r="G192" s="43">
        <v>1</v>
      </c>
      <c r="H192" s="43">
        <f>5*0</f>
        <v>0</v>
      </c>
      <c r="I192" s="551">
        <f t="shared" si="124"/>
        <v>0</v>
      </c>
      <c r="J192" s="430">
        <f t="shared" si="121"/>
        <v>0</v>
      </c>
      <c r="K192" s="556">
        <v>0</v>
      </c>
      <c r="L192" s="556"/>
      <c r="M192" s="556"/>
      <c r="N192" s="43"/>
      <c r="O192" s="43"/>
      <c r="P192" s="404"/>
    </row>
    <row r="193" spans="1:16" s="130" customFormat="1" ht="17.100000000000001" customHeight="1">
      <c r="A193" s="1221"/>
      <c r="B193" s="1221" t="s">
        <v>343</v>
      </c>
      <c r="C193" s="1202" t="s">
        <v>344</v>
      </c>
      <c r="D193" s="706" t="s">
        <v>103</v>
      </c>
      <c r="E193" s="707"/>
      <c r="F193" s="707"/>
      <c r="G193" s="707"/>
      <c r="H193" s="708"/>
      <c r="I193" s="590">
        <f t="shared" ref="I193:O193" si="125">SUM(I194:I194)</f>
        <v>0</v>
      </c>
      <c r="J193" s="590">
        <f t="shared" si="125"/>
        <v>0</v>
      </c>
      <c r="K193" s="590">
        <f t="shared" si="125"/>
        <v>0</v>
      </c>
      <c r="L193" s="590">
        <f t="shared" si="125"/>
        <v>0</v>
      </c>
      <c r="M193" s="590">
        <f t="shared" si="125"/>
        <v>0</v>
      </c>
      <c r="N193" s="590">
        <f t="shared" si="125"/>
        <v>0</v>
      </c>
      <c r="O193" s="590">
        <f t="shared" si="125"/>
        <v>0</v>
      </c>
      <c r="P193" s="1198" t="s">
        <v>345</v>
      </c>
    </row>
    <row r="194" spans="1:16" s="130" customFormat="1" ht="44.25" customHeight="1">
      <c r="A194" s="1222"/>
      <c r="B194" s="1223"/>
      <c r="C194" s="1204"/>
      <c r="D194" s="44" t="s">
        <v>346</v>
      </c>
      <c r="E194" s="43" t="s">
        <v>347</v>
      </c>
      <c r="F194" s="509">
        <f>'Break down 25-26'!H415</f>
        <v>10000000</v>
      </c>
      <c r="G194" s="43">
        <v>1</v>
      </c>
      <c r="H194" s="43">
        <f>3*0</f>
        <v>0</v>
      </c>
      <c r="I194" s="428">
        <f>H194*G194*F194</f>
        <v>0</v>
      </c>
      <c r="J194" s="430">
        <f>I194/$F$12</f>
        <v>0</v>
      </c>
      <c r="K194" s="556">
        <v>0</v>
      </c>
      <c r="L194" s="556"/>
      <c r="M194" s="556"/>
      <c r="N194" s="43"/>
      <c r="O194" s="43"/>
      <c r="P194" s="1198"/>
    </row>
    <row r="195" spans="1:16" s="130" customFormat="1" ht="17.100000000000001" customHeight="1">
      <c r="A195" s="1221"/>
      <c r="B195" s="1221" t="s">
        <v>348</v>
      </c>
      <c r="C195" s="1202" t="s">
        <v>349</v>
      </c>
      <c r="D195" s="706" t="s">
        <v>103</v>
      </c>
      <c r="E195" s="707"/>
      <c r="F195" s="707"/>
      <c r="G195" s="707"/>
      <c r="H195" s="708"/>
      <c r="I195" s="590">
        <f t="shared" ref="I195:O195" si="126">SUM(I196:I196)</f>
        <v>0</v>
      </c>
      <c r="J195" s="590">
        <f t="shared" si="126"/>
        <v>0</v>
      </c>
      <c r="K195" s="590">
        <f t="shared" si="126"/>
        <v>0</v>
      </c>
      <c r="L195" s="590">
        <f t="shared" si="126"/>
        <v>0</v>
      </c>
      <c r="M195" s="590">
        <f t="shared" si="126"/>
        <v>0</v>
      </c>
      <c r="N195" s="590">
        <f t="shared" si="126"/>
        <v>0</v>
      </c>
      <c r="O195" s="590">
        <f t="shared" si="126"/>
        <v>0</v>
      </c>
      <c r="P195" s="1198" t="s">
        <v>350</v>
      </c>
    </row>
    <row r="196" spans="1:16" s="130" customFormat="1" ht="48.95" customHeight="1">
      <c r="A196" s="1222"/>
      <c r="B196" s="1223"/>
      <c r="C196" s="1204"/>
      <c r="D196" s="44" t="s">
        <v>351</v>
      </c>
      <c r="E196" s="43" t="s">
        <v>38</v>
      </c>
      <c r="F196" s="509">
        <f>'Break down 25-26'!H438</f>
        <v>3805000</v>
      </c>
      <c r="G196" s="43">
        <v>20</v>
      </c>
      <c r="H196" s="669">
        <f>1*0</f>
        <v>0</v>
      </c>
      <c r="I196" s="428">
        <f>H196*G196*F196</f>
        <v>0</v>
      </c>
      <c r="J196" s="430">
        <f>I196/$F$12</f>
        <v>0</v>
      </c>
      <c r="K196" s="556"/>
      <c r="L196" s="556">
        <f>J196</f>
        <v>0</v>
      </c>
      <c r="M196" s="556"/>
      <c r="N196" s="43"/>
      <c r="O196" s="43"/>
      <c r="P196" s="1198"/>
    </row>
    <row r="197" spans="1:16" s="130" customFormat="1" ht="15.95" customHeight="1">
      <c r="A197" s="1235"/>
      <c r="B197" s="1236"/>
      <c r="C197" s="1236"/>
      <c r="D197" s="1236"/>
      <c r="E197" s="1236"/>
      <c r="F197" s="1236"/>
      <c r="G197" s="1236"/>
      <c r="H197" s="1236"/>
      <c r="I197" s="1236"/>
      <c r="J197" s="1236"/>
      <c r="K197" s="1236"/>
      <c r="L197" s="1236"/>
      <c r="M197" s="1236"/>
      <c r="N197" s="1236"/>
      <c r="O197" s="1236"/>
      <c r="P197" s="1237"/>
    </row>
    <row r="198" spans="1:16" s="130" customFormat="1" ht="26.25" customHeight="1">
      <c r="A198" s="455">
        <v>4</v>
      </c>
      <c r="B198" s="1224" t="s">
        <v>352</v>
      </c>
      <c r="C198" s="1225"/>
      <c r="D198" s="1226"/>
      <c r="E198" s="456"/>
      <c r="F198" s="456"/>
      <c r="G198" s="456"/>
      <c r="H198" s="456"/>
      <c r="I198" s="545">
        <f t="shared" ref="I198:O198" si="127">I199</f>
        <v>0</v>
      </c>
      <c r="J198" s="545">
        <f t="shared" si="127"/>
        <v>0</v>
      </c>
      <c r="K198" s="545">
        <f t="shared" si="127"/>
        <v>2797.72</v>
      </c>
      <c r="L198" s="545">
        <f t="shared" si="127"/>
        <v>0</v>
      </c>
      <c r="M198" s="545">
        <f t="shared" si="127"/>
        <v>0</v>
      </c>
      <c r="N198" s="545">
        <f t="shared" si="127"/>
        <v>0</v>
      </c>
      <c r="O198" s="545">
        <f t="shared" si="127"/>
        <v>2797.72</v>
      </c>
      <c r="P198" s="546"/>
    </row>
    <row r="199" spans="1:16" s="437" customFormat="1" ht="33.75" customHeight="1">
      <c r="A199" s="488" t="s">
        <v>353</v>
      </c>
      <c r="B199" s="488"/>
      <c r="C199" s="1208" t="s">
        <v>354</v>
      </c>
      <c r="D199" s="1209"/>
      <c r="E199" s="457"/>
      <c r="F199" s="457"/>
      <c r="G199" s="457"/>
      <c r="H199" s="457"/>
      <c r="I199" s="647">
        <f t="shared" ref="I199:N199" si="128">I200+I204+I206+I213</f>
        <v>0</v>
      </c>
      <c r="J199" s="647">
        <f t="shared" si="128"/>
        <v>0</v>
      </c>
      <c r="K199" s="647">
        <f t="shared" si="128"/>
        <v>2797.72</v>
      </c>
      <c r="L199" s="647">
        <f t="shared" si="128"/>
        <v>0</v>
      </c>
      <c r="M199" s="647">
        <f t="shared" si="128"/>
        <v>0</v>
      </c>
      <c r="N199" s="647">
        <f t="shared" si="128"/>
        <v>0</v>
      </c>
      <c r="O199" s="647">
        <f t="shared" ref="O199:O204" si="129">SUM(K199:N199)</f>
        <v>2797.72</v>
      </c>
      <c r="P199" s="647"/>
    </row>
    <row r="200" spans="1:16" s="439" customFormat="1" ht="15.75" customHeight="1">
      <c r="A200" s="1221"/>
      <c r="B200" s="1221" t="s">
        <v>355</v>
      </c>
      <c r="C200" s="1185" t="s">
        <v>356</v>
      </c>
      <c r="D200" s="1238" t="s">
        <v>103</v>
      </c>
      <c r="E200" s="1239"/>
      <c r="F200" s="1239"/>
      <c r="G200" s="507"/>
      <c r="H200" s="507"/>
      <c r="I200" s="579">
        <f t="shared" ref="I200:N200" si="130">SUM(I201:I203)</f>
        <v>0</v>
      </c>
      <c r="J200" s="579">
        <f t="shared" si="130"/>
        <v>0</v>
      </c>
      <c r="K200" s="579">
        <v>1177.5</v>
      </c>
      <c r="L200" s="579">
        <f t="shared" si="130"/>
        <v>0</v>
      </c>
      <c r="M200" s="579">
        <f t="shared" si="130"/>
        <v>0</v>
      </c>
      <c r="N200" s="579">
        <f t="shared" si="130"/>
        <v>0</v>
      </c>
      <c r="O200" s="579">
        <f t="shared" si="129"/>
        <v>1177.5</v>
      </c>
      <c r="P200" s="59"/>
    </row>
    <row r="201" spans="1:16" s="439" customFormat="1" ht="24" customHeight="1">
      <c r="A201" s="1222"/>
      <c r="B201" s="1222"/>
      <c r="C201" s="1186"/>
      <c r="D201" s="44" t="s">
        <v>357</v>
      </c>
      <c r="E201" s="43" t="s">
        <v>358</v>
      </c>
      <c r="F201" s="524">
        <v>1947000</v>
      </c>
      <c r="G201" s="43">
        <v>1</v>
      </c>
      <c r="H201" s="43">
        <f t="shared" ref="H201:H203" si="131">3*0</f>
        <v>0</v>
      </c>
      <c r="I201" s="428">
        <f t="shared" ref="I201:I203" si="132">F201*G201*H201</f>
        <v>0</v>
      </c>
      <c r="J201" s="428">
        <f t="shared" ref="J201:J203" si="133">I201/$F$12</f>
        <v>0</v>
      </c>
      <c r="K201" s="556"/>
      <c r="L201" s="556">
        <f t="shared" ref="L201:L203" si="134">J201/3</f>
        <v>0</v>
      </c>
      <c r="M201" s="556">
        <f t="shared" ref="M201:M203" si="135">J201/3</f>
        <v>0</v>
      </c>
      <c r="N201" s="556"/>
      <c r="O201" s="556"/>
      <c r="P201" s="59" t="s">
        <v>359</v>
      </c>
    </row>
    <row r="202" spans="1:16" s="439" customFormat="1">
      <c r="A202" s="1222"/>
      <c r="B202" s="1222"/>
      <c r="C202" s="1186"/>
      <c r="D202" s="44" t="s">
        <v>360</v>
      </c>
      <c r="E202" s="43" t="s">
        <v>358</v>
      </c>
      <c r="F202" s="524">
        <v>21516000</v>
      </c>
      <c r="G202" s="43">
        <v>1</v>
      </c>
      <c r="H202" s="43">
        <f t="shared" si="131"/>
        <v>0</v>
      </c>
      <c r="I202" s="428">
        <f t="shared" si="132"/>
        <v>0</v>
      </c>
      <c r="J202" s="428">
        <f t="shared" si="133"/>
        <v>0</v>
      </c>
      <c r="K202" s="508"/>
      <c r="L202" s="508">
        <f t="shared" si="134"/>
        <v>0</v>
      </c>
      <c r="M202" s="508">
        <f t="shared" si="135"/>
        <v>0</v>
      </c>
      <c r="N202" s="508"/>
      <c r="O202" s="508"/>
      <c r="P202" s="59" t="s">
        <v>361</v>
      </c>
    </row>
    <row r="203" spans="1:16" s="439" customFormat="1" ht="30" customHeight="1">
      <c r="A203" s="1223"/>
      <c r="B203" s="1223"/>
      <c r="C203" s="1187"/>
      <c r="D203" s="44" t="s">
        <v>362</v>
      </c>
      <c r="E203" s="43" t="s">
        <v>358</v>
      </c>
      <c r="F203" s="524">
        <v>2400000</v>
      </c>
      <c r="G203" s="43">
        <v>1</v>
      </c>
      <c r="H203" s="43">
        <f t="shared" si="131"/>
        <v>0</v>
      </c>
      <c r="I203" s="428">
        <f t="shared" si="132"/>
        <v>0</v>
      </c>
      <c r="J203" s="428">
        <f t="shared" si="133"/>
        <v>0</v>
      </c>
      <c r="K203" s="508"/>
      <c r="L203" s="589">
        <f t="shared" si="134"/>
        <v>0</v>
      </c>
      <c r="M203" s="589">
        <f t="shared" si="135"/>
        <v>0</v>
      </c>
      <c r="N203" s="589"/>
      <c r="O203" s="589"/>
      <c r="P203" s="59" t="s">
        <v>363</v>
      </c>
    </row>
    <row r="204" spans="1:16" s="439" customFormat="1" ht="21.95" customHeight="1">
      <c r="A204" s="1221"/>
      <c r="B204" s="1221" t="s">
        <v>364</v>
      </c>
      <c r="C204" s="1194" t="s">
        <v>365</v>
      </c>
      <c r="D204" s="1238" t="s">
        <v>103</v>
      </c>
      <c r="E204" s="1239"/>
      <c r="F204" s="1239"/>
      <c r="G204" s="507"/>
      <c r="H204" s="507"/>
      <c r="I204" s="579">
        <f t="shared" ref="I204:N204" si="136">SUM(I205:I205)</f>
        <v>0</v>
      </c>
      <c r="J204" s="579">
        <f t="shared" si="136"/>
        <v>0</v>
      </c>
      <c r="K204" s="579">
        <v>1620.22</v>
      </c>
      <c r="L204" s="579">
        <f t="shared" si="136"/>
        <v>0</v>
      </c>
      <c r="M204" s="579">
        <f t="shared" si="136"/>
        <v>0</v>
      </c>
      <c r="N204" s="579">
        <f t="shared" si="136"/>
        <v>0</v>
      </c>
      <c r="O204" s="579">
        <f t="shared" si="129"/>
        <v>1620.22</v>
      </c>
      <c r="P204" s="59"/>
    </row>
    <row r="205" spans="1:16" s="439" customFormat="1" ht="74.099999999999994" customHeight="1">
      <c r="A205" s="1222"/>
      <c r="B205" s="1223"/>
      <c r="C205" s="1195"/>
      <c r="D205" s="378" t="s">
        <v>366</v>
      </c>
      <c r="E205" s="43" t="s">
        <v>347</v>
      </c>
      <c r="F205" s="524">
        <f>'Break down 25-26'!H350</f>
        <v>38571625</v>
      </c>
      <c r="G205" s="43">
        <v>20</v>
      </c>
      <c r="H205" s="43">
        <f>1*0</f>
        <v>0</v>
      </c>
      <c r="I205" s="428">
        <f t="shared" ref="I205:I212" si="137">F205*G205*H205</f>
        <v>0</v>
      </c>
      <c r="J205" s="428">
        <f t="shared" ref="J205:J212" si="138">I205/$F$12</f>
        <v>0</v>
      </c>
      <c r="K205" s="556"/>
      <c r="L205" s="556">
        <f>J205/8*4</f>
        <v>0</v>
      </c>
      <c r="M205" s="713"/>
      <c r="N205" s="713"/>
      <c r="O205" s="713"/>
      <c r="P205" s="203" t="s">
        <v>367</v>
      </c>
    </row>
    <row r="206" spans="1:16" s="439" customFormat="1">
      <c r="A206" s="1221"/>
      <c r="B206" s="1221" t="s">
        <v>368</v>
      </c>
      <c r="C206" s="1253" t="s">
        <v>369</v>
      </c>
      <c r="D206" s="1238" t="s">
        <v>103</v>
      </c>
      <c r="E206" s="1239"/>
      <c r="F206" s="1239"/>
      <c r="G206" s="507"/>
      <c r="H206" s="507"/>
      <c r="I206" s="579">
        <f>SUM(I207:I212)</f>
        <v>0</v>
      </c>
      <c r="J206" s="579">
        <f>SUM(J207:J212)</f>
        <v>0</v>
      </c>
      <c r="K206" s="579"/>
      <c r="L206" s="579"/>
      <c r="M206" s="579"/>
      <c r="N206" s="579"/>
      <c r="O206" s="579"/>
      <c r="P206" s="59"/>
    </row>
    <row r="207" spans="1:16" s="439" customFormat="1" ht="31.5">
      <c r="A207" s="1222"/>
      <c r="B207" s="1222"/>
      <c r="C207" s="1254"/>
      <c r="D207" s="385" t="s">
        <v>370</v>
      </c>
      <c r="E207" s="43" t="s">
        <v>371</v>
      </c>
      <c r="F207" s="369">
        <v>25000</v>
      </c>
      <c r="G207" s="552">
        <f>11187*0.9</f>
        <v>10068.299999999999</v>
      </c>
      <c r="H207" s="43">
        <f>1*0</f>
        <v>0</v>
      </c>
      <c r="I207" s="428">
        <f t="shared" si="137"/>
        <v>0</v>
      </c>
      <c r="J207" s="428">
        <f t="shared" si="138"/>
        <v>0</v>
      </c>
      <c r="K207" s="508"/>
      <c r="L207" s="589"/>
      <c r="M207" s="589"/>
      <c r="N207" s="589"/>
      <c r="O207" s="589"/>
      <c r="P207" s="203" t="s">
        <v>372</v>
      </c>
    </row>
    <row r="208" spans="1:16" s="439" customFormat="1" ht="31.5">
      <c r="A208" s="1222"/>
      <c r="B208" s="1222"/>
      <c r="C208" s="1254"/>
      <c r="D208" s="378" t="s">
        <v>373</v>
      </c>
      <c r="E208" s="43" t="s">
        <v>73</v>
      </c>
      <c r="F208" s="709">
        <f>7380000+(300000+150000)*2</f>
        <v>8280000</v>
      </c>
      <c r="G208" s="43">
        <v>2</v>
      </c>
      <c r="H208" s="43">
        <f>5*0</f>
        <v>0</v>
      </c>
      <c r="I208" s="428">
        <f t="shared" si="137"/>
        <v>0</v>
      </c>
      <c r="J208" s="428">
        <f t="shared" si="138"/>
        <v>0</v>
      </c>
      <c r="K208" s="508"/>
      <c r="L208" s="589"/>
      <c r="M208" s="589"/>
      <c r="N208" s="589"/>
      <c r="O208" s="589"/>
      <c r="P208" s="203" t="s">
        <v>374</v>
      </c>
    </row>
    <row r="209" spans="1:16" s="439" customFormat="1">
      <c r="A209" s="1222"/>
      <c r="B209" s="1222"/>
      <c r="C209" s="1254"/>
      <c r="D209" s="385" t="s">
        <v>375</v>
      </c>
      <c r="E209" s="43" t="s">
        <v>67</v>
      </c>
      <c r="F209" s="369">
        <v>600000</v>
      </c>
      <c r="G209" s="43">
        <v>2</v>
      </c>
      <c r="H209" s="43">
        <f>20*0</f>
        <v>0</v>
      </c>
      <c r="I209" s="428">
        <f t="shared" si="137"/>
        <v>0</v>
      </c>
      <c r="J209" s="428">
        <f t="shared" si="138"/>
        <v>0</v>
      </c>
      <c r="K209" s="508"/>
      <c r="L209" s="508"/>
      <c r="M209" s="589"/>
      <c r="N209" s="589"/>
      <c r="O209" s="589"/>
      <c r="P209" s="580" t="s">
        <v>130</v>
      </c>
    </row>
    <row r="210" spans="1:16" s="439" customFormat="1">
      <c r="A210" s="1222"/>
      <c r="B210" s="1222"/>
      <c r="C210" s="1254"/>
      <c r="D210" s="385" t="s">
        <v>376</v>
      </c>
      <c r="E210" s="43" t="s">
        <v>377</v>
      </c>
      <c r="F210" s="369">
        <v>800000</v>
      </c>
      <c r="G210" s="43">
        <v>2</v>
      </c>
      <c r="H210" s="43">
        <f>15*0</f>
        <v>0</v>
      </c>
      <c r="I210" s="428">
        <f t="shared" si="137"/>
        <v>0</v>
      </c>
      <c r="J210" s="428">
        <f t="shared" si="138"/>
        <v>0</v>
      </c>
      <c r="K210" s="508"/>
      <c r="L210" s="508"/>
      <c r="M210" s="589"/>
      <c r="N210" s="589"/>
      <c r="O210" s="589"/>
      <c r="P210" s="580" t="s">
        <v>378</v>
      </c>
    </row>
    <row r="211" spans="1:16" s="439" customFormat="1" ht="31.5">
      <c r="A211" s="1222"/>
      <c r="B211" s="1222"/>
      <c r="C211" s="1254"/>
      <c r="D211" s="378" t="s">
        <v>379</v>
      </c>
      <c r="E211" s="43" t="s">
        <v>67</v>
      </c>
      <c r="F211" s="369">
        <v>200000</v>
      </c>
      <c r="G211" s="43">
        <v>4</v>
      </c>
      <c r="H211" s="43">
        <f>15*0</f>
        <v>0</v>
      </c>
      <c r="I211" s="428">
        <f t="shared" si="137"/>
        <v>0</v>
      </c>
      <c r="J211" s="428">
        <f t="shared" si="138"/>
        <v>0</v>
      </c>
      <c r="K211" s="508"/>
      <c r="L211" s="508"/>
      <c r="M211" s="589"/>
      <c r="N211" s="589"/>
      <c r="O211" s="589"/>
      <c r="P211" s="580" t="s">
        <v>130</v>
      </c>
    </row>
    <row r="212" spans="1:16" s="439" customFormat="1" ht="46.5" customHeight="1">
      <c r="A212" s="1223"/>
      <c r="B212" s="1223"/>
      <c r="C212" s="1255"/>
      <c r="D212" s="381" t="s">
        <v>380</v>
      </c>
      <c r="E212" s="43" t="s">
        <v>381</v>
      </c>
      <c r="F212" s="618">
        <v>6746000</v>
      </c>
      <c r="G212" s="43">
        <v>1</v>
      </c>
      <c r="H212" s="43">
        <f>16*0</f>
        <v>0</v>
      </c>
      <c r="I212" s="428">
        <f t="shared" si="137"/>
        <v>0</v>
      </c>
      <c r="J212" s="428">
        <f t="shared" si="138"/>
        <v>0</v>
      </c>
      <c r="K212" s="508"/>
      <c r="L212" s="589"/>
      <c r="M212" s="589"/>
      <c r="N212" s="589"/>
      <c r="O212" s="589"/>
      <c r="P212" s="714" t="s">
        <v>382</v>
      </c>
    </row>
    <row r="213" spans="1:16" s="439" customFormat="1">
      <c r="A213" s="1221"/>
      <c r="B213" s="1221" t="s">
        <v>383</v>
      </c>
      <c r="C213" s="1253" t="s">
        <v>384</v>
      </c>
      <c r="D213" s="1238" t="s">
        <v>103</v>
      </c>
      <c r="E213" s="1239"/>
      <c r="F213" s="1239"/>
      <c r="G213" s="507"/>
      <c r="H213" s="507"/>
      <c r="I213" s="579">
        <f>SUM(I214:I215)</f>
        <v>0</v>
      </c>
      <c r="J213" s="579">
        <f>SUM(J214:J215)</f>
        <v>0</v>
      </c>
      <c r="K213" s="579"/>
      <c r="L213" s="579"/>
      <c r="M213" s="579"/>
      <c r="N213" s="579"/>
      <c r="O213" s="579"/>
      <c r="P213" s="59"/>
    </row>
    <row r="214" spans="1:16" s="439" customFormat="1" ht="78.75">
      <c r="A214" s="1222"/>
      <c r="B214" s="1222"/>
      <c r="C214" s="1254"/>
      <c r="D214" s="404" t="s">
        <v>385</v>
      </c>
      <c r="E214" s="43" t="s">
        <v>347</v>
      </c>
      <c r="F214" s="369">
        <f>'Break down 25-26'!H501</f>
        <v>45184958.333333299</v>
      </c>
      <c r="G214" s="552">
        <v>48</v>
      </c>
      <c r="H214" s="43">
        <f>1*0</f>
        <v>0</v>
      </c>
      <c r="I214" s="428">
        <f>F214*G214*H214</f>
        <v>0</v>
      </c>
      <c r="J214" s="428">
        <f>I214/$F$12</f>
        <v>0</v>
      </c>
      <c r="K214" s="508"/>
      <c r="L214" s="508"/>
      <c r="M214" s="508"/>
      <c r="N214" s="508"/>
      <c r="O214" s="508"/>
      <c r="P214" s="203" t="s">
        <v>386</v>
      </c>
    </row>
    <row r="215" spans="1:16" s="439" customFormat="1" ht="46.5" customHeight="1">
      <c r="A215" s="1223"/>
      <c r="B215" s="1223"/>
      <c r="C215" s="1255"/>
      <c r="D215" s="404" t="s">
        <v>387</v>
      </c>
      <c r="E215" s="43" t="s">
        <v>381</v>
      </c>
      <c r="F215" s="618">
        <v>25000</v>
      </c>
      <c r="G215" s="710">
        <v>17000</v>
      </c>
      <c r="H215" s="43">
        <f>1*0</f>
        <v>0</v>
      </c>
      <c r="I215" s="428">
        <f>F215*G215*H215</f>
        <v>0</v>
      </c>
      <c r="J215" s="428">
        <f>I215/$F$12</f>
        <v>0</v>
      </c>
      <c r="K215" s="508"/>
      <c r="L215" s="508"/>
      <c r="M215" s="508"/>
      <c r="N215" s="589"/>
      <c r="O215" s="589"/>
      <c r="P215" s="714" t="s">
        <v>372</v>
      </c>
    </row>
    <row r="216" spans="1:16" s="130" customFormat="1" ht="26.1" customHeight="1">
      <c r="A216" s="1240" t="s">
        <v>388</v>
      </c>
      <c r="B216" s="1241"/>
      <c r="C216" s="1241"/>
      <c r="D216" s="1242"/>
      <c r="E216" s="711"/>
      <c r="F216" s="711"/>
      <c r="G216" s="711"/>
      <c r="H216" s="711"/>
      <c r="I216" s="715">
        <f t="shared" ref="I216:O216" si="139">I198+I176+I15</f>
        <v>83815646998.892899</v>
      </c>
      <c r="J216" s="715">
        <f t="shared" si="139"/>
        <v>3352625.8799557202</v>
      </c>
      <c r="K216" s="715">
        <f t="shared" si="139"/>
        <v>102170.25</v>
      </c>
      <c r="L216" s="715">
        <f t="shared" si="139"/>
        <v>1847619.6047775613</v>
      </c>
      <c r="M216" s="715">
        <f t="shared" si="139"/>
        <v>1447649.9500858812</v>
      </c>
      <c r="N216" s="715">
        <f t="shared" si="139"/>
        <v>57356.325092277199</v>
      </c>
      <c r="O216" s="715">
        <f t="shared" si="139"/>
        <v>3454796.1299557094</v>
      </c>
      <c r="P216" s="716"/>
    </row>
    <row r="217" spans="1:16">
      <c r="H217" s="712"/>
      <c r="I217" s="712"/>
      <c r="J217" s="712"/>
      <c r="K217" s="717"/>
      <c r="N217" s="717"/>
      <c r="O217" s="717">
        <f>N217+K217</f>
        <v>0</v>
      </c>
    </row>
    <row r="218" spans="1:16">
      <c r="H218" s="712"/>
      <c r="I218" s="712"/>
      <c r="J218" s="712"/>
      <c r="K218" s="717"/>
    </row>
    <row r="219" spans="1:16">
      <c r="H219" s="712"/>
      <c r="I219" s="712"/>
      <c r="J219" s="712"/>
    </row>
    <row r="220" spans="1:16">
      <c r="H220" s="712"/>
      <c r="I220" s="712"/>
      <c r="J220" s="712"/>
    </row>
    <row r="221" spans="1:16">
      <c r="H221" s="712"/>
      <c r="I221" s="712"/>
      <c r="J221" s="712"/>
    </row>
    <row r="222" spans="1:16">
      <c r="I222" s="718"/>
      <c r="J222" s="719"/>
    </row>
    <row r="223" spans="1:16">
      <c r="J223" s="719"/>
    </row>
    <row r="224" spans="1:16">
      <c r="J224" s="719"/>
    </row>
    <row r="225" spans="10:10">
      <c r="J225" s="719"/>
    </row>
    <row r="226" spans="10:10">
      <c r="J226" s="719"/>
    </row>
    <row r="227" spans="10:10">
      <c r="J227" s="719"/>
    </row>
    <row r="228" spans="10:10">
      <c r="J228" s="719"/>
    </row>
    <row r="229" spans="10:10">
      <c r="J229" s="719"/>
    </row>
    <row r="230" spans="10:10">
      <c r="J230" s="719"/>
    </row>
    <row r="231" spans="10:10">
      <c r="J231" s="719"/>
    </row>
    <row r="232" spans="10:10">
      <c r="J232" s="719"/>
    </row>
    <row r="233" spans="10:10">
      <c r="J233" s="719"/>
    </row>
  </sheetData>
  <mergeCells count="129">
    <mergeCell ref="B74:B81"/>
    <mergeCell ref="B86:B88"/>
    <mergeCell ref="B90:B91"/>
    <mergeCell ref="B93:B104"/>
    <mergeCell ref="C22:C26"/>
    <mergeCell ref="C35:C36"/>
    <mergeCell ref="C39:C42"/>
    <mergeCell ref="C43:C44"/>
    <mergeCell ref="C48:C55"/>
    <mergeCell ref="C57:C59"/>
    <mergeCell ref="C62:C67"/>
    <mergeCell ref="C68:C70"/>
    <mergeCell ref="C74:C81"/>
    <mergeCell ref="C82:C84"/>
    <mergeCell ref="C86:C88"/>
    <mergeCell ref="C200:C203"/>
    <mergeCell ref="C204:C205"/>
    <mergeCell ref="C206:C212"/>
    <mergeCell ref="C213:C215"/>
    <mergeCell ref="C119:D119"/>
    <mergeCell ref="C127:D127"/>
    <mergeCell ref="C130:D130"/>
    <mergeCell ref="C140:D140"/>
    <mergeCell ref="C144:D144"/>
    <mergeCell ref="C146:D146"/>
    <mergeCell ref="B176:D176"/>
    <mergeCell ref="C177:D177"/>
    <mergeCell ref="D179:F179"/>
    <mergeCell ref="B174:B175"/>
    <mergeCell ref="B179:B180"/>
    <mergeCell ref="C164:C171"/>
    <mergeCell ref="C172:C173"/>
    <mergeCell ref="C174:C175"/>
    <mergeCell ref="C179:C180"/>
    <mergeCell ref="A216:D216"/>
    <mergeCell ref="A13:A14"/>
    <mergeCell ref="A22:A26"/>
    <mergeCell ref="A35:A36"/>
    <mergeCell ref="A39:A42"/>
    <mergeCell ref="A43:A44"/>
    <mergeCell ref="A48:A55"/>
    <mergeCell ref="A57:A59"/>
    <mergeCell ref="A62:A67"/>
    <mergeCell ref="A68:A70"/>
    <mergeCell ref="A74:A81"/>
    <mergeCell ref="A82:A84"/>
    <mergeCell ref="A86:A88"/>
    <mergeCell ref="A90:A91"/>
    <mergeCell ref="A93:A104"/>
    <mergeCell ref="A107:A118"/>
    <mergeCell ref="A131:A132"/>
    <mergeCell ref="A133:A138"/>
    <mergeCell ref="A148:A149"/>
    <mergeCell ref="A150:A157"/>
    <mergeCell ref="A158:A159"/>
    <mergeCell ref="A161:A163"/>
    <mergeCell ref="A164:A171"/>
    <mergeCell ref="A172:A173"/>
    <mergeCell ref="A174:A175"/>
    <mergeCell ref="A179:A180"/>
    <mergeCell ref="A188:A192"/>
    <mergeCell ref="A193:A194"/>
    <mergeCell ref="A195:A196"/>
    <mergeCell ref="A200:A203"/>
    <mergeCell ref="A204:A205"/>
    <mergeCell ref="A206:A212"/>
    <mergeCell ref="A213:A215"/>
    <mergeCell ref="A197:P197"/>
    <mergeCell ref="B198:D198"/>
    <mergeCell ref="C199:D199"/>
    <mergeCell ref="D200:F200"/>
    <mergeCell ref="D204:F204"/>
    <mergeCell ref="D206:F206"/>
    <mergeCell ref="D213:F213"/>
    <mergeCell ref="B188:B192"/>
    <mergeCell ref="B193:B194"/>
    <mergeCell ref="B195:B196"/>
    <mergeCell ref="B200:B203"/>
    <mergeCell ref="B204:B205"/>
    <mergeCell ref="B206:B212"/>
    <mergeCell ref="B213:B215"/>
    <mergeCell ref="C188:C192"/>
    <mergeCell ref="B13:B14"/>
    <mergeCell ref="B22:B26"/>
    <mergeCell ref="B35:B36"/>
    <mergeCell ref="B39:B42"/>
    <mergeCell ref="B43:B44"/>
    <mergeCell ref="B48:B55"/>
    <mergeCell ref="B57:B59"/>
    <mergeCell ref="B62:B67"/>
    <mergeCell ref="B68:B70"/>
    <mergeCell ref="B15:D15"/>
    <mergeCell ref="C16:D16"/>
    <mergeCell ref="C17:D17"/>
    <mergeCell ref="C20:D20"/>
    <mergeCell ref="C21:D21"/>
    <mergeCell ref="C33:D33"/>
    <mergeCell ref="C37:D37"/>
    <mergeCell ref="B107:B118"/>
    <mergeCell ref="B131:B132"/>
    <mergeCell ref="B133:B138"/>
    <mergeCell ref="B148:B149"/>
    <mergeCell ref="B150:B157"/>
    <mergeCell ref="B158:B159"/>
    <mergeCell ref="B161:B163"/>
    <mergeCell ref="B164:B171"/>
    <mergeCell ref="B172:B173"/>
    <mergeCell ref="P49:P55"/>
    <mergeCell ref="P65:P67"/>
    <mergeCell ref="P75:P81"/>
    <mergeCell ref="P94:P104"/>
    <mergeCell ref="P108:P118"/>
    <mergeCell ref="P193:P194"/>
    <mergeCell ref="P195:P196"/>
    <mergeCell ref="C90:C92"/>
    <mergeCell ref="C93:C104"/>
    <mergeCell ref="C107:C118"/>
    <mergeCell ref="C131:C132"/>
    <mergeCell ref="C133:C138"/>
    <mergeCell ref="C148:C149"/>
    <mergeCell ref="C150:C157"/>
    <mergeCell ref="C158:C159"/>
    <mergeCell ref="C161:C163"/>
    <mergeCell ref="C181:D181"/>
    <mergeCell ref="C187:D187"/>
    <mergeCell ref="C193:C194"/>
    <mergeCell ref="C195:C196"/>
    <mergeCell ref="C105:D105"/>
    <mergeCell ref="C106:D106"/>
  </mergeCells>
  <pageMargins left="0.27559055118110198" right="0.15748031496063" top="0.35433070866141703" bottom="0.35433070866141703" header="0.31496062992126" footer="0.31496062992126"/>
  <pageSetup scale="7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XFD568"/>
  <sheetViews>
    <sheetView topLeftCell="A282" zoomScale="90" zoomScaleNormal="90" workbookViewId="0">
      <selection activeCell="F18" sqref="F18"/>
    </sheetView>
  </sheetViews>
  <sheetFormatPr defaultColWidth="8.85546875" defaultRowHeight="15"/>
  <cols>
    <col min="1" max="1" width="9" style="20" customWidth="1"/>
    <col min="2" max="2" width="47.42578125" style="20" customWidth="1"/>
    <col min="3" max="3" width="28" style="20" customWidth="1"/>
    <col min="4" max="4" width="36" style="20" customWidth="1"/>
    <col min="5" max="5" width="15.42578125" style="22" customWidth="1"/>
    <col min="6" max="6" width="15.42578125" style="20" customWidth="1"/>
    <col min="7" max="7" width="17.42578125" style="20" customWidth="1"/>
    <col min="8" max="8" width="18.85546875" style="20" customWidth="1"/>
    <col min="9" max="9" width="40.5703125" style="20" customWidth="1"/>
    <col min="10" max="10" width="22.85546875" style="10" customWidth="1"/>
    <col min="11" max="11" width="14.5703125" style="20" customWidth="1"/>
    <col min="12" max="12" width="15.5703125" style="20" customWidth="1"/>
    <col min="13" max="13" width="10.5703125" style="20" customWidth="1"/>
    <col min="14" max="16" width="9" style="20" customWidth="1"/>
    <col min="17" max="20" width="8.85546875" style="20"/>
    <col min="21" max="21" width="10.5703125" style="20" customWidth="1"/>
    <col min="22" max="24" width="9" style="20" customWidth="1"/>
    <col min="25" max="28" width="8.85546875" style="20"/>
    <col min="29" max="29" width="10.5703125" style="20" customWidth="1"/>
    <col min="30" max="32" width="9" style="20" customWidth="1"/>
    <col min="33" max="36" width="8.85546875" style="20"/>
    <col min="37" max="37" width="10.5703125" style="20" customWidth="1"/>
    <col min="38" max="40" width="9" style="20" customWidth="1"/>
    <col min="41" max="44" width="8.85546875" style="20"/>
    <col min="45" max="45" width="10.5703125" style="20" customWidth="1"/>
    <col min="46" max="48" width="9" style="20" customWidth="1"/>
    <col min="49" max="52" width="8.85546875" style="20"/>
    <col min="53" max="53" width="10.5703125" style="20" customWidth="1"/>
    <col min="54" max="56" width="9" style="20" customWidth="1"/>
    <col min="57" max="60" width="8.85546875" style="20"/>
    <col min="61" max="61" width="10.5703125" style="20" customWidth="1"/>
    <col min="62" max="64" width="9" style="20" customWidth="1"/>
    <col min="65" max="68" width="8.85546875" style="20"/>
    <col min="69" max="69" width="10.5703125" style="20" customWidth="1"/>
    <col min="70" max="72" width="9" style="20" customWidth="1"/>
    <col min="73" max="76" width="8.85546875" style="20"/>
    <col min="77" max="77" width="10.5703125" style="20" customWidth="1"/>
    <col min="78" max="80" width="9" style="20" customWidth="1"/>
    <col min="81" max="84" width="8.85546875" style="20"/>
    <col min="85" max="85" width="10.5703125" style="20" customWidth="1"/>
    <col min="86" max="88" width="9" style="20" customWidth="1"/>
    <col min="89" max="92" width="8.85546875" style="20"/>
    <col min="93" max="93" width="10.5703125" style="20" customWidth="1"/>
    <col min="94" max="96" width="9" style="20" customWidth="1"/>
    <col min="97" max="100" width="8.85546875" style="20"/>
    <col min="101" max="101" width="10.5703125" style="20" customWidth="1"/>
    <col min="102" max="104" width="9" style="20" customWidth="1"/>
    <col min="105" max="108" width="8.85546875" style="20"/>
    <col min="109" max="109" width="10.5703125" style="20" customWidth="1"/>
    <col min="110" max="112" width="9" style="20" customWidth="1"/>
    <col min="113" max="116" width="8.85546875" style="20"/>
    <col min="117" max="117" width="10.5703125" style="20" customWidth="1"/>
    <col min="118" max="120" width="9" style="20" customWidth="1"/>
    <col min="121" max="124" width="8.85546875" style="20"/>
    <col min="125" max="125" width="10.5703125" style="20" customWidth="1"/>
    <col min="126" max="128" width="9" style="20" customWidth="1"/>
    <col min="129" max="132" width="8.85546875" style="20"/>
    <col min="133" max="133" width="10.5703125" style="20" customWidth="1"/>
    <col min="134" max="136" width="9" style="20" customWidth="1"/>
    <col min="137" max="140" width="8.85546875" style="20"/>
    <col min="141" max="141" width="10.5703125" style="20" customWidth="1"/>
    <col min="142" max="144" width="9" style="20" customWidth="1"/>
    <col min="145" max="148" width="8.85546875" style="20"/>
    <col min="149" max="149" width="10.5703125" style="20" customWidth="1"/>
    <col min="150" max="152" width="9" style="20" customWidth="1"/>
    <col min="153" max="156" width="8.85546875" style="20"/>
    <col min="157" max="157" width="10.5703125" style="20" customWidth="1"/>
    <col min="158" max="160" width="9" style="20" customWidth="1"/>
    <col min="161" max="164" width="8.85546875" style="20"/>
    <col min="165" max="165" width="10.5703125" style="20" customWidth="1"/>
    <col min="166" max="168" width="9" style="20" customWidth="1"/>
    <col min="169" max="172" width="8.85546875" style="20"/>
    <col min="173" max="173" width="10.5703125" style="20" customWidth="1"/>
    <col min="174" max="176" width="9" style="20" customWidth="1"/>
    <col min="177" max="180" width="8.85546875" style="20"/>
    <col min="181" max="181" width="10.5703125" style="20" customWidth="1"/>
    <col min="182" max="184" width="9" style="20" customWidth="1"/>
    <col min="185" max="188" width="8.85546875" style="20"/>
    <col min="189" max="189" width="10.5703125" style="20" customWidth="1"/>
    <col min="190" max="192" width="9" style="20" customWidth="1"/>
    <col min="193" max="196" width="8.85546875" style="20"/>
    <col min="197" max="197" width="10.5703125" style="20" customWidth="1"/>
    <col min="198" max="200" width="9" style="20" customWidth="1"/>
    <col min="201" max="204" width="8.85546875" style="20"/>
    <col min="205" max="205" width="10.5703125" style="20" customWidth="1"/>
    <col min="206" max="208" width="9" style="20" customWidth="1"/>
    <col min="209" max="212" width="8.85546875" style="20"/>
    <col min="213" max="213" width="10.5703125" style="20" customWidth="1"/>
    <col min="214" max="216" width="9" style="20" customWidth="1"/>
    <col min="217" max="220" width="8.85546875" style="20"/>
    <col min="221" max="221" width="10.5703125" style="20" customWidth="1"/>
    <col min="222" max="224" width="9" style="20" customWidth="1"/>
    <col min="225" max="228" width="8.85546875" style="20"/>
    <col min="229" max="229" width="10.5703125" style="20" customWidth="1"/>
    <col min="230" max="232" width="9" style="20" customWidth="1"/>
    <col min="233" max="236" width="8.85546875" style="20"/>
    <col min="237" max="237" width="10.5703125" style="20" customWidth="1"/>
    <col min="238" max="240" width="9" style="20" customWidth="1"/>
    <col min="241" max="244" width="8.85546875" style="20"/>
    <col min="245" max="245" width="10.5703125" style="20" customWidth="1"/>
    <col min="246" max="248" width="9" style="20" customWidth="1"/>
    <col min="249" max="252" width="8.85546875" style="20"/>
    <col min="253" max="253" width="10.5703125" style="20" customWidth="1"/>
    <col min="254" max="256" width="9" style="20" customWidth="1"/>
    <col min="257" max="260" width="8.85546875" style="20"/>
    <col min="261" max="261" width="10.5703125" style="20" customWidth="1"/>
    <col min="262" max="264" width="9" style="20" customWidth="1"/>
    <col min="265" max="268" width="8.85546875" style="20"/>
    <col min="269" max="269" width="10.5703125" style="20" customWidth="1"/>
    <col min="270" max="272" width="9" style="20" customWidth="1"/>
    <col min="273" max="276" width="8.85546875" style="20"/>
    <col min="277" max="277" width="10.5703125" style="20" customWidth="1"/>
    <col min="278" max="280" width="9" style="20" customWidth="1"/>
    <col min="281" max="284" width="8.85546875" style="20"/>
    <col min="285" max="285" width="10.5703125" style="20" customWidth="1"/>
    <col min="286" max="288" width="9" style="20" customWidth="1"/>
    <col min="289" max="292" width="8.85546875" style="20"/>
    <col min="293" max="293" width="10.5703125" style="20" customWidth="1"/>
    <col min="294" max="296" width="9" style="20" customWidth="1"/>
    <col min="297" max="300" width="8.85546875" style="20"/>
    <col min="301" max="301" width="10.5703125" style="20" customWidth="1"/>
    <col min="302" max="304" width="9" style="20" customWidth="1"/>
    <col min="305" max="308" width="8.85546875" style="20"/>
    <col min="309" max="309" width="10.5703125" style="20" customWidth="1"/>
    <col min="310" max="312" width="9" style="20" customWidth="1"/>
    <col min="313" max="316" width="8.85546875" style="20"/>
    <col min="317" max="317" width="10.5703125" style="20" customWidth="1"/>
    <col min="318" max="320" width="9" style="20" customWidth="1"/>
    <col min="321" max="324" width="8.85546875" style="20"/>
    <col min="325" max="325" width="10.5703125" style="20" customWidth="1"/>
    <col min="326" max="328" width="9" style="20" customWidth="1"/>
    <col min="329" max="332" width="8.85546875" style="20"/>
    <col min="333" max="333" width="10.5703125" style="20" customWidth="1"/>
    <col min="334" max="336" width="9" style="20" customWidth="1"/>
    <col min="337" max="340" width="8.85546875" style="20"/>
    <col min="341" max="341" width="10.5703125" style="20" customWidth="1"/>
    <col min="342" max="344" width="9" style="20" customWidth="1"/>
    <col min="345" max="348" width="8.85546875" style="20"/>
    <col min="349" max="349" width="10.5703125" style="20" customWidth="1"/>
    <col min="350" max="352" width="9" style="20" customWidth="1"/>
    <col min="353" max="356" width="8.85546875" style="20"/>
    <col min="357" max="357" width="10.5703125" style="20" customWidth="1"/>
    <col min="358" max="360" width="9" style="20" customWidth="1"/>
    <col min="361" max="364" width="8.85546875" style="20"/>
    <col min="365" max="365" width="10.5703125" style="20" customWidth="1"/>
    <col min="366" max="368" width="9" style="20" customWidth="1"/>
    <col min="369" max="372" width="8.85546875" style="20"/>
    <col min="373" max="373" width="10.5703125" style="20" customWidth="1"/>
    <col min="374" max="376" width="9" style="20" customWidth="1"/>
    <col min="377" max="380" width="8.85546875" style="20"/>
    <col min="381" max="381" width="10.5703125" style="20" customWidth="1"/>
    <col min="382" max="384" width="9" style="20" customWidth="1"/>
    <col min="385" max="388" width="8.85546875" style="20"/>
    <col min="389" max="389" width="10.5703125" style="20" customWidth="1"/>
    <col min="390" max="392" width="9" style="20" customWidth="1"/>
    <col min="393" max="396" width="8.85546875" style="20"/>
    <col min="397" max="397" width="10.5703125" style="20" customWidth="1"/>
    <col min="398" max="400" width="9" style="20" customWidth="1"/>
    <col min="401" max="404" width="8.85546875" style="20"/>
    <col min="405" max="405" width="10.5703125" style="20" customWidth="1"/>
    <col min="406" max="408" width="9" style="20" customWidth="1"/>
    <col min="409" max="412" width="8.85546875" style="20"/>
    <col min="413" max="413" width="10.5703125" style="20" customWidth="1"/>
    <col min="414" max="416" width="9" style="20" customWidth="1"/>
    <col min="417" max="420" width="8.85546875" style="20"/>
    <col min="421" max="421" width="10.5703125" style="20" customWidth="1"/>
    <col min="422" max="424" width="9" style="20" customWidth="1"/>
    <col min="425" max="428" width="8.85546875" style="20"/>
    <col min="429" max="429" width="10.5703125" style="20" customWidth="1"/>
    <col min="430" max="432" width="9" style="20" customWidth="1"/>
    <col min="433" max="436" width="8.85546875" style="20"/>
    <col min="437" max="437" width="10.5703125" style="20" customWidth="1"/>
    <col min="438" max="440" width="9" style="20" customWidth="1"/>
    <col min="441" max="444" width="8.85546875" style="20"/>
    <col min="445" max="445" width="10.5703125" style="20" customWidth="1"/>
    <col min="446" max="448" width="9" style="20" customWidth="1"/>
    <col min="449" max="452" width="8.85546875" style="20"/>
    <col min="453" max="453" width="10.5703125" style="20" customWidth="1"/>
    <col min="454" max="456" width="9" style="20" customWidth="1"/>
    <col min="457" max="460" width="8.85546875" style="20"/>
    <col min="461" max="461" width="10.5703125" style="20" customWidth="1"/>
    <col min="462" max="464" width="9" style="20" customWidth="1"/>
    <col min="465" max="468" width="8.85546875" style="20"/>
    <col min="469" max="469" width="10.5703125" style="20" customWidth="1"/>
    <col min="470" max="472" width="9" style="20" customWidth="1"/>
    <col min="473" max="476" width="8.85546875" style="20"/>
    <col min="477" max="477" width="10.5703125" style="20" customWidth="1"/>
    <col min="478" max="480" width="9" style="20" customWidth="1"/>
    <col min="481" max="484" width="8.85546875" style="20"/>
    <col min="485" max="485" width="10.5703125" style="20" customWidth="1"/>
    <col min="486" max="488" width="9" style="20" customWidth="1"/>
    <col min="489" max="492" width="8.85546875" style="20"/>
    <col min="493" max="493" width="10.5703125" style="20" customWidth="1"/>
    <col min="494" max="496" width="9" style="20" customWidth="1"/>
    <col min="497" max="500" width="8.85546875" style="20"/>
    <col min="501" max="501" width="10.5703125" style="20" customWidth="1"/>
    <col min="502" max="504" width="9" style="20" customWidth="1"/>
    <col min="505" max="508" width="8.85546875" style="20"/>
    <col min="509" max="509" width="10.5703125" style="20" customWidth="1"/>
    <col min="510" max="512" width="9" style="20" customWidth="1"/>
    <col min="513" max="516" width="8.85546875" style="20"/>
    <col min="517" max="517" width="10.5703125" style="20" customWidth="1"/>
    <col min="518" max="520" width="9" style="20" customWidth="1"/>
    <col min="521" max="524" width="8.85546875" style="20"/>
    <col min="525" max="525" width="10.5703125" style="20" customWidth="1"/>
    <col min="526" max="528" width="9" style="20" customWidth="1"/>
    <col min="529" max="532" width="8.85546875" style="20"/>
    <col min="533" max="533" width="10.5703125" style="20" customWidth="1"/>
    <col min="534" max="536" width="9" style="20" customWidth="1"/>
    <col min="537" max="540" width="8.85546875" style="20"/>
    <col min="541" max="541" width="10.5703125" style="20" customWidth="1"/>
    <col min="542" max="544" width="9" style="20" customWidth="1"/>
    <col min="545" max="548" width="8.85546875" style="20"/>
    <col min="549" max="549" width="10.5703125" style="20" customWidth="1"/>
    <col min="550" max="552" width="9" style="20" customWidth="1"/>
    <col min="553" max="556" width="8.85546875" style="20"/>
    <col min="557" max="557" width="10.5703125" style="20" customWidth="1"/>
    <col min="558" max="560" width="9" style="20" customWidth="1"/>
    <col min="561" max="564" width="8.85546875" style="20"/>
    <col min="565" max="565" width="10.5703125" style="20" customWidth="1"/>
    <col min="566" max="568" width="9" style="20" customWidth="1"/>
    <col min="569" max="572" width="8.85546875" style="20"/>
    <col min="573" max="573" width="10.5703125" style="20" customWidth="1"/>
    <col min="574" max="576" width="9" style="20" customWidth="1"/>
    <col min="577" max="580" width="8.85546875" style="20"/>
    <col min="581" max="581" width="10.5703125" style="20" customWidth="1"/>
    <col min="582" max="584" width="9" style="20" customWidth="1"/>
    <col min="585" max="588" width="8.85546875" style="20"/>
    <col min="589" max="589" width="10.5703125" style="20" customWidth="1"/>
    <col min="590" max="592" width="9" style="20" customWidth="1"/>
    <col min="593" max="596" width="8.85546875" style="20"/>
    <col min="597" max="597" width="10.5703125" style="20" customWidth="1"/>
    <col min="598" max="600" width="9" style="20" customWidth="1"/>
    <col min="601" max="604" width="8.85546875" style="20"/>
    <col min="605" max="605" width="10.5703125" style="20" customWidth="1"/>
    <col min="606" max="608" width="9" style="20" customWidth="1"/>
    <col min="609" max="612" width="8.85546875" style="20"/>
    <col min="613" max="613" width="10.5703125" style="20" customWidth="1"/>
    <col min="614" max="616" width="9" style="20" customWidth="1"/>
    <col min="617" max="620" width="8.85546875" style="20"/>
    <col min="621" max="621" width="10.5703125" style="20" customWidth="1"/>
    <col min="622" max="624" width="9" style="20" customWidth="1"/>
    <col min="625" max="628" width="8.85546875" style="20"/>
    <col min="629" max="629" width="10.5703125" style="20" customWidth="1"/>
    <col min="630" max="632" width="9" style="20" customWidth="1"/>
    <col min="633" max="636" width="8.85546875" style="20"/>
    <col min="637" max="637" width="10.5703125" style="20" customWidth="1"/>
    <col min="638" max="640" width="9" style="20" customWidth="1"/>
    <col min="641" max="644" width="8.85546875" style="20"/>
    <col min="645" max="645" width="10.5703125" style="20" customWidth="1"/>
    <col min="646" max="648" width="9" style="20" customWidth="1"/>
    <col min="649" max="652" width="8.85546875" style="20"/>
    <col min="653" max="653" width="10.5703125" style="20" customWidth="1"/>
    <col min="654" max="656" width="9" style="20" customWidth="1"/>
    <col min="657" max="660" width="8.85546875" style="20"/>
    <col min="661" max="661" width="10.5703125" style="20" customWidth="1"/>
    <col min="662" max="664" width="9" style="20" customWidth="1"/>
    <col min="665" max="668" width="8.85546875" style="20"/>
    <col min="669" max="669" width="10.5703125" style="20" customWidth="1"/>
    <col min="670" max="672" width="9" style="20" customWidth="1"/>
    <col min="673" max="676" width="8.85546875" style="20"/>
    <col min="677" max="677" width="10.5703125" style="20" customWidth="1"/>
    <col min="678" max="680" width="9" style="20" customWidth="1"/>
    <col min="681" max="684" width="8.85546875" style="20"/>
    <col min="685" max="685" width="10.5703125" style="20" customWidth="1"/>
    <col min="686" max="688" width="9" style="20" customWidth="1"/>
    <col min="689" max="692" width="8.85546875" style="20"/>
    <col min="693" max="693" width="10.5703125" style="20" customWidth="1"/>
    <col min="694" max="696" width="9" style="20" customWidth="1"/>
    <col min="697" max="700" width="8.85546875" style="20"/>
    <col min="701" max="701" width="10.5703125" style="20" customWidth="1"/>
    <col min="702" max="704" width="9" style="20" customWidth="1"/>
    <col min="705" max="708" width="8.85546875" style="20"/>
    <col min="709" max="709" width="10.5703125" style="20" customWidth="1"/>
    <col min="710" max="712" width="9" style="20" customWidth="1"/>
    <col min="713" max="716" width="8.85546875" style="20"/>
    <col min="717" max="717" width="10.5703125" style="20" customWidth="1"/>
    <col min="718" max="720" width="9" style="20" customWidth="1"/>
    <col min="721" max="724" width="8.85546875" style="20"/>
    <col min="725" max="725" width="10.5703125" style="20" customWidth="1"/>
    <col min="726" max="728" width="9" style="20" customWidth="1"/>
    <col min="729" max="732" width="8.85546875" style="20"/>
    <col min="733" max="733" width="10.5703125" style="20" customWidth="1"/>
    <col min="734" max="736" width="9" style="20" customWidth="1"/>
    <col min="737" max="740" width="8.85546875" style="20"/>
    <col min="741" max="741" width="10.5703125" style="20" customWidth="1"/>
    <col min="742" max="744" width="9" style="20" customWidth="1"/>
    <col min="745" max="748" width="8.85546875" style="20"/>
    <col min="749" max="749" width="10.5703125" style="20" customWidth="1"/>
    <col min="750" max="752" width="9" style="20" customWidth="1"/>
    <col min="753" max="756" width="8.85546875" style="20"/>
    <col min="757" max="757" width="10.5703125" style="20" customWidth="1"/>
    <col min="758" max="760" width="9" style="20" customWidth="1"/>
    <col min="761" max="764" width="8.85546875" style="20"/>
    <col min="765" max="765" width="10.5703125" style="20" customWidth="1"/>
    <col min="766" max="768" width="9" style="20" customWidth="1"/>
    <col min="769" max="772" width="8.85546875" style="20"/>
    <col min="773" max="773" width="10.5703125" style="20" customWidth="1"/>
    <col min="774" max="776" width="9" style="20" customWidth="1"/>
    <col min="777" max="780" width="8.85546875" style="20"/>
    <col min="781" max="781" width="10.5703125" style="20" customWidth="1"/>
    <col min="782" max="784" width="9" style="20" customWidth="1"/>
    <col min="785" max="788" width="8.85546875" style="20"/>
    <col min="789" max="789" width="10.5703125" style="20" customWidth="1"/>
    <col min="790" max="792" width="9" style="20" customWidth="1"/>
    <col min="793" max="796" width="8.85546875" style="20"/>
    <col min="797" max="797" width="10.5703125" style="20" customWidth="1"/>
    <col min="798" max="800" width="9" style="20" customWidth="1"/>
    <col min="801" max="804" width="8.85546875" style="20"/>
    <col min="805" max="805" width="10.5703125" style="20" customWidth="1"/>
    <col min="806" max="808" width="9" style="20" customWidth="1"/>
    <col min="809" max="812" width="8.85546875" style="20"/>
    <col min="813" max="813" width="10.5703125" style="20" customWidth="1"/>
    <col min="814" max="816" width="9" style="20" customWidth="1"/>
    <col min="817" max="820" width="8.85546875" style="20"/>
    <col min="821" max="821" width="10.5703125" style="20" customWidth="1"/>
    <col min="822" max="824" width="9" style="20" customWidth="1"/>
    <col min="825" max="828" width="8.85546875" style="20"/>
    <col min="829" max="829" width="10.5703125" style="20" customWidth="1"/>
    <col min="830" max="832" width="9" style="20" customWidth="1"/>
    <col min="833" max="836" width="8.85546875" style="20"/>
    <col min="837" max="837" width="10.5703125" style="20" customWidth="1"/>
    <col min="838" max="840" width="9" style="20" customWidth="1"/>
    <col min="841" max="844" width="8.85546875" style="20"/>
    <col min="845" max="845" width="10.5703125" style="20" customWidth="1"/>
    <col min="846" max="848" width="9" style="20" customWidth="1"/>
    <col min="849" max="852" width="8.85546875" style="20"/>
    <col min="853" max="853" width="10.5703125" style="20" customWidth="1"/>
    <col min="854" max="856" width="9" style="20" customWidth="1"/>
    <col min="857" max="860" width="8.85546875" style="20"/>
    <col min="861" max="861" width="10.5703125" style="20" customWidth="1"/>
    <col min="862" max="864" width="9" style="20" customWidth="1"/>
    <col min="865" max="868" width="8.85546875" style="20"/>
    <col min="869" max="869" width="10.5703125" style="20" customWidth="1"/>
    <col min="870" max="872" width="9" style="20" customWidth="1"/>
    <col min="873" max="876" width="8.85546875" style="20"/>
    <col min="877" max="877" width="10.5703125" style="20" customWidth="1"/>
    <col min="878" max="880" width="9" style="20" customWidth="1"/>
    <col min="881" max="884" width="8.85546875" style="20"/>
    <col min="885" max="885" width="10.5703125" style="20" customWidth="1"/>
    <col min="886" max="888" width="9" style="20" customWidth="1"/>
    <col min="889" max="892" width="8.85546875" style="20"/>
    <col min="893" max="893" width="10.5703125" style="20" customWidth="1"/>
    <col min="894" max="896" width="9" style="20" customWidth="1"/>
    <col min="897" max="900" width="8.85546875" style="20"/>
    <col min="901" max="901" width="10.5703125" style="20" customWidth="1"/>
    <col min="902" max="904" width="9" style="20" customWidth="1"/>
    <col min="905" max="908" width="8.85546875" style="20"/>
    <col min="909" max="909" width="10.5703125" style="20" customWidth="1"/>
    <col min="910" max="912" width="9" style="20" customWidth="1"/>
    <col min="913" max="916" width="8.85546875" style="20"/>
    <col min="917" max="917" width="10.5703125" style="20" customWidth="1"/>
    <col min="918" max="920" width="9" style="20" customWidth="1"/>
    <col min="921" max="924" width="8.85546875" style="20"/>
    <col min="925" max="925" width="10.5703125" style="20" customWidth="1"/>
    <col min="926" max="928" width="9" style="20" customWidth="1"/>
    <col min="929" max="932" width="8.85546875" style="20"/>
    <col min="933" max="933" width="10.5703125" style="20" customWidth="1"/>
    <col min="934" max="936" width="9" style="20" customWidth="1"/>
    <col min="937" max="940" width="8.85546875" style="20"/>
    <col min="941" max="941" width="10.5703125" style="20" customWidth="1"/>
    <col min="942" max="944" width="9" style="20" customWidth="1"/>
    <col min="945" max="948" width="8.85546875" style="20"/>
    <col min="949" max="949" width="10.5703125" style="20" customWidth="1"/>
    <col min="950" max="952" width="9" style="20" customWidth="1"/>
    <col min="953" max="956" width="8.85546875" style="20"/>
    <col min="957" max="957" width="10.5703125" style="20" customWidth="1"/>
    <col min="958" max="960" width="9" style="20" customWidth="1"/>
    <col min="961" max="964" width="8.85546875" style="20"/>
    <col min="965" max="965" width="10.5703125" style="20" customWidth="1"/>
    <col min="966" max="968" width="9" style="20" customWidth="1"/>
    <col min="969" max="972" width="8.85546875" style="20"/>
    <col min="973" max="973" width="10.5703125" style="20" customWidth="1"/>
    <col min="974" max="976" width="9" style="20" customWidth="1"/>
    <col min="977" max="980" width="8.85546875" style="20"/>
    <col min="981" max="981" width="10.5703125" style="20" customWidth="1"/>
    <col min="982" max="984" width="9" style="20" customWidth="1"/>
    <col min="985" max="988" width="8.85546875" style="20"/>
    <col min="989" max="989" width="10.5703125" style="20" customWidth="1"/>
    <col min="990" max="992" width="9" style="20" customWidth="1"/>
    <col min="993" max="996" width="8.85546875" style="20"/>
    <col min="997" max="997" width="10.5703125" style="20" customWidth="1"/>
    <col min="998" max="1000" width="9" style="20" customWidth="1"/>
    <col min="1001" max="1004" width="8.85546875" style="20"/>
    <col min="1005" max="1005" width="10.5703125" style="20" customWidth="1"/>
    <col min="1006" max="1008" width="9" style="20" customWidth="1"/>
    <col min="1009" max="1012" width="8.85546875" style="20"/>
    <col min="1013" max="1013" width="10.5703125" style="20" customWidth="1"/>
    <col min="1014" max="1016" width="9" style="20" customWidth="1"/>
    <col min="1017" max="1020" width="8.85546875" style="20"/>
    <col min="1021" max="1021" width="10.5703125" style="20" customWidth="1"/>
    <col min="1022" max="1024" width="9" style="20" customWidth="1"/>
    <col min="1025" max="1028" width="8.85546875" style="20"/>
    <col min="1029" max="1029" width="10.5703125" style="20" customWidth="1"/>
    <col min="1030" max="1032" width="9" style="20" customWidth="1"/>
    <col min="1033" max="1036" width="8.85546875" style="20"/>
    <col min="1037" max="1037" width="10.5703125" style="20" customWidth="1"/>
    <col min="1038" max="1040" width="9" style="20" customWidth="1"/>
    <col min="1041" max="1044" width="8.85546875" style="20"/>
    <col min="1045" max="1045" width="10.5703125" style="20" customWidth="1"/>
    <col min="1046" max="1048" width="9" style="20" customWidth="1"/>
    <col min="1049" max="1052" width="8.85546875" style="20"/>
    <col min="1053" max="1053" width="10.5703125" style="20" customWidth="1"/>
    <col min="1054" max="1056" width="9" style="20" customWidth="1"/>
    <col min="1057" max="1060" width="8.85546875" style="20"/>
    <col min="1061" max="1061" width="10.5703125" style="20" customWidth="1"/>
    <col min="1062" max="1064" width="9" style="20" customWidth="1"/>
    <col min="1065" max="1068" width="8.85546875" style="20"/>
    <col min="1069" max="1069" width="10.5703125" style="20" customWidth="1"/>
    <col min="1070" max="1072" width="9" style="20" customWidth="1"/>
    <col min="1073" max="1076" width="8.85546875" style="20"/>
    <col min="1077" max="1077" width="10.5703125" style="20" customWidth="1"/>
    <col min="1078" max="1080" width="9" style="20" customWidth="1"/>
    <col min="1081" max="1084" width="8.85546875" style="20"/>
    <col min="1085" max="1085" width="10.5703125" style="20" customWidth="1"/>
    <col min="1086" max="1088" width="9" style="20" customWidth="1"/>
    <col min="1089" max="1092" width="8.85546875" style="20"/>
    <col min="1093" max="1093" width="10.5703125" style="20" customWidth="1"/>
    <col min="1094" max="1096" width="9" style="20" customWidth="1"/>
    <col min="1097" max="1100" width="8.85546875" style="20"/>
    <col min="1101" max="1101" width="10.5703125" style="20" customWidth="1"/>
    <col min="1102" max="1104" width="9" style="20" customWidth="1"/>
    <col min="1105" max="1108" width="8.85546875" style="20"/>
    <col min="1109" max="1109" width="10.5703125" style="20" customWidth="1"/>
    <col min="1110" max="1112" width="9" style="20" customWidth="1"/>
    <col min="1113" max="1116" width="8.85546875" style="20"/>
    <col min="1117" max="1117" width="10.5703125" style="20" customWidth="1"/>
    <col min="1118" max="1120" width="9" style="20" customWidth="1"/>
    <col min="1121" max="1124" width="8.85546875" style="20"/>
    <col min="1125" max="1125" width="10.5703125" style="20" customWidth="1"/>
    <col min="1126" max="1128" width="9" style="20" customWidth="1"/>
    <col min="1129" max="1132" width="8.85546875" style="20"/>
    <col min="1133" max="1133" width="10.5703125" style="20" customWidth="1"/>
    <col min="1134" max="1136" width="9" style="20" customWidth="1"/>
    <col min="1137" max="1140" width="8.85546875" style="20"/>
    <col min="1141" max="1141" width="10.5703125" style="20" customWidth="1"/>
    <col min="1142" max="1144" width="9" style="20" customWidth="1"/>
    <col min="1145" max="1148" width="8.85546875" style="20"/>
    <col min="1149" max="1149" width="10.5703125" style="20" customWidth="1"/>
    <col min="1150" max="1152" width="9" style="20" customWidth="1"/>
    <col min="1153" max="1156" width="8.85546875" style="20"/>
    <col min="1157" max="1157" width="10.5703125" style="20" customWidth="1"/>
    <col min="1158" max="1160" width="9" style="20" customWidth="1"/>
    <col min="1161" max="1164" width="8.85546875" style="20"/>
    <col min="1165" max="1165" width="10.5703125" style="20" customWidth="1"/>
    <col min="1166" max="1168" width="9" style="20" customWidth="1"/>
    <col min="1169" max="1172" width="8.85546875" style="20"/>
    <col min="1173" max="1173" width="10.5703125" style="20" customWidth="1"/>
    <col min="1174" max="1176" width="9" style="20" customWidth="1"/>
    <col min="1177" max="1180" width="8.85546875" style="20"/>
    <col min="1181" max="1181" width="10.5703125" style="20" customWidth="1"/>
    <col min="1182" max="1184" width="9" style="20" customWidth="1"/>
    <col min="1185" max="1188" width="8.85546875" style="20"/>
    <col min="1189" max="1189" width="10.5703125" style="20" customWidth="1"/>
    <col min="1190" max="1192" width="9" style="20" customWidth="1"/>
    <col min="1193" max="1196" width="8.85546875" style="20"/>
    <col min="1197" max="1197" width="10.5703125" style="20" customWidth="1"/>
    <col min="1198" max="1200" width="9" style="20" customWidth="1"/>
    <col min="1201" max="1204" width="8.85546875" style="20"/>
    <col min="1205" max="1205" width="10.5703125" style="20" customWidth="1"/>
    <col min="1206" max="1208" width="9" style="20" customWidth="1"/>
    <col min="1209" max="1212" width="8.85546875" style="20"/>
    <col min="1213" max="1213" width="10.5703125" style="20" customWidth="1"/>
    <col min="1214" max="1216" width="9" style="20" customWidth="1"/>
    <col min="1217" max="1220" width="8.85546875" style="20"/>
    <col min="1221" max="1221" width="10.5703125" style="20" customWidth="1"/>
    <col min="1222" max="1224" width="9" style="20" customWidth="1"/>
    <col min="1225" max="1228" width="8.85546875" style="20"/>
    <col min="1229" max="1229" width="10.5703125" style="20" customWidth="1"/>
    <col min="1230" max="1232" width="9" style="20" customWidth="1"/>
    <col min="1233" max="1236" width="8.85546875" style="20"/>
    <col min="1237" max="1237" width="10.5703125" style="20" customWidth="1"/>
    <col min="1238" max="1240" width="9" style="20" customWidth="1"/>
    <col min="1241" max="1244" width="8.85546875" style="20"/>
    <col min="1245" max="1245" width="10.5703125" style="20" customWidth="1"/>
    <col min="1246" max="1248" width="9" style="20" customWidth="1"/>
    <col min="1249" max="1252" width="8.85546875" style="20"/>
    <col min="1253" max="1253" width="10.5703125" style="20" customWidth="1"/>
    <col min="1254" max="1256" width="9" style="20" customWidth="1"/>
    <col min="1257" max="1260" width="8.85546875" style="20"/>
    <col min="1261" max="1261" width="10.5703125" style="20" customWidth="1"/>
    <col min="1262" max="1264" width="9" style="20" customWidth="1"/>
    <col min="1265" max="1268" width="8.85546875" style="20"/>
    <col min="1269" max="1269" width="10.5703125" style="20" customWidth="1"/>
    <col min="1270" max="1272" width="9" style="20" customWidth="1"/>
    <col min="1273" max="1276" width="8.85546875" style="20"/>
    <col min="1277" max="1277" width="10.5703125" style="20" customWidth="1"/>
    <col min="1278" max="1280" width="9" style="20" customWidth="1"/>
    <col min="1281" max="1284" width="8.85546875" style="20"/>
    <col min="1285" max="1285" width="10.5703125" style="20" customWidth="1"/>
    <col min="1286" max="1288" width="9" style="20" customWidth="1"/>
    <col min="1289" max="1292" width="8.85546875" style="20"/>
    <col min="1293" max="1293" width="10.5703125" style="20" customWidth="1"/>
    <col min="1294" max="1296" width="9" style="20" customWidth="1"/>
    <col min="1297" max="1300" width="8.85546875" style="20"/>
    <col min="1301" max="1301" width="10.5703125" style="20" customWidth="1"/>
    <col min="1302" max="1304" width="9" style="20" customWidth="1"/>
    <col min="1305" max="1308" width="8.85546875" style="20"/>
    <col min="1309" max="1309" width="10.5703125" style="20" customWidth="1"/>
    <col min="1310" max="1312" width="9" style="20" customWidth="1"/>
    <col min="1313" max="1316" width="8.85546875" style="20"/>
    <col min="1317" max="1317" width="10.5703125" style="20" customWidth="1"/>
    <col min="1318" max="1320" width="9" style="20" customWidth="1"/>
    <col min="1321" max="1324" width="8.85546875" style="20"/>
    <col min="1325" max="1325" width="10.5703125" style="20" customWidth="1"/>
    <col min="1326" max="1328" width="9" style="20" customWidth="1"/>
    <col min="1329" max="1332" width="8.85546875" style="20"/>
    <col min="1333" max="1333" width="10.5703125" style="20" customWidth="1"/>
    <col min="1334" max="1336" width="9" style="20" customWidth="1"/>
    <col min="1337" max="1340" width="8.85546875" style="20"/>
    <col min="1341" max="1341" width="10.5703125" style="20" customWidth="1"/>
    <col min="1342" max="1344" width="9" style="20" customWidth="1"/>
    <col min="1345" max="1348" width="8.85546875" style="20"/>
    <col min="1349" max="1349" width="10.5703125" style="20" customWidth="1"/>
    <col min="1350" max="1352" width="9" style="20" customWidth="1"/>
    <col min="1353" max="1356" width="8.85546875" style="20"/>
    <col min="1357" max="1357" width="10.5703125" style="20" customWidth="1"/>
    <col min="1358" max="1360" width="9" style="20" customWidth="1"/>
    <col min="1361" max="1364" width="8.85546875" style="20"/>
    <col min="1365" max="1365" width="10.5703125" style="20" customWidth="1"/>
    <col min="1366" max="1368" width="9" style="20" customWidth="1"/>
    <col min="1369" max="1372" width="8.85546875" style="20"/>
    <col min="1373" max="1373" width="10.5703125" style="20" customWidth="1"/>
    <col min="1374" max="1376" width="9" style="20" customWidth="1"/>
    <col min="1377" max="1380" width="8.85546875" style="20"/>
    <col min="1381" max="1381" width="10.5703125" style="20" customWidth="1"/>
    <col min="1382" max="1384" width="9" style="20" customWidth="1"/>
    <col min="1385" max="1388" width="8.85546875" style="20"/>
    <col min="1389" max="1389" width="10.5703125" style="20" customWidth="1"/>
    <col min="1390" max="1392" width="9" style="20" customWidth="1"/>
    <col min="1393" max="1396" width="8.85546875" style="20"/>
    <col min="1397" max="1397" width="10.5703125" style="20" customWidth="1"/>
    <col min="1398" max="1400" width="9" style="20" customWidth="1"/>
    <col min="1401" max="1404" width="8.85546875" style="20"/>
    <col min="1405" max="1405" width="10.5703125" style="20" customWidth="1"/>
    <col min="1406" max="1408" width="9" style="20" customWidth="1"/>
    <col min="1409" max="1412" width="8.85546875" style="20"/>
    <col min="1413" max="1413" width="10.5703125" style="20" customWidth="1"/>
    <col min="1414" max="1416" width="9" style="20" customWidth="1"/>
    <col min="1417" max="1420" width="8.85546875" style="20"/>
    <col min="1421" max="1421" width="10.5703125" style="20" customWidth="1"/>
    <col min="1422" max="1424" width="9" style="20" customWidth="1"/>
    <col min="1425" max="1428" width="8.85546875" style="20"/>
    <col min="1429" max="1429" width="10.5703125" style="20" customWidth="1"/>
    <col min="1430" max="1432" width="9" style="20" customWidth="1"/>
    <col min="1433" max="1436" width="8.85546875" style="20"/>
    <col min="1437" max="1437" width="10.5703125" style="20" customWidth="1"/>
    <col min="1438" max="1440" width="9" style="20" customWidth="1"/>
    <col min="1441" max="1444" width="8.85546875" style="20"/>
    <col min="1445" max="1445" width="10.5703125" style="20" customWidth="1"/>
    <col min="1446" max="1448" width="9" style="20" customWidth="1"/>
    <col min="1449" max="1452" width="8.85546875" style="20"/>
    <col min="1453" max="1453" width="10.5703125" style="20" customWidth="1"/>
    <col min="1454" max="1456" width="9" style="20" customWidth="1"/>
    <col min="1457" max="1460" width="8.85546875" style="20"/>
    <col min="1461" max="1461" width="10.5703125" style="20" customWidth="1"/>
    <col min="1462" max="1464" width="9" style="20" customWidth="1"/>
    <col min="1465" max="1468" width="8.85546875" style="20"/>
    <col min="1469" max="1469" width="10.5703125" style="20" customWidth="1"/>
    <col min="1470" max="1472" width="9" style="20" customWidth="1"/>
    <col min="1473" max="1476" width="8.85546875" style="20"/>
    <col min="1477" max="1477" width="10.5703125" style="20" customWidth="1"/>
    <col min="1478" max="1480" width="9" style="20" customWidth="1"/>
    <col min="1481" max="1484" width="8.85546875" style="20"/>
    <col min="1485" max="1485" width="10.5703125" style="20" customWidth="1"/>
    <col min="1486" max="1488" width="9" style="20" customWidth="1"/>
    <col min="1489" max="1492" width="8.85546875" style="20"/>
    <col min="1493" max="1493" width="10.5703125" style="20" customWidth="1"/>
    <col min="1494" max="1496" width="9" style="20" customWidth="1"/>
    <col min="1497" max="1500" width="8.85546875" style="20"/>
    <col min="1501" max="1501" width="10.5703125" style="20" customWidth="1"/>
    <col min="1502" max="1504" width="9" style="20" customWidth="1"/>
    <col min="1505" max="1508" width="8.85546875" style="20"/>
    <col min="1509" max="1509" width="10.5703125" style="20" customWidth="1"/>
    <col min="1510" max="1512" width="9" style="20" customWidth="1"/>
    <col min="1513" max="1516" width="8.85546875" style="20"/>
    <col min="1517" max="1517" width="10.5703125" style="20" customWidth="1"/>
    <col min="1518" max="1520" width="9" style="20" customWidth="1"/>
    <col min="1521" max="1524" width="8.85546875" style="20"/>
    <col min="1525" max="1525" width="10.5703125" style="20" customWidth="1"/>
    <col min="1526" max="1528" width="9" style="20" customWidth="1"/>
    <col min="1529" max="1532" width="8.85546875" style="20"/>
    <col min="1533" max="1533" width="10.5703125" style="20" customWidth="1"/>
    <col min="1534" max="1536" width="9" style="20" customWidth="1"/>
    <col min="1537" max="1540" width="8.85546875" style="20"/>
    <col min="1541" max="1541" width="10.5703125" style="20" customWidth="1"/>
    <col min="1542" max="1544" width="9" style="20" customWidth="1"/>
    <col min="1545" max="1548" width="8.85546875" style="20"/>
    <col min="1549" max="1549" width="10.5703125" style="20" customWidth="1"/>
    <col min="1550" max="1552" width="9" style="20" customWidth="1"/>
    <col min="1553" max="1556" width="8.85546875" style="20"/>
    <col min="1557" max="1557" width="10.5703125" style="20" customWidth="1"/>
    <col min="1558" max="1560" width="9" style="20" customWidth="1"/>
    <col min="1561" max="1564" width="8.85546875" style="20"/>
    <col min="1565" max="1565" width="10.5703125" style="20" customWidth="1"/>
    <col min="1566" max="1568" width="9" style="20" customWidth="1"/>
    <col min="1569" max="1572" width="8.85546875" style="20"/>
    <col min="1573" max="1573" width="10.5703125" style="20" customWidth="1"/>
    <col min="1574" max="1576" width="9" style="20" customWidth="1"/>
    <col min="1577" max="1580" width="8.85546875" style="20"/>
    <col min="1581" max="1581" width="10.5703125" style="20" customWidth="1"/>
    <col min="1582" max="1584" width="9" style="20" customWidth="1"/>
    <col min="1585" max="1588" width="8.85546875" style="20"/>
    <col min="1589" max="1589" width="10.5703125" style="20" customWidth="1"/>
    <col min="1590" max="1592" width="9" style="20" customWidth="1"/>
    <col min="1593" max="1596" width="8.85546875" style="20"/>
    <col min="1597" max="1597" width="10.5703125" style="20" customWidth="1"/>
    <col min="1598" max="1600" width="9" style="20" customWidth="1"/>
    <col min="1601" max="1604" width="8.85546875" style="20"/>
    <col min="1605" max="1605" width="10.5703125" style="20" customWidth="1"/>
    <col min="1606" max="1608" width="9" style="20" customWidth="1"/>
    <col min="1609" max="1612" width="8.85546875" style="20"/>
    <col min="1613" max="1613" width="10.5703125" style="20" customWidth="1"/>
    <col min="1614" max="1616" width="9" style="20" customWidth="1"/>
    <col min="1617" max="1620" width="8.85546875" style="20"/>
    <col min="1621" max="1621" width="10.5703125" style="20" customWidth="1"/>
    <col min="1622" max="1624" width="9" style="20" customWidth="1"/>
    <col min="1625" max="1628" width="8.85546875" style="20"/>
    <col min="1629" max="1629" width="10.5703125" style="20" customWidth="1"/>
    <col min="1630" max="1632" width="9" style="20" customWidth="1"/>
    <col min="1633" max="1636" width="8.85546875" style="20"/>
    <col min="1637" max="1637" width="10.5703125" style="20" customWidth="1"/>
    <col min="1638" max="1640" width="9" style="20" customWidth="1"/>
    <col min="1641" max="1644" width="8.85546875" style="20"/>
    <col min="1645" max="1645" width="10.5703125" style="20" customWidth="1"/>
    <col min="1646" max="1648" width="9" style="20" customWidth="1"/>
    <col min="1649" max="1652" width="8.85546875" style="20"/>
    <col min="1653" max="1653" width="10.5703125" style="20" customWidth="1"/>
    <col min="1654" max="1656" width="9" style="20" customWidth="1"/>
    <col min="1657" max="1660" width="8.85546875" style="20"/>
    <col min="1661" max="1661" width="10.5703125" style="20" customWidth="1"/>
    <col min="1662" max="1664" width="9" style="20" customWidth="1"/>
    <col min="1665" max="1668" width="8.85546875" style="20"/>
    <col min="1669" max="1669" width="10.5703125" style="20" customWidth="1"/>
    <col min="1670" max="1672" width="9" style="20" customWidth="1"/>
    <col min="1673" max="1676" width="8.85546875" style="20"/>
    <col min="1677" max="1677" width="10.5703125" style="20" customWidth="1"/>
    <col min="1678" max="1680" width="9" style="20" customWidth="1"/>
    <col min="1681" max="1684" width="8.85546875" style="20"/>
    <col min="1685" max="1685" width="10.5703125" style="20" customWidth="1"/>
    <col min="1686" max="1688" width="9" style="20" customWidth="1"/>
    <col min="1689" max="1692" width="8.85546875" style="20"/>
    <col min="1693" max="1693" width="10.5703125" style="20" customWidth="1"/>
    <col min="1694" max="1696" width="9" style="20" customWidth="1"/>
    <col min="1697" max="1700" width="8.85546875" style="20"/>
    <col min="1701" max="1701" width="10.5703125" style="20" customWidth="1"/>
    <col min="1702" max="1704" width="9" style="20" customWidth="1"/>
    <col min="1705" max="1708" width="8.85546875" style="20"/>
    <col min="1709" max="1709" width="10.5703125" style="20" customWidth="1"/>
    <col min="1710" max="1712" width="9" style="20" customWidth="1"/>
    <col min="1713" max="1716" width="8.85546875" style="20"/>
    <col min="1717" max="1717" width="10.5703125" style="20" customWidth="1"/>
    <col min="1718" max="1720" width="9" style="20" customWidth="1"/>
    <col min="1721" max="1724" width="8.85546875" style="20"/>
    <col min="1725" max="1725" width="10.5703125" style="20" customWidth="1"/>
    <col min="1726" max="1728" width="9" style="20" customWidth="1"/>
    <col min="1729" max="1732" width="8.85546875" style="20"/>
    <col min="1733" max="1733" width="10.5703125" style="20" customWidth="1"/>
    <col min="1734" max="1736" width="9" style="20" customWidth="1"/>
    <col min="1737" max="1740" width="8.85546875" style="20"/>
    <col min="1741" max="1741" width="10.5703125" style="20" customWidth="1"/>
    <col min="1742" max="1744" width="9" style="20" customWidth="1"/>
    <col min="1745" max="1748" width="8.85546875" style="20"/>
    <col min="1749" max="1749" width="10.5703125" style="20" customWidth="1"/>
    <col min="1750" max="1752" width="9" style="20" customWidth="1"/>
    <col min="1753" max="1756" width="8.85546875" style="20"/>
    <col min="1757" max="1757" width="10.5703125" style="20" customWidth="1"/>
    <col min="1758" max="1760" width="9" style="20" customWidth="1"/>
    <col min="1761" max="1764" width="8.85546875" style="20"/>
    <col min="1765" max="1765" width="10.5703125" style="20" customWidth="1"/>
    <col min="1766" max="1768" width="9" style="20" customWidth="1"/>
    <col min="1769" max="1772" width="8.85546875" style="20"/>
    <col min="1773" max="1773" width="10.5703125" style="20" customWidth="1"/>
    <col min="1774" max="1776" width="9" style="20" customWidth="1"/>
    <col min="1777" max="1780" width="8.85546875" style="20"/>
    <col min="1781" max="1781" width="10.5703125" style="20" customWidth="1"/>
    <col min="1782" max="1784" width="9" style="20" customWidth="1"/>
    <col min="1785" max="1788" width="8.85546875" style="20"/>
    <col min="1789" max="1789" width="10.5703125" style="20" customWidth="1"/>
    <col min="1790" max="1792" width="9" style="20" customWidth="1"/>
    <col min="1793" max="1796" width="8.85546875" style="20"/>
    <col min="1797" max="1797" width="10.5703125" style="20" customWidth="1"/>
    <col min="1798" max="1800" width="9" style="20" customWidth="1"/>
    <col min="1801" max="1804" width="8.85546875" style="20"/>
    <col min="1805" max="1805" width="10.5703125" style="20" customWidth="1"/>
    <col min="1806" max="1808" width="9" style="20" customWidth="1"/>
    <col min="1809" max="1812" width="8.85546875" style="20"/>
    <col min="1813" max="1813" width="10.5703125" style="20" customWidth="1"/>
    <col min="1814" max="1816" width="9" style="20" customWidth="1"/>
    <col min="1817" max="1820" width="8.85546875" style="20"/>
    <col min="1821" max="1821" width="10.5703125" style="20" customWidth="1"/>
    <col min="1822" max="1824" width="9" style="20" customWidth="1"/>
    <col min="1825" max="1828" width="8.85546875" style="20"/>
    <col min="1829" max="1829" width="10.5703125" style="20" customWidth="1"/>
    <col min="1830" max="1832" width="9" style="20" customWidth="1"/>
    <col min="1833" max="1836" width="8.85546875" style="20"/>
    <col min="1837" max="1837" width="10.5703125" style="20" customWidth="1"/>
    <col min="1838" max="1840" width="9" style="20" customWidth="1"/>
    <col min="1841" max="1844" width="8.85546875" style="20"/>
    <col min="1845" max="1845" width="10.5703125" style="20" customWidth="1"/>
    <col min="1846" max="1848" width="9" style="20" customWidth="1"/>
    <col min="1849" max="1852" width="8.85546875" style="20"/>
    <col min="1853" max="1853" width="10.5703125" style="20" customWidth="1"/>
    <col min="1854" max="1856" width="9" style="20" customWidth="1"/>
    <col min="1857" max="1860" width="8.85546875" style="20"/>
    <col min="1861" max="1861" width="10.5703125" style="20" customWidth="1"/>
    <col min="1862" max="1864" width="9" style="20" customWidth="1"/>
    <col min="1865" max="1868" width="8.85546875" style="20"/>
    <col min="1869" max="1869" width="10.5703125" style="20" customWidth="1"/>
    <col min="1870" max="1872" width="9" style="20" customWidth="1"/>
    <col min="1873" max="1876" width="8.85546875" style="20"/>
    <col min="1877" max="1877" width="10.5703125" style="20" customWidth="1"/>
    <col min="1878" max="1880" width="9" style="20" customWidth="1"/>
    <col min="1881" max="1884" width="8.85546875" style="20"/>
    <col min="1885" max="1885" width="10.5703125" style="20" customWidth="1"/>
    <col min="1886" max="1888" width="9" style="20" customWidth="1"/>
    <col min="1889" max="1892" width="8.85546875" style="20"/>
    <col min="1893" max="1893" width="10.5703125" style="20" customWidth="1"/>
    <col min="1894" max="1896" width="9" style="20" customWidth="1"/>
    <col min="1897" max="1900" width="8.85546875" style="20"/>
    <col min="1901" max="1901" width="10.5703125" style="20" customWidth="1"/>
    <col min="1902" max="1904" width="9" style="20" customWidth="1"/>
    <col min="1905" max="1908" width="8.85546875" style="20"/>
    <col min="1909" max="1909" width="10.5703125" style="20" customWidth="1"/>
    <col min="1910" max="1912" width="9" style="20" customWidth="1"/>
    <col min="1913" max="1916" width="8.85546875" style="20"/>
    <col min="1917" max="1917" width="10.5703125" style="20" customWidth="1"/>
    <col min="1918" max="1920" width="9" style="20" customWidth="1"/>
    <col min="1921" max="1924" width="8.85546875" style="20"/>
    <col min="1925" max="1925" width="10.5703125" style="20" customWidth="1"/>
    <col min="1926" max="1928" width="9" style="20" customWidth="1"/>
    <col min="1929" max="1932" width="8.85546875" style="20"/>
    <col min="1933" max="1933" width="10.5703125" style="20" customWidth="1"/>
    <col min="1934" max="1936" width="9" style="20" customWidth="1"/>
    <col min="1937" max="1940" width="8.85546875" style="20"/>
    <col min="1941" max="1941" width="10.5703125" style="20" customWidth="1"/>
    <col min="1942" max="1944" width="9" style="20" customWidth="1"/>
    <col min="1945" max="1948" width="8.85546875" style="20"/>
    <col min="1949" max="1949" width="10.5703125" style="20" customWidth="1"/>
    <col min="1950" max="1952" width="9" style="20" customWidth="1"/>
    <col min="1953" max="1956" width="8.85546875" style="20"/>
    <col min="1957" max="1957" width="10.5703125" style="20" customWidth="1"/>
    <col min="1958" max="1960" width="9" style="20" customWidth="1"/>
    <col min="1961" max="1964" width="8.85546875" style="20"/>
    <col min="1965" max="1965" width="10.5703125" style="20" customWidth="1"/>
    <col min="1966" max="1968" width="9" style="20" customWidth="1"/>
    <col min="1969" max="1972" width="8.85546875" style="20"/>
    <col min="1973" max="1973" width="10.5703125" style="20" customWidth="1"/>
    <col min="1974" max="1976" width="9" style="20" customWidth="1"/>
    <col min="1977" max="1980" width="8.85546875" style="20"/>
    <col min="1981" max="1981" width="10.5703125" style="20" customWidth="1"/>
    <col min="1982" max="1984" width="9" style="20" customWidth="1"/>
    <col min="1985" max="1988" width="8.85546875" style="20"/>
    <col min="1989" max="1989" width="10.5703125" style="20" customWidth="1"/>
    <col min="1990" max="1992" width="9" style="20" customWidth="1"/>
    <col min="1993" max="1996" width="8.85546875" style="20"/>
    <col min="1997" max="1997" width="10.5703125" style="20" customWidth="1"/>
    <col min="1998" max="2000" width="9" style="20" customWidth="1"/>
    <col min="2001" max="2004" width="8.85546875" style="20"/>
    <col min="2005" max="2005" width="10.5703125" style="20" customWidth="1"/>
    <col min="2006" max="2008" width="9" style="20" customWidth="1"/>
    <col min="2009" max="2012" width="8.85546875" style="20"/>
    <col min="2013" max="2013" width="10.5703125" style="20" customWidth="1"/>
    <col min="2014" max="2016" width="9" style="20" customWidth="1"/>
    <col min="2017" max="2020" width="8.85546875" style="20"/>
    <col min="2021" max="2021" width="10.5703125" style="20" customWidth="1"/>
    <col min="2022" max="2024" width="9" style="20" customWidth="1"/>
    <col min="2025" max="2028" width="8.85546875" style="20"/>
    <col min="2029" max="2029" width="10.5703125" style="20" customWidth="1"/>
    <col min="2030" max="2032" width="9" style="20" customWidth="1"/>
    <col min="2033" max="2036" width="8.85546875" style="20"/>
    <col min="2037" max="2037" width="10.5703125" style="20" customWidth="1"/>
    <col min="2038" max="2040" width="9" style="20" customWidth="1"/>
    <col min="2041" max="2044" width="8.85546875" style="20"/>
    <col min="2045" max="2045" width="10.5703125" style="20" customWidth="1"/>
    <col min="2046" max="2048" width="9" style="20" customWidth="1"/>
    <col min="2049" max="2052" width="8.85546875" style="20"/>
    <col min="2053" max="2053" width="10.5703125" style="20" customWidth="1"/>
    <col min="2054" max="2056" width="9" style="20" customWidth="1"/>
    <col min="2057" max="2060" width="8.85546875" style="20"/>
    <col min="2061" max="2061" width="10.5703125" style="20" customWidth="1"/>
    <col min="2062" max="2064" width="9" style="20" customWidth="1"/>
    <col min="2065" max="2068" width="8.85546875" style="20"/>
    <col min="2069" max="2069" width="10.5703125" style="20" customWidth="1"/>
    <col min="2070" max="2072" width="9" style="20" customWidth="1"/>
    <col min="2073" max="2076" width="8.85546875" style="20"/>
    <col min="2077" max="2077" width="10.5703125" style="20" customWidth="1"/>
    <col min="2078" max="2080" width="9" style="20" customWidth="1"/>
    <col min="2081" max="2084" width="8.85546875" style="20"/>
    <col min="2085" max="2085" width="10.5703125" style="20" customWidth="1"/>
    <col min="2086" max="2088" width="9" style="20" customWidth="1"/>
    <col min="2089" max="2092" width="8.85546875" style="20"/>
    <col min="2093" max="2093" width="10.5703125" style="20" customWidth="1"/>
    <col min="2094" max="2096" width="9" style="20" customWidth="1"/>
    <col min="2097" max="2100" width="8.85546875" style="20"/>
    <col min="2101" max="2101" width="10.5703125" style="20" customWidth="1"/>
    <col min="2102" max="2104" width="9" style="20" customWidth="1"/>
    <col min="2105" max="2108" width="8.85546875" style="20"/>
    <col min="2109" max="2109" width="10.5703125" style="20" customWidth="1"/>
    <col min="2110" max="2112" width="9" style="20" customWidth="1"/>
    <col min="2113" max="2116" width="8.85546875" style="20"/>
    <col min="2117" max="2117" width="10.5703125" style="20" customWidth="1"/>
    <col min="2118" max="2120" width="9" style="20" customWidth="1"/>
    <col min="2121" max="2124" width="8.85546875" style="20"/>
    <col min="2125" max="2125" width="10.5703125" style="20" customWidth="1"/>
    <col min="2126" max="2128" width="9" style="20" customWidth="1"/>
    <col min="2129" max="2132" width="8.85546875" style="20"/>
    <col min="2133" max="2133" width="10.5703125" style="20" customWidth="1"/>
    <col min="2134" max="2136" width="9" style="20" customWidth="1"/>
    <col min="2137" max="2140" width="8.85546875" style="20"/>
    <col min="2141" max="2141" width="10.5703125" style="20" customWidth="1"/>
    <col min="2142" max="2144" width="9" style="20" customWidth="1"/>
    <col min="2145" max="2148" width="8.85546875" style="20"/>
    <col min="2149" max="2149" width="10.5703125" style="20" customWidth="1"/>
    <col min="2150" max="2152" width="9" style="20" customWidth="1"/>
    <col min="2153" max="2156" width="8.85546875" style="20"/>
    <col min="2157" max="2157" width="10.5703125" style="20" customWidth="1"/>
    <col min="2158" max="2160" width="9" style="20" customWidth="1"/>
    <col min="2161" max="2164" width="8.85546875" style="20"/>
    <col min="2165" max="2165" width="10.5703125" style="20" customWidth="1"/>
    <col min="2166" max="2168" width="9" style="20" customWidth="1"/>
    <col min="2169" max="2172" width="8.85546875" style="20"/>
    <col min="2173" max="2173" width="10.5703125" style="20" customWidth="1"/>
    <col min="2174" max="2176" width="9" style="20" customWidth="1"/>
    <col min="2177" max="2180" width="8.85546875" style="20"/>
    <col min="2181" max="2181" width="10.5703125" style="20" customWidth="1"/>
    <col min="2182" max="2184" width="9" style="20" customWidth="1"/>
    <col min="2185" max="2188" width="8.85546875" style="20"/>
    <col min="2189" max="2189" width="10.5703125" style="20" customWidth="1"/>
    <col min="2190" max="2192" width="9" style="20" customWidth="1"/>
    <col min="2193" max="2196" width="8.85546875" style="20"/>
    <col min="2197" max="2197" width="10.5703125" style="20" customWidth="1"/>
    <col min="2198" max="2200" width="9" style="20" customWidth="1"/>
    <col min="2201" max="2204" width="8.85546875" style="20"/>
    <col min="2205" max="2205" width="10.5703125" style="20" customWidth="1"/>
    <col min="2206" max="2208" width="9" style="20" customWidth="1"/>
    <col min="2209" max="2212" width="8.85546875" style="20"/>
    <col min="2213" max="2213" width="10.5703125" style="20" customWidth="1"/>
    <col min="2214" max="2216" width="9" style="20" customWidth="1"/>
    <col min="2217" max="2220" width="8.85546875" style="20"/>
    <col min="2221" max="2221" width="10.5703125" style="20" customWidth="1"/>
    <col min="2222" max="2224" width="9" style="20" customWidth="1"/>
    <col min="2225" max="2228" width="8.85546875" style="20"/>
    <col min="2229" max="2229" width="10.5703125" style="20" customWidth="1"/>
    <col min="2230" max="2232" width="9" style="20" customWidth="1"/>
    <col min="2233" max="2236" width="8.85546875" style="20"/>
    <col min="2237" max="2237" width="10.5703125" style="20" customWidth="1"/>
    <col min="2238" max="2240" width="9" style="20" customWidth="1"/>
    <col min="2241" max="2244" width="8.85546875" style="20"/>
    <col min="2245" max="2245" width="10.5703125" style="20" customWidth="1"/>
    <col min="2246" max="2248" width="9" style="20" customWidth="1"/>
    <col min="2249" max="2252" width="8.85546875" style="20"/>
    <col min="2253" max="2253" width="10.5703125" style="20" customWidth="1"/>
    <col min="2254" max="2256" width="9" style="20" customWidth="1"/>
    <col min="2257" max="2260" width="8.85546875" style="20"/>
    <col min="2261" max="2261" width="10.5703125" style="20" customWidth="1"/>
    <col min="2262" max="2264" width="9" style="20" customWidth="1"/>
    <col min="2265" max="2268" width="8.85546875" style="20"/>
    <col min="2269" max="2269" width="10.5703125" style="20" customWidth="1"/>
    <col min="2270" max="2272" width="9" style="20" customWidth="1"/>
    <col min="2273" max="2276" width="8.85546875" style="20"/>
    <col min="2277" max="2277" width="10.5703125" style="20" customWidth="1"/>
    <col min="2278" max="2280" width="9" style="20" customWidth="1"/>
    <col min="2281" max="2284" width="8.85546875" style="20"/>
    <col min="2285" max="2285" width="10.5703125" style="20" customWidth="1"/>
    <col min="2286" max="2288" width="9" style="20" customWidth="1"/>
    <col min="2289" max="2292" width="8.85546875" style="20"/>
    <col min="2293" max="2293" width="10.5703125" style="20" customWidth="1"/>
    <col min="2294" max="2296" width="9" style="20" customWidth="1"/>
    <col min="2297" max="2300" width="8.85546875" style="20"/>
    <col min="2301" max="2301" width="10.5703125" style="20" customWidth="1"/>
    <col min="2302" max="2304" width="9" style="20" customWidth="1"/>
    <col min="2305" max="2308" width="8.85546875" style="20"/>
    <col min="2309" max="2309" width="10.5703125" style="20" customWidth="1"/>
    <col min="2310" max="2312" width="9" style="20" customWidth="1"/>
    <col min="2313" max="2316" width="8.85546875" style="20"/>
    <col min="2317" max="2317" width="10.5703125" style="20" customWidth="1"/>
    <col min="2318" max="2320" width="9" style="20" customWidth="1"/>
    <col min="2321" max="2324" width="8.85546875" style="20"/>
    <col min="2325" max="2325" width="10.5703125" style="20" customWidth="1"/>
    <col min="2326" max="2328" width="9" style="20" customWidth="1"/>
    <col min="2329" max="2332" width="8.85546875" style="20"/>
    <col min="2333" max="2333" width="10.5703125" style="20" customWidth="1"/>
    <col min="2334" max="2336" width="9" style="20" customWidth="1"/>
    <col min="2337" max="2340" width="8.85546875" style="20"/>
    <col min="2341" max="2341" width="10.5703125" style="20" customWidth="1"/>
    <col min="2342" max="2344" width="9" style="20" customWidth="1"/>
    <col min="2345" max="2348" width="8.85546875" style="20"/>
    <col min="2349" max="2349" width="10.5703125" style="20" customWidth="1"/>
    <col min="2350" max="2352" width="9" style="20" customWidth="1"/>
    <col min="2353" max="2356" width="8.85546875" style="20"/>
    <col min="2357" max="2357" width="10.5703125" style="20" customWidth="1"/>
    <col min="2358" max="2360" width="9" style="20" customWidth="1"/>
    <col min="2361" max="2364" width="8.85546875" style="20"/>
    <col min="2365" max="2365" width="10.5703125" style="20" customWidth="1"/>
    <col min="2366" max="2368" width="9" style="20" customWidth="1"/>
    <col min="2369" max="2372" width="8.85546875" style="20"/>
    <col min="2373" max="2373" width="10.5703125" style="20" customWidth="1"/>
    <col min="2374" max="2376" width="9" style="20" customWidth="1"/>
    <col min="2377" max="2380" width="8.85546875" style="20"/>
    <col min="2381" max="2381" width="10.5703125" style="20" customWidth="1"/>
    <col min="2382" max="2384" width="9" style="20" customWidth="1"/>
    <col min="2385" max="2388" width="8.85546875" style="20"/>
    <col min="2389" max="2389" width="10.5703125" style="20" customWidth="1"/>
    <col min="2390" max="2392" width="9" style="20" customWidth="1"/>
    <col min="2393" max="2396" width="8.85546875" style="20"/>
    <col min="2397" max="2397" width="10.5703125" style="20" customWidth="1"/>
    <col min="2398" max="2400" width="9" style="20" customWidth="1"/>
    <col min="2401" max="2404" width="8.85546875" style="20"/>
    <col min="2405" max="2405" width="10.5703125" style="20" customWidth="1"/>
    <col min="2406" max="2408" width="9" style="20" customWidth="1"/>
    <col min="2409" max="2412" width="8.85546875" style="20"/>
    <col min="2413" max="2413" width="10.5703125" style="20" customWidth="1"/>
    <col min="2414" max="2416" width="9" style="20" customWidth="1"/>
    <col min="2417" max="2420" width="8.85546875" style="20"/>
    <col min="2421" max="2421" width="10.5703125" style="20" customWidth="1"/>
    <col min="2422" max="2424" width="9" style="20" customWidth="1"/>
    <col min="2425" max="2428" width="8.85546875" style="20"/>
    <col min="2429" max="2429" width="10.5703125" style="20" customWidth="1"/>
    <col min="2430" max="2432" width="9" style="20" customWidth="1"/>
    <col min="2433" max="2436" width="8.85546875" style="20"/>
    <col min="2437" max="2437" width="10.5703125" style="20" customWidth="1"/>
    <col min="2438" max="2440" width="9" style="20" customWidth="1"/>
    <col min="2441" max="2444" width="8.85546875" style="20"/>
    <col min="2445" max="2445" width="10.5703125" style="20" customWidth="1"/>
    <col min="2446" max="2448" width="9" style="20" customWidth="1"/>
    <col min="2449" max="2452" width="8.85546875" style="20"/>
    <col min="2453" max="2453" width="10.5703125" style="20" customWidth="1"/>
    <col min="2454" max="2456" width="9" style="20" customWidth="1"/>
    <col min="2457" max="2460" width="8.85546875" style="20"/>
    <col min="2461" max="2461" width="10.5703125" style="20" customWidth="1"/>
    <col min="2462" max="2464" width="9" style="20" customWidth="1"/>
    <col min="2465" max="2468" width="8.85546875" style="20"/>
    <col min="2469" max="2469" width="10.5703125" style="20" customWidth="1"/>
    <col min="2470" max="2472" width="9" style="20" customWidth="1"/>
    <col min="2473" max="2476" width="8.85546875" style="20"/>
    <col min="2477" max="2477" width="10.5703125" style="20" customWidth="1"/>
    <col min="2478" max="2480" width="9" style="20" customWidth="1"/>
    <col min="2481" max="2484" width="8.85546875" style="20"/>
    <col min="2485" max="2485" width="10.5703125" style="20" customWidth="1"/>
    <col min="2486" max="2488" width="9" style="20" customWidth="1"/>
    <col min="2489" max="2492" width="8.85546875" style="20"/>
    <col min="2493" max="2493" width="10.5703125" style="20" customWidth="1"/>
    <col min="2494" max="2496" width="9" style="20" customWidth="1"/>
    <col min="2497" max="2500" width="8.85546875" style="20"/>
    <col min="2501" max="2501" width="10.5703125" style="20" customWidth="1"/>
    <col min="2502" max="2504" width="9" style="20" customWidth="1"/>
    <col min="2505" max="2508" width="8.85546875" style="20"/>
    <col min="2509" max="2509" width="10.5703125" style="20" customWidth="1"/>
    <col min="2510" max="2512" width="9" style="20" customWidth="1"/>
    <col min="2513" max="2516" width="8.85546875" style="20"/>
    <col min="2517" max="2517" width="10.5703125" style="20" customWidth="1"/>
    <col min="2518" max="2520" width="9" style="20" customWidth="1"/>
    <col min="2521" max="2524" width="8.85546875" style="20"/>
    <col min="2525" max="2525" width="10.5703125" style="20" customWidth="1"/>
    <col min="2526" max="2528" width="9" style="20" customWidth="1"/>
    <col min="2529" max="2532" width="8.85546875" style="20"/>
    <col min="2533" max="2533" width="10.5703125" style="20" customWidth="1"/>
    <col min="2534" max="2536" width="9" style="20" customWidth="1"/>
    <col min="2537" max="2540" width="8.85546875" style="20"/>
    <col min="2541" max="2541" width="10.5703125" style="20" customWidth="1"/>
    <col min="2542" max="2544" width="9" style="20" customWidth="1"/>
    <col min="2545" max="2548" width="8.85546875" style="20"/>
    <col min="2549" max="2549" width="10.5703125" style="20" customWidth="1"/>
    <col min="2550" max="2552" width="9" style="20" customWidth="1"/>
    <col min="2553" max="2556" width="8.85546875" style="20"/>
    <col min="2557" max="2557" width="10.5703125" style="20" customWidth="1"/>
    <col min="2558" max="2560" width="9" style="20" customWidth="1"/>
    <col min="2561" max="2564" width="8.85546875" style="20"/>
    <col min="2565" max="2565" width="10.5703125" style="20" customWidth="1"/>
    <col min="2566" max="2568" width="9" style="20" customWidth="1"/>
    <col min="2569" max="2572" width="8.85546875" style="20"/>
    <col min="2573" max="2573" width="10.5703125" style="20" customWidth="1"/>
    <col min="2574" max="2576" width="9" style="20" customWidth="1"/>
    <col min="2577" max="2580" width="8.85546875" style="20"/>
    <col min="2581" max="2581" width="10.5703125" style="20" customWidth="1"/>
    <col min="2582" max="2584" width="9" style="20" customWidth="1"/>
    <col min="2585" max="2588" width="8.85546875" style="20"/>
    <col min="2589" max="2589" width="10.5703125" style="20" customWidth="1"/>
    <col min="2590" max="2592" width="9" style="20" customWidth="1"/>
    <col min="2593" max="2596" width="8.85546875" style="20"/>
    <col min="2597" max="2597" width="10.5703125" style="20" customWidth="1"/>
    <col min="2598" max="2600" width="9" style="20" customWidth="1"/>
    <col min="2601" max="2604" width="8.85546875" style="20"/>
    <col min="2605" max="2605" width="10.5703125" style="20" customWidth="1"/>
    <col min="2606" max="2608" width="9" style="20" customWidth="1"/>
    <col min="2609" max="2612" width="8.85546875" style="20"/>
    <col min="2613" max="2613" width="10.5703125" style="20" customWidth="1"/>
    <col min="2614" max="2616" width="9" style="20" customWidth="1"/>
    <col min="2617" max="2620" width="8.85546875" style="20"/>
    <col min="2621" max="2621" width="10.5703125" style="20" customWidth="1"/>
    <col min="2622" max="2624" width="9" style="20" customWidth="1"/>
    <col min="2625" max="2628" width="8.85546875" style="20"/>
    <col min="2629" max="2629" width="10.5703125" style="20" customWidth="1"/>
    <col min="2630" max="2632" width="9" style="20" customWidth="1"/>
    <col min="2633" max="2636" width="8.85546875" style="20"/>
    <col min="2637" max="2637" width="10.5703125" style="20" customWidth="1"/>
    <col min="2638" max="2640" width="9" style="20" customWidth="1"/>
    <col min="2641" max="2644" width="8.85546875" style="20"/>
    <col min="2645" max="2645" width="10.5703125" style="20" customWidth="1"/>
    <col min="2646" max="2648" width="9" style="20" customWidth="1"/>
    <col min="2649" max="2652" width="8.85546875" style="20"/>
    <col min="2653" max="2653" width="10.5703125" style="20" customWidth="1"/>
    <col min="2654" max="2656" width="9" style="20" customWidth="1"/>
    <col min="2657" max="2660" width="8.85546875" style="20"/>
    <col min="2661" max="2661" width="10.5703125" style="20" customWidth="1"/>
    <col min="2662" max="2664" width="9" style="20" customWidth="1"/>
    <col min="2665" max="2668" width="8.85546875" style="20"/>
    <col min="2669" max="2669" width="10.5703125" style="20" customWidth="1"/>
    <col min="2670" max="2672" width="9" style="20" customWidth="1"/>
    <col min="2673" max="2676" width="8.85546875" style="20"/>
    <col min="2677" max="2677" width="10.5703125" style="20" customWidth="1"/>
    <col min="2678" max="2680" width="9" style="20" customWidth="1"/>
    <col min="2681" max="2684" width="8.85546875" style="20"/>
    <col min="2685" max="2685" width="10.5703125" style="20" customWidth="1"/>
    <col min="2686" max="2688" width="9" style="20" customWidth="1"/>
    <col min="2689" max="2692" width="8.85546875" style="20"/>
    <col min="2693" max="2693" width="10.5703125" style="20" customWidth="1"/>
    <col min="2694" max="2696" width="9" style="20" customWidth="1"/>
    <col min="2697" max="2700" width="8.85546875" style="20"/>
    <col min="2701" max="2701" width="10.5703125" style="20" customWidth="1"/>
    <col min="2702" max="2704" width="9" style="20" customWidth="1"/>
    <col min="2705" max="2708" width="8.85546875" style="20"/>
    <col min="2709" max="2709" width="10.5703125" style="20" customWidth="1"/>
    <col min="2710" max="2712" width="9" style="20" customWidth="1"/>
    <col min="2713" max="2716" width="8.85546875" style="20"/>
    <col min="2717" max="2717" width="10.5703125" style="20" customWidth="1"/>
    <col min="2718" max="2720" width="9" style="20" customWidth="1"/>
    <col min="2721" max="2724" width="8.85546875" style="20"/>
    <col min="2725" max="2725" width="10.5703125" style="20" customWidth="1"/>
    <col min="2726" max="2728" width="9" style="20" customWidth="1"/>
    <col min="2729" max="2732" width="8.85546875" style="20"/>
    <col min="2733" max="2733" width="10.5703125" style="20" customWidth="1"/>
    <col min="2734" max="2736" width="9" style="20" customWidth="1"/>
    <col min="2737" max="2740" width="8.85546875" style="20"/>
    <col min="2741" max="2741" width="10.5703125" style="20" customWidth="1"/>
    <col min="2742" max="2744" width="9" style="20" customWidth="1"/>
    <col min="2745" max="2748" width="8.85546875" style="20"/>
    <col min="2749" max="2749" width="10.5703125" style="20" customWidth="1"/>
    <col min="2750" max="2752" width="9" style="20" customWidth="1"/>
    <col min="2753" max="2756" width="8.85546875" style="20"/>
    <col min="2757" max="2757" width="10.5703125" style="20" customWidth="1"/>
    <col min="2758" max="2760" width="9" style="20" customWidth="1"/>
    <col min="2761" max="2764" width="8.85546875" style="20"/>
    <col min="2765" max="2765" width="10.5703125" style="20" customWidth="1"/>
    <col min="2766" max="2768" width="9" style="20" customWidth="1"/>
    <col min="2769" max="2772" width="8.85546875" style="20"/>
    <col min="2773" max="2773" width="10.5703125" style="20" customWidth="1"/>
    <col min="2774" max="2776" width="9" style="20" customWidth="1"/>
    <col min="2777" max="2780" width="8.85546875" style="20"/>
    <col min="2781" max="2781" width="10.5703125" style="20" customWidth="1"/>
    <col min="2782" max="2784" width="9" style="20" customWidth="1"/>
    <col min="2785" max="2788" width="8.85546875" style="20"/>
    <col min="2789" max="2789" width="10.5703125" style="20" customWidth="1"/>
    <col min="2790" max="2792" width="9" style="20" customWidth="1"/>
    <col min="2793" max="2796" width="8.85546875" style="20"/>
    <col min="2797" max="2797" width="10.5703125" style="20" customWidth="1"/>
    <col min="2798" max="2800" width="9" style="20" customWidth="1"/>
    <col min="2801" max="2804" width="8.85546875" style="20"/>
    <col min="2805" max="2805" width="10.5703125" style="20" customWidth="1"/>
    <col min="2806" max="2808" width="9" style="20" customWidth="1"/>
    <col min="2809" max="2812" width="8.85546875" style="20"/>
    <col min="2813" max="2813" width="10.5703125" style="20" customWidth="1"/>
    <col min="2814" max="2816" width="9" style="20" customWidth="1"/>
    <col min="2817" max="2820" width="8.85546875" style="20"/>
    <col min="2821" max="2821" width="10.5703125" style="20" customWidth="1"/>
    <col min="2822" max="2824" width="9" style="20" customWidth="1"/>
    <col min="2825" max="2828" width="8.85546875" style="20"/>
    <col min="2829" max="2829" width="10.5703125" style="20" customWidth="1"/>
    <col min="2830" max="2832" width="9" style="20" customWidth="1"/>
    <col min="2833" max="2836" width="8.85546875" style="20"/>
    <col min="2837" max="2837" width="10.5703125" style="20" customWidth="1"/>
    <col min="2838" max="2840" width="9" style="20" customWidth="1"/>
    <col min="2841" max="2844" width="8.85546875" style="20"/>
    <col min="2845" max="2845" width="10.5703125" style="20" customWidth="1"/>
    <col min="2846" max="2848" width="9" style="20" customWidth="1"/>
    <col min="2849" max="2852" width="8.85546875" style="20"/>
    <col min="2853" max="2853" width="10.5703125" style="20" customWidth="1"/>
    <col min="2854" max="2856" width="9" style="20" customWidth="1"/>
    <col min="2857" max="2860" width="8.85546875" style="20"/>
    <col min="2861" max="2861" width="10.5703125" style="20" customWidth="1"/>
    <col min="2862" max="2864" width="9" style="20" customWidth="1"/>
    <col min="2865" max="2868" width="8.85546875" style="20"/>
    <col min="2869" max="2869" width="10.5703125" style="20" customWidth="1"/>
    <col min="2870" max="2872" width="9" style="20" customWidth="1"/>
    <col min="2873" max="2876" width="8.85546875" style="20"/>
    <col min="2877" max="2877" width="10.5703125" style="20" customWidth="1"/>
    <col min="2878" max="2880" width="9" style="20" customWidth="1"/>
    <col min="2881" max="2884" width="8.85546875" style="20"/>
    <col min="2885" max="2885" width="10.5703125" style="20" customWidth="1"/>
    <col min="2886" max="2888" width="9" style="20" customWidth="1"/>
    <col min="2889" max="2892" width="8.85546875" style="20"/>
    <col min="2893" max="2893" width="10.5703125" style="20" customWidth="1"/>
    <col min="2894" max="2896" width="9" style="20" customWidth="1"/>
    <col min="2897" max="2900" width="8.85546875" style="20"/>
    <col min="2901" max="2901" width="10.5703125" style="20" customWidth="1"/>
    <col min="2902" max="2904" width="9" style="20" customWidth="1"/>
    <col min="2905" max="2908" width="8.85546875" style="20"/>
    <col min="2909" max="2909" width="10.5703125" style="20" customWidth="1"/>
    <col min="2910" max="2912" width="9" style="20" customWidth="1"/>
    <col min="2913" max="2916" width="8.85546875" style="20"/>
    <col min="2917" max="2917" width="10.5703125" style="20" customWidth="1"/>
    <col min="2918" max="2920" width="9" style="20" customWidth="1"/>
    <col min="2921" max="2924" width="8.85546875" style="20"/>
    <col min="2925" max="2925" width="10.5703125" style="20" customWidth="1"/>
    <col min="2926" max="2928" width="9" style="20" customWidth="1"/>
    <col min="2929" max="2932" width="8.85546875" style="20"/>
    <col min="2933" max="2933" width="10.5703125" style="20" customWidth="1"/>
    <col min="2934" max="2936" width="9" style="20" customWidth="1"/>
    <col min="2937" max="2940" width="8.85546875" style="20"/>
    <col min="2941" max="2941" width="10.5703125" style="20" customWidth="1"/>
    <col min="2942" max="2944" width="9" style="20" customWidth="1"/>
    <col min="2945" max="2948" width="8.85546875" style="20"/>
    <col min="2949" max="2949" width="10.5703125" style="20" customWidth="1"/>
    <col min="2950" max="2952" width="9" style="20" customWidth="1"/>
    <col min="2953" max="2956" width="8.85546875" style="20"/>
    <col min="2957" max="2957" width="10.5703125" style="20" customWidth="1"/>
    <col min="2958" max="2960" width="9" style="20" customWidth="1"/>
    <col min="2961" max="2964" width="8.85546875" style="20"/>
    <col min="2965" max="2965" width="10.5703125" style="20" customWidth="1"/>
    <col min="2966" max="2968" width="9" style="20" customWidth="1"/>
    <col min="2969" max="2972" width="8.85546875" style="20"/>
    <col min="2973" max="2973" width="10.5703125" style="20" customWidth="1"/>
    <col min="2974" max="2976" width="9" style="20" customWidth="1"/>
    <col min="2977" max="2980" width="8.85546875" style="20"/>
    <col min="2981" max="2981" width="10.5703125" style="20" customWidth="1"/>
    <col min="2982" max="2984" width="9" style="20" customWidth="1"/>
    <col min="2985" max="2988" width="8.85546875" style="20"/>
    <col min="2989" max="2989" width="10.5703125" style="20" customWidth="1"/>
    <col min="2990" max="2992" width="9" style="20" customWidth="1"/>
    <col min="2993" max="2996" width="8.85546875" style="20"/>
    <col min="2997" max="2997" width="10.5703125" style="20" customWidth="1"/>
    <col min="2998" max="3000" width="9" style="20" customWidth="1"/>
    <col min="3001" max="3004" width="8.85546875" style="20"/>
    <col min="3005" max="3005" width="10.5703125" style="20" customWidth="1"/>
    <col min="3006" max="3008" width="9" style="20" customWidth="1"/>
    <col min="3009" max="3012" width="8.85546875" style="20"/>
    <col min="3013" max="3013" width="10.5703125" style="20" customWidth="1"/>
    <col min="3014" max="3016" width="9" style="20" customWidth="1"/>
    <col min="3017" max="3020" width="8.85546875" style="20"/>
    <col min="3021" max="3021" width="10.5703125" style="20" customWidth="1"/>
    <col min="3022" max="3024" width="9" style="20" customWidth="1"/>
    <col min="3025" max="3028" width="8.85546875" style="20"/>
    <col min="3029" max="3029" width="10.5703125" style="20" customWidth="1"/>
    <col min="3030" max="3032" width="9" style="20" customWidth="1"/>
    <col min="3033" max="3036" width="8.85546875" style="20"/>
    <col min="3037" max="3037" width="10.5703125" style="20" customWidth="1"/>
    <col min="3038" max="3040" width="9" style="20" customWidth="1"/>
    <col min="3041" max="3044" width="8.85546875" style="20"/>
    <col min="3045" max="3045" width="10.5703125" style="20" customWidth="1"/>
    <col min="3046" max="3048" width="9" style="20" customWidth="1"/>
    <col min="3049" max="3052" width="8.85546875" style="20"/>
    <col min="3053" max="3053" width="10.5703125" style="20" customWidth="1"/>
    <col min="3054" max="3056" width="9" style="20" customWidth="1"/>
    <col min="3057" max="3060" width="8.85546875" style="20"/>
    <col min="3061" max="3061" width="10.5703125" style="20" customWidth="1"/>
    <col min="3062" max="3064" width="9" style="20" customWidth="1"/>
    <col min="3065" max="3068" width="8.85546875" style="20"/>
    <col min="3069" max="3069" width="10.5703125" style="20" customWidth="1"/>
    <col min="3070" max="3072" width="9" style="20" customWidth="1"/>
    <col min="3073" max="3076" width="8.85546875" style="20"/>
    <col min="3077" max="3077" width="10.5703125" style="20" customWidth="1"/>
    <col min="3078" max="3080" width="9" style="20" customWidth="1"/>
    <col min="3081" max="3084" width="8.85546875" style="20"/>
    <col min="3085" max="3085" width="10.5703125" style="20" customWidth="1"/>
    <col min="3086" max="3088" width="9" style="20" customWidth="1"/>
    <col min="3089" max="3092" width="8.85546875" style="20"/>
    <col min="3093" max="3093" width="10.5703125" style="20" customWidth="1"/>
    <col min="3094" max="3096" width="9" style="20" customWidth="1"/>
    <col min="3097" max="3100" width="8.85546875" style="20"/>
    <col min="3101" max="3101" width="10.5703125" style="20" customWidth="1"/>
    <col min="3102" max="3104" width="9" style="20" customWidth="1"/>
    <col min="3105" max="3108" width="8.85546875" style="20"/>
    <col min="3109" max="3109" width="10.5703125" style="20" customWidth="1"/>
    <col min="3110" max="3112" width="9" style="20" customWidth="1"/>
    <col min="3113" max="3116" width="8.85546875" style="20"/>
    <col min="3117" max="3117" width="10.5703125" style="20" customWidth="1"/>
    <col min="3118" max="3120" width="9" style="20" customWidth="1"/>
    <col min="3121" max="3124" width="8.85546875" style="20"/>
    <col min="3125" max="3125" width="10.5703125" style="20" customWidth="1"/>
    <col min="3126" max="3128" width="9" style="20" customWidth="1"/>
    <col min="3129" max="3132" width="8.85546875" style="20"/>
    <col min="3133" max="3133" width="10.5703125" style="20" customWidth="1"/>
    <col min="3134" max="3136" width="9" style="20" customWidth="1"/>
    <col min="3137" max="3140" width="8.85546875" style="20"/>
    <col min="3141" max="3141" width="10.5703125" style="20" customWidth="1"/>
    <col min="3142" max="3144" width="9" style="20" customWidth="1"/>
    <col min="3145" max="3148" width="8.85546875" style="20"/>
    <col min="3149" max="3149" width="10.5703125" style="20" customWidth="1"/>
    <col min="3150" max="3152" width="9" style="20" customWidth="1"/>
    <col min="3153" max="3156" width="8.85546875" style="20"/>
    <col min="3157" max="3157" width="10.5703125" style="20" customWidth="1"/>
    <col min="3158" max="3160" width="9" style="20" customWidth="1"/>
    <col min="3161" max="3164" width="8.85546875" style="20"/>
    <col min="3165" max="3165" width="10.5703125" style="20" customWidth="1"/>
    <col min="3166" max="3168" width="9" style="20" customWidth="1"/>
    <col min="3169" max="3172" width="8.85546875" style="20"/>
    <col min="3173" max="3173" width="10.5703125" style="20" customWidth="1"/>
    <col min="3174" max="3176" width="9" style="20" customWidth="1"/>
    <col min="3177" max="3180" width="8.85546875" style="20"/>
    <col min="3181" max="3181" width="10.5703125" style="20" customWidth="1"/>
    <col min="3182" max="3184" width="9" style="20" customWidth="1"/>
    <col min="3185" max="3188" width="8.85546875" style="20"/>
    <col min="3189" max="3189" width="10.5703125" style="20" customWidth="1"/>
    <col min="3190" max="3192" width="9" style="20" customWidth="1"/>
    <col min="3193" max="3196" width="8.85546875" style="20"/>
    <col min="3197" max="3197" width="10.5703125" style="20" customWidth="1"/>
    <col min="3198" max="3200" width="9" style="20" customWidth="1"/>
    <col min="3201" max="3204" width="8.85546875" style="20"/>
    <col min="3205" max="3205" width="10.5703125" style="20" customWidth="1"/>
    <col min="3206" max="3208" width="9" style="20" customWidth="1"/>
    <col min="3209" max="3212" width="8.85546875" style="20"/>
    <col min="3213" max="3213" width="10.5703125" style="20" customWidth="1"/>
    <col min="3214" max="3216" width="9" style="20" customWidth="1"/>
    <col min="3217" max="3220" width="8.85546875" style="20"/>
    <col min="3221" max="3221" width="10.5703125" style="20" customWidth="1"/>
    <col min="3222" max="3224" width="9" style="20" customWidth="1"/>
    <col min="3225" max="3228" width="8.85546875" style="20"/>
    <col min="3229" max="3229" width="10.5703125" style="20" customWidth="1"/>
    <col min="3230" max="3232" width="9" style="20" customWidth="1"/>
    <col min="3233" max="3236" width="8.85546875" style="20"/>
    <col min="3237" max="3237" width="10.5703125" style="20" customWidth="1"/>
    <col min="3238" max="3240" width="9" style="20" customWidth="1"/>
    <col min="3241" max="3244" width="8.85546875" style="20"/>
    <col min="3245" max="3245" width="10.5703125" style="20" customWidth="1"/>
    <col min="3246" max="3248" width="9" style="20" customWidth="1"/>
    <col min="3249" max="3252" width="8.85546875" style="20"/>
    <col min="3253" max="3253" width="10.5703125" style="20" customWidth="1"/>
    <col min="3254" max="3256" width="9" style="20" customWidth="1"/>
    <col min="3257" max="3260" width="8.85546875" style="20"/>
    <col min="3261" max="3261" width="10.5703125" style="20" customWidth="1"/>
    <col min="3262" max="3264" width="9" style="20" customWidth="1"/>
    <col min="3265" max="3268" width="8.85546875" style="20"/>
    <col min="3269" max="3269" width="10.5703125" style="20" customWidth="1"/>
    <col min="3270" max="3272" width="9" style="20" customWidth="1"/>
    <col min="3273" max="3276" width="8.85546875" style="20"/>
    <col min="3277" max="3277" width="10.5703125" style="20" customWidth="1"/>
    <col min="3278" max="3280" width="9" style="20" customWidth="1"/>
    <col min="3281" max="3284" width="8.85546875" style="20"/>
    <col min="3285" max="3285" width="10.5703125" style="20" customWidth="1"/>
    <col min="3286" max="3288" width="9" style="20" customWidth="1"/>
    <col min="3289" max="3292" width="8.85546875" style="20"/>
    <col min="3293" max="3293" width="10.5703125" style="20" customWidth="1"/>
    <col min="3294" max="3296" width="9" style="20" customWidth="1"/>
    <col min="3297" max="3300" width="8.85546875" style="20"/>
    <col min="3301" max="3301" width="10.5703125" style="20" customWidth="1"/>
    <col min="3302" max="3304" width="9" style="20" customWidth="1"/>
    <col min="3305" max="3308" width="8.85546875" style="20"/>
    <col min="3309" max="3309" width="10.5703125" style="20" customWidth="1"/>
    <col min="3310" max="3312" width="9" style="20" customWidth="1"/>
    <col min="3313" max="3316" width="8.85546875" style="20"/>
    <col min="3317" max="3317" width="10.5703125" style="20" customWidth="1"/>
    <col min="3318" max="3320" width="9" style="20" customWidth="1"/>
    <col min="3321" max="3324" width="8.85546875" style="20"/>
    <col min="3325" max="3325" width="10.5703125" style="20" customWidth="1"/>
    <col min="3326" max="3328" width="9" style="20" customWidth="1"/>
    <col min="3329" max="3332" width="8.85546875" style="20"/>
    <col min="3333" max="3333" width="10.5703125" style="20" customWidth="1"/>
    <col min="3334" max="3336" width="9" style="20" customWidth="1"/>
    <col min="3337" max="3340" width="8.85546875" style="20"/>
    <col min="3341" max="3341" width="10.5703125" style="20" customWidth="1"/>
    <col min="3342" max="3344" width="9" style="20" customWidth="1"/>
    <col min="3345" max="3348" width="8.85546875" style="20"/>
    <col min="3349" max="3349" width="10.5703125" style="20" customWidth="1"/>
    <col min="3350" max="3352" width="9" style="20" customWidth="1"/>
    <col min="3353" max="3356" width="8.85546875" style="20"/>
    <col min="3357" max="3357" width="10.5703125" style="20" customWidth="1"/>
    <col min="3358" max="3360" width="9" style="20" customWidth="1"/>
    <col min="3361" max="3364" width="8.85546875" style="20"/>
    <col min="3365" max="3365" width="10.5703125" style="20" customWidth="1"/>
    <col min="3366" max="3368" width="9" style="20" customWidth="1"/>
    <col min="3369" max="3372" width="8.85546875" style="20"/>
    <col min="3373" max="3373" width="10.5703125" style="20" customWidth="1"/>
    <col min="3374" max="3376" width="9" style="20" customWidth="1"/>
    <col min="3377" max="3380" width="8.85546875" style="20"/>
    <col min="3381" max="3381" width="10.5703125" style="20" customWidth="1"/>
    <col min="3382" max="3384" width="9" style="20" customWidth="1"/>
    <col min="3385" max="3388" width="8.85546875" style="20"/>
    <col min="3389" max="3389" width="10.5703125" style="20" customWidth="1"/>
    <col min="3390" max="3392" width="9" style="20" customWidth="1"/>
    <col min="3393" max="3396" width="8.85546875" style="20"/>
    <col min="3397" max="3397" width="10.5703125" style="20" customWidth="1"/>
    <col min="3398" max="3400" width="9" style="20" customWidth="1"/>
    <col min="3401" max="3404" width="8.85546875" style="20"/>
    <col min="3405" max="3405" width="10.5703125" style="20" customWidth="1"/>
    <col min="3406" max="3408" width="9" style="20" customWidth="1"/>
    <col min="3409" max="3412" width="8.85546875" style="20"/>
    <col min="3413" max="3413" width="10.5703125" style="20" customWidth="1"/>
    <col min="3414" max="3416" width="9" style="20" customWidth="1"/>
    <col min="3417" max="3420" width="8.85546875" style="20"/>
    <col min="3421" max="3421" width="10.5703125" style="20" customWidth="1"/>
    <col min="3422" max="3424" width="9" style="20" customWidth="1"/>
    <col min="3425" max="3428" width="8.85546875" style="20"/>
    <col min="3429" max="3429" width="10.5703125" style="20" customWidth="1"/>
    <col min="3430" max="3432" width="9" style="20" customWidth="1"/>
    <col min="3433" max="3436" width="8.85546875" style="20"/>
    <col min="3437" max="3437" width="10.5703125" style="20" customWidth="1"/>
    <col min="3438" max="3440" width="9" style="20" customWidth="1"/>
    <col min="3441" max="3444" width="8.85546875" style="20"/>
    <col min="3445" max="3445" width="10.5703125" style="20" customWidth="1"/>
    <col min="3446" max="3448" width="9" style="20" customWidth="1"/>
    <col min="3449" max="3452" width="8.85546875" style="20"/>
    <col min="3453" max="3453" width="10.5703125" style="20" customWidth="1"/>
    <col min="3454" max="3456" width="9" style="20" customWidth="1"/>
    <col min="3457" max="3460" width="8.85546875" style="20"/>
    <col min="3461" max="3461" width="10.5703125" style="20" customWidth="1"/>
    <col min="3462" max="3464" width="9" style="20" customWidth="1"/>
    <col min="3465" max="3468" width="8.85546875" style="20"/>
    <col min="3469" max="3469" width="10.5703125" style="20" customWidth="1"/>
    <col min="3470" max="3472" width="9" style="20" customWidth="1"/>
    <col min="3473" max="3476" width="8.85546875" style="20"/>
    <col min="3477" max="3477" width="10.5703125" style="20" customWidth="1"/>
    <col min="3478" max="3480" width="9" style="20" customWidth="1"/>
    <col min="3481" max="3484" width="8.85546875" style="20"/>
    <col min="3485" max="3485" width="10.5703125" style="20" customWidth="1"/>
    <col min="3486" max="3488" width="9" style="20" customWidth="1"/>
    <col min="3489" max="3492" width="8.85546875" style="20"/>
    <col min="3493" max="3493" width="10.5703125" style="20" customWidth="1"/>
    <col min="3494" max="3496" width="9" style="20" customWidth="1"/>
    <col min="3497" max="3500" width="8.85546875" style="20"/>
    <col min="3501" max="3501" width="10.5703125" style="20" customWidth="1"/>
    <col min="3502" max="3504" width="9" style="20" customWidth="1"/>
    <col min="3505" max="3508" width="8.85546875" style="20"/>
    <col min="3509" max="3509" width="10.5703125" style="20" customWidth="1"/>
    <col min="3510" max="3512" width="9" style="20" customWidth="1"/>
    <col min="3513" max="3516" width="8.85546875" style="20"/>
    <col min="3517" max="3517" width="10.5703125" style="20" customWidth="1"/>
    <col min="3518" max="3520" width="9" style="20" customWidth="1"/>
    <col min="3521" max="3524" width="8.85546875" style="20"/>
    <col min="3525" max="3525" width="10.5703125" style="20" customWidth="1"/>
    <col min="3526" max="3528" width="9" style="20" customWidth="1"/>
    <col min="3529" max="3532" width="8.85546875" style="20"/>
    <col min="3533" max="3533" width="10.5703125" style="20" customWidth="1"/>
    <col min="3534" max="3536" width="9" style="20" customWidth="1"/>
    <col min="3537" max="3540" width="8.85546875" style="20"/>
    <col min="3541" max="3541" width="10.5703125" style="20" customWidth="1"/>
    <col min="3542" max="3544" width="9" style="20" customWidth="1"/>
    <col min="3545" max="3548" width="8.85546875" style="20"/>
    <col min="3549" max="3549" width="10.5703125" style="20" customWidth="1"/>
    <col min="3550" max="3552" width="9" style="20" customWidth="1"/>
    <col min="3553" max="3556" width="8.85546875" style="20"/>
    <col min="3557" max="3557" width="10.5703125" style="20" customWidth="1"/>
    <col min="3558" max="3560" width="9" style="20" customWidth="1"/>
    <col min="3561" max="3564" width="8.85546875" style="20"/>
    <col min="3565" max="3565" width="10.5703125" style="20" customWidth="1"/>
    <col min="3566" max="3568" width="9" style="20" customWidth="1"/>
    <col min="3569" max="3572" width="8.85546875" style="20"/>
    <col min="3573" max="3573" width="10.5703125" style="20" customWidth="1"/>
    <col min="3574" max="3576" width="9" style="20" customWidth="1"/>
    <col min="3577" max="3580" width="8.85546875" style="20"/>
    <col min="3581" max="3581" width="10.5703125" style="20" customWidth="1"/>
    <col min="3582" max="3584" width="9" style="20" customWidth="1"/>
    <col min="3585" max="3588" width="8.85546875" style="20"/>
    <col min="3589" max="3589" width="10.5703125" style="20" customWidth="1"/>
    <col min="3590" max="3592" width="9" style="20" customWidth="1"/>
    <col min="3593" max="3596" width="8.85546875" style="20"/>
    <col min="3597" max="3597" width="10.5703125" style="20" customWidth="1"/>
    <col min="3598" max="3600" width="9" style="20" customWidth="1"/>
    <col min="3601" max="3604" width="8.85546875" style="20"/>
    <col min="3605" max="3605" width="10.5703125" style="20" customWidth="1"/>
    <col min="3606" max="3608" width="9" style="20" customWidth="1"/>
    <col min="3609" max="3612" width="8.85546875" style="20"/>
    <col min="3613" max="3613" width="10.5703125" style="20" customWidth="1"/>
    <col min="3614" max="3616" width="9" style="20" customWidth="1"/>
    <col min="3617" max="3620" width="8.85546875" style="20"/>
    <col min="3621" max="3621" width="10.5703125" style="20" customWidth="1"/>
    <col min="3622" max="3624" width="9" style="20" customWidth="1"/>
    <col min="3625" max="3628" width="8.85546875" style="20"/>
    <col min="3629" max="3629" width="10.5703125" style="20" customWidth="1"/>
    <col min="3630" max="3632" width="9" style="20" customWidth="1"/>
    <col min="3633" max="3636" width="8.85546875" style="20"/>
    <col min="3637" max="3637" width="10.5703125" style="20" customWidth="1"/>
    <col min="3638" max="3640" width="9" style="20" customWidth="1"/>
    <col min="3641" max="3644" width="8.85546875" style="20"/>
    <col min="3645" max="3645" width="10.5703125" style="20" customWidth="1"/>
    <col min="3646" max="3648" width="9" style="20" customWidth="1"/>
    <col min="3649" max="3652" width="8.85546875" style="20"/>
    <col min="3653" max="3653" width="10.5703125" style="20" customWidth="1"/>
    <col min="3654" max="3656" width="9" style="20" customWidth="1"/>
    <col min="3657" max="3660" width="8.85546875" style="20"/>
    <col min="3661" max="3661" width="10.5703125" style="20" customWidth="1"/>
    <col min="3662" max="3664" width="9" style="20" customWidth="1"/>
    <col min="3665" max="3668" width="8.85546875" style="20"/>
    <col min="3669" max="3669" width="10.5703125" style="20" customWidth="1"/>
    <col min="3670" max="3672" width="9" style="20" customWidth="1"/>
    <col min="3673" max="3676" width="8.85546875" style="20"/>
    <col min="3677" max="3677" width="10.5703125" style="20" customWidth="1"/>
    <col min="3678" max="3680" width="9" style="20" customWidth="1"/>
    <col min="3681" max="3684" width="8.85546875" style="20"/>
    <col min="3685" max="3685" width="10.5703125" style="20" customWidth="1"/>
    <col min="3686" max="3688" width="9" style="20" customWidth="1"/>
    <col min="3689" max="3692" width="8.85546875" style="20"/>
    <col min="3693" max="3693" width="10.5703125" style="20" customWidth="1"/>
    <col min="3694" max="3696" width="9" style="20" customWidth="1"/>
    <col min="3697" max="3700" width="8.85546875" style="20"/>
    <col min="3701" max="3701" width="10.5703125" style="20" customWidth="1"/>
    <col min="3702" max="3704" width="9" style="20" customWidth="1"/>
    <col min="3705" max="3708" width="8.85546875" style="20"/>
    <col min="3709" max="3709" width="10.5703125" style="20" customWidth="1"/>
    <col min="3710" max="3712" width="9" style="20" customWidth="1"/>
    <col min="3713" max="3716" width="8.85546875" style="20"/>
    <col min="3717" max="3717" width="10.5703125" style="20" customWidth="1"/>
    <col min="3718" max="3720" width="9" style="20" customWidth="1"/>
    <col min="3721" max="3724" width="8.85546875" style="20"/>
    <col min="3725" max="3725" width="10.5703125" style="20" customWidth="1"/>
    <col min="3726" max="3728" width="9" style="20" customWidth="1"/>
    <col min="3729" max="3732" width="8.85546875" style="20"/>
    <col min="3733" max="3733" width="10.5703125" style="20" customWidth="1"/>
    <col min="3734" max="3736" width="9" style="20" customWidth="1"/>
    <col min="3737" max="3740" width="8.85546875" style="20"/>
    <col min="3741" max="3741" width="10.5703125" style="20" customWidth="1"/>
    <col min="3742" max="3744" width="9" style="20" customWidth="1"/>
    <col min="3745" max="3748" width="8.85546875" style="20"/>
    <col min="3749" max="3749" width="10.5703125" style="20" customWidth="1"/>
    <col min="3750" max="3752" width="9" style="20" customWidth="1"/>
    <col min="3753" max="3756" width="8.85546875" style="20"/>
    <col min="3757" max="3757" width="10.5703125" style="20" customWidth="1"/>
    <col min="3758" max="3760" width="9" style="20" customWidth="1"/>
    <col min="3761" max="3764" width="8.85546875" style="20"/>
    <col min="3765" max="3765" width="10.5703125" style="20" customWidth="1"/>
    <col min="3766" max="3768" width="9" style="20" customWidth="1"/>
    <col min="3769" max="3772" width="8.85546875" style="20"/>
    <col min="3773" max="3773" width="10.5703125" style="20" customWidth="1"/>
    <col min="3774" max="3776" width="9" style="20" customWidth="1"/>
    <col min="3777" max="3780" width="8.85546875" style="20"/>
    <col min="3781" max="3781" width="10.5703125" style="20" customWidth="1"/>
    <col min="3782" max="3784" width="9" style="20" customWidth="1"/>
    <col min="3785" max="3788" width="8.85546875" style="20"/>
    <col min="3789" max="3789" width="10.5703125" style="20" customWidth="1"/>
    <col min="3790" max="3792" width="9" style="20" customWidth="1"/>
    <col min="3793" max="3796" width="8.85546875" style="20"/>
    <col min="3797" max="3797" width="10.5703125" style="20" customWidth="1"/>
    <col min="3798" max="3800" width="9" style="20" customWidth="1"/>
    <col min="3801" max="3804" width="8.85546875" style="20"/>
    <col min="3805" max="3805" width="10.5703125" style="20" customWidth="1"/>
    <col min="3806" max="3808" width="9" style="20" customWidth="1"/>
    <col min="3809" max="3812" width="8.85546875" style="20"/>
    <col min="3813" max="3813" width="10.5703125" style="20" customWidth="1"/>
    <col min="3814" max="3816" width="9" style="20" customWidth="1"/>
    <col min="3817" max="3820" width="8.85546875" style="20"/>
    <col min="3821" max="3821" width="10.5703125" style="20" customWidth="1"/>
    <col min="3822" max="3824" width="9" style="20" customWidth="1"/>
    <col min="3825" max="3828" width="8.85546875" style="20"/>
    <col min="3829" max="3829" width="10.5703125" style="20" customWidth="1"/>
    <col min="3830" max="3832" width="9" style="20" customWidth="1"/>
    <col min="3833" max="3836" width="8.85546875" style="20"/>
    <col min="3837" max="3837" width="10.5703125" style="20" customWidth="1"/>
    <col min="3838" max="3840" width="9" style="20" customWidth="1"/>
    <col min="3841" max="3844" width="8.85546875" style="20"/>
    <col min="3845" max="3845" width="10.5703125" style="20" customWidth="1"/>
    <col min="3846" max="3848" width="9" style="20" customWidth="1"/>
    <col min="3849" max="3852" width="8.85546875" style="20"/>
    <col min="3853" max="3853" width="10.5703125" style="20" customWidth="1"/>
    <col min="3854" max="3856" width="9" style="20" customWidth="1"/>
    <col min="3857" max="3860" width="8.85546875" style="20"/>
    <col min="3861" max="3861" width="10.5703125" style="20" customWidth="1"/>
    <col min="3862" max="3864" width="9" style="20" customWidth="1"/>
    <col min="3865" max="3868" width="8.85546875" style="20"/>
    <col min="3869" max="3869" width="10.5703125" style="20" customWidth="1"/>
    <col min="3870" max="3872" width="9" style="20" customWidth="1"/>
    <col min="3873" max="3876" width="8.85546875" style="20"/>
    <col min="3877" max="3877" width="10.5703125" style="20" customWidth="1"/>
    <col min="3878" max="3880" width="9" style="20" customWidth="1"/>
    <col min="3881" max="3884" width="8.85546875" style="20"/>
    <col min="3885" max="3885" width="10.5703125" style="20" customWidth="1"/>
    <col min="3886" max="3888" width="9" style="20" customWidth="1"/>
    <col min="3889" max="3892" width="8.85546875" style="20"/>
    <col min="3893" max="3893" width="10.5703125" style="20" customWidth="1"/>
    <col min="3894" max="3896" width="9" style="20" customWidth="1"/>
    <col min="3897" max="3900" width="8.85546875" style="20"/>
    <col min="3901" max="3901" width="10.5703125" style="20" customWidth="1"/>
    <col min="3902" max="3904" width="9" style="20" customWidth="1"/>
    <col min="3905" max="3908" width="8.85546875" style="20"/>
    <col min="3909" max="3909" width="10.5703125" style="20" customWidth="1"/>
    <col min="3910" max="3912" width="9" style="20" customWidth="1"/>
    <col min="3913" max="3916" width="8.85546875" style="20"/>
    <col min="3917" max="3917" width="10.5703125" style="20" customWidth="1"/>
    <col min="3918" max="3920" width="9" style="20" customWidth="1"/>
    <col min="3921" max="3924" width="8.85546875" style="20"/>
    <col min="3925" max="3925" width="10.5703125" style="20" customWidth="1"/>
    <col min="3926" max="3928" width="9" style="20" customWidth="1"/>
    <col min="3929" max="3932" width="8.85546875" style="20"/>
    <col min="3933" max="3933" width="10.5703125" style="20" customWidth="1"/>
    <col min="3934" max="3936" width="9" style="20" customWidth="1"/>
    <col min="3937" max="3940" width="8.85546875" style="20"/>
    <col min="3941" max="3941" width="10.5703125" style="20" customWidth="1"/>
    <col min="3942" max="3944" width="9" style="20" customWidth="1"/>
    <col min="3945" max="3948" width="8.85546875" style="20"/>
    <col min="3949" max="3949" width="10.5703125" style="20" customWidth="1"/>
    <col min="3950" max="3952" width="9" style="20" customWidth="1"/>
    <col min="3953" max="3956" width="8.85546875" style="20"/>
    <col min="3957" max="3957" width="10.5703125" style="20" customWidth="1"/>
    <col min="3958" max="3960" width="9" style="20" customWidth="1"/>
    <col min="3961" max="3964" width="8.85546875" style="20"/>
    <col min="3965" max="3965" width="10.5703125" style="20" customWidth="1"/>
    <col min="3966" max="3968" width="9" style="20" customWidth="1"/>
    <col min="3969" max="3972" width="8.85546875" style="20"/>
    <col min="3973" max="3973" width="10.5703125" style="20" customWidth="1"/>
    <col min="3974" max="3976" width="9" style="20" customWidth="1"/>
    <col min="3977" max="3980" width="8.85546875" style="20"/>
    <col min="3981" max="3981" width="10.5703125" style="20" customWidth="1"/>
    <col min="3982" max="3984" width="9" style="20" customWidth="1"/>
    <col min="3985" max="3988" width="8.85546875" style="20"/>
    <col min="3989" max="3989" width="10.5703125" style="20" customWidth="1"/>
    <col min="3990" max="3992" width="9" style="20" customWidth="1"/>
    <col min="3993" max="3996" width="8.85546875" style="20"/>
    <col min="3997" max="3997" width="10.5703125" style="20" customWidth="1"/>
    <col min="3998" max="4000" width="9" style="20" customWidth="1"/>
    <col min="4001" max="4004" width="8.85546875" style="20"/>
    <col min="4005" max="4005" width="10.5703125" style="20" customWidth="1"/>
    <col min="4006" max="4008" width="9" style="20" customWidth="1"/>
    <col min="4009" max="4012" width="8.85546875" style="20"/>
    <col min="4013" max="4013" width="10.5703125" style="20" customWidth="1"/>
    <col min="4014" max="4016" width="9" style="20" customWidth="1"/>
    <col min="4017" max="4020" width="8.85546875" style="20"/>
    <col min="4021" max="4021" width="10.5703125" style="20" customWidth="1"/>
    <col min="4022" max="4024" width="9" style="20" customWidth="1"/>
    <col min="4025" max="4028" width="8.85546875" style="20"/>
    <col min="4029" max="4029" width="10.5703125" style="20" customWidth="1"/>
    <col min="4030" max="4032" width="9" style="20" customWidth="1"/>
    <col min="4033" max="4036" width="8.85546875" style="20"/>
    <col min="4037" max="4037" width="10.5703125" style="20" customWidth="1"/>
    <col min="4038" max="4040" width="9" style="20" customWidth="1"/>
    <col min="4041" max="4044" width="8.85546875" style="20"/>
    <col min="4045" max="4045" width="10.5703125" style="20" customWidth="1"/>
    <col min="4046" max="4048" width="9" style="20" customWidth="1"/>
    <col min="4049" max="4052" width="8.85546875" style="20"/>
    <col min="4053" max="4053" width="10.5703125" style="20" customWidth="1"/>
    <col min="4054" max="4056" width="9" style="20" customWidth="1"/>
    <col min="4057" max="4060" width="8.85546875" style="20"/>
    <col min="4061" max="4061" width="10.5703125" style="20" customWidth="1"/>
    <col min="4062" max="4064" width="9" style="20" customWidth="1"/>
    <col min="4065" max="4068" width="8.85546875" style="20"/>
    <col min="4069" max="4069" width="10.5703125" style="20" customWidth="1"/>
    <col min="4070" max="4072" width="9" style="20" customWidth="1"/>
    <col min="4073" max="4076" width="8.85546875" style="20"/>
    <col min="4077" max="4077" width="10.5703125" style="20" customWidth="1"/>
    <col min="4078" max="4080" width="9" style="20" customWidth="1"/>
    <col min="4081" max="4084" width="8.85546875" style="20"/>
    <col min="4085" max="4085" width="10.5703125" style="20" customWidth="1"/>
    <col min="4086" max="4088" width="9" style="20" customWidth="1"/>
    <col min="4089" max="4092" width="8.85546875" style="20"/>
    <col min="4093" max="4093" width="10.5703125" style="20" customWidth="1"/>
    <col min="4094" max="4096" width="9" style="20" customWidth="1"/>
    <col min="4097" max="4100" width="8.85546875" style="20"/>
    <col min="4101" max="4101" width="10.5703125" style="20" customWidth="1"/>
    <col min="4102" max="4104" width="9" style="20" customWidth="1"/>
    <col min="4105" max="4108" width="8.85546875" style="20"/>
    <col min="4109" max="4109" width="10.5703125" style="20" customWidth="1"/>
    <col min="4110" max="4112" width="9" style="20" customWidth="1"/>
    <col min="4113" max="4116" width="8.85546875" style="20"/>
    <col min="4117" max="4117" width="10.5703125" style="20" customWidth="1"/>
    <col min="4118" max="4120" width="9" style="20" customWidth="1"/>
    <col min="4121" max="4124" width="8.85546875" style="20"/>
    <col min="4125" max="4125" width="10.5703125" style="20" customWidth="1"/>
    <col min="4126" max="4128" width="9" style="20" customWidth="1"/>
    <col min="4129" max="4132" width="8.85546875" style="20"/>
    <col min="4133" max="4133" width="10.5703125" style="20" customWidth="1"/>
    <col min="4134" max="4136" width="9" style="20" customWidth="1"/>
    <col min="4137" max="4140" width="8.85546875" style="20"/>
    <col min="4141" max="4141" width="10.5703125" style="20" customWidth="1"/>
    <col min="4142" max="4144" width="9" style="20" customWidth="1"/>
    <col min="4145" max="4148" width="8.85546875" style="20"/>
    <col min="4149" max="4149" width="10.5703125" style="20" customWidth="1"/>
    <col min="4150" max="4152" width="9" style="20" customWidth="1"/>
    <col min="4153" max="4156" width="8.85546875" style="20"/>
    <col min="4157" max="4157" width="10.5703125" style="20" customWidth="1"/>
    <col min="4158" max="4160" width="9" style="20" customWidth="1"/>
    <col min="4161" max="4164" width="8.85546875" style="20"/>
    <col min="4165" max="4165" width="10.5703125" style="20" customWidth="1"/>
    <col min="4166" max="4168" width="9" style="20" customWidth="1"/>
    <col min="4169" max="4172" width="8.85546875" style="20"/>
    <col min="4173" max="4173" width="10.5703125" style="20" customWidth="1"/>
    <col min="4174" max="4176" width="9" style="20" customWidth="1"/>
    <col min="4177" max="4180" width="8.85546875" style="20"/>
    <col min="4181" max="4181" width="10.5703125" style="20" customWidth="1"/>
    <col min="4182" max="4184" width="9" style="20" customWidth="1"/>
    <col min="4185" max="4188" width="8.85546875" style="20"/>
    <col min="4189" max="4189" width="10.5703125" style="20" customWidth="1"/>
    <col min="4190" max="4192" width="9" style="20" customWidth="1"/>
    <col min="4193" max="4196" width="8.85546875" style="20"/>
    <col min="4197" max="4197" width="10.5703125" style="20" customWidth="1"/>
    <col min="4198" max="4200" width="9" style="20" customWidth="1"/>
    <col min="4201" max="4204" width="8.85546875" style="20"/>
    <col min="4205" max="4205" width="10.5703125" style="20" customWidth="1"/>
    <col min="4206" max="4208" width="9" style="20" customWidth="1"/>
    <col min="4209" max="4212" width="8.85546875" style="20"/>
    <col min="4213" max="4213" width="10.5703125" style="20" customWidth="1"/>
    <col min="4214" max="4216" width="9" style="20" customWidth="1"/>
    <col min="4217" max="4220" width="8.85546875" style="20"/>
    <col min="4221" max="4221" width="10.5703125" style="20" customWidth="1"/>
    <col min="4222" max="4224" width="9" style="20" customWidth="1"/>
    <col min="4225" max="4228" width="8.85546875" style="20"/>
    <col min="4229" max="4229" width="10.5703125" style="20" customWidth="1"/>
    <col min="4230" max="4232" width="9" style="20" customWidth="1"/>
    <col min="4233" max="4236" width="8.85546875" style="20"/>
    <col min="4237" max="4237" width="10.5703125" style="20" customWidth="1"/>
    <col min="4238" max="4240" width="9" style="20" customWidth="1"/>
    <col min="4241" max="4244" width="8.85546875" style="20"/>
    <col min="4245" max="4245" width="10.5703125" style="20" customWidth="1"/>
    <col min="4246" max="4248" width="9" style="20" customWidth="1"/>
    <col min="4249" max="4252" width="8.85546875" style="20"/>
    <col min="4253" max="4253" width="10.5703125" style="20" customWidth="1"/>
    <col min="4254" max="4256" width="9" style="20" customWidth="1"/>
    <col min="4257" max="4260" width="8.85546875" style="20"/>
    <col min="4261" max="4261" width="10.5703125" style="20" customWidth="1"/>
    <col min="4262" max="4264" width="9" style="20" customWidth="1"/>
    <col min="4265" max="4268" width="8.85546875" style="20"/>
    <col min="4269" max="4269" width="10.5703125" style="20" customWidth="1"/>
    <col min="4270" max="4272" width="9" style="20" customWidth="1"/>
    <col min="4273" max="4276" width="8.85546875" style="20"/>
    <col min="4277" max="4277" width="10.5703125" style="20" customWidth="1"/>
    <col min="4278" max="4280" width="9" style="20" customWidth="1"/>
    <col min="4281" max="4284" width="8.85546875" style="20"/>
    <col min="4285" max="4285" width="10.5703125" style="20" customWidth="1"/>
    <col min="4286" max="4288" width="9" style="20" customWidth="1"/>
    <col min="4289" max="4292" width="8.85546875" style="20"/>
    <col min="4293" max="4293" width="10.5703125" style="20" customWidth="1"/>
    <col min="4294" max="4296" width="9" style="20" customWidth="1"/>
    <col min="4297" max="4300" width="8.85546875" style="20"/>
    <col min="4301" max="4301" width="10.5703125" style="20" customWidth="1"/>
    <col min="4302" max="4304" width="9" style="20" customWidth="1"/>
    <col min="4305" max="4308" width="8.85546875" style="20"/>
    <col min="4309" max="4309" width="10.5703125" style="20" customWidth="1"/>
    <col min="4310" max="4312" width="9" style="20" customWidth="1"/>
    <col min="4313" max="4316" width="8.85546875" style="20"/>
    <col min="4317" max="4317" width="10.5703125" style="20" customWidth="1"/>
    <col min="4318" max="4320" width="9" style="20" customWidth="1"/>
    <col min="4321" max="4324" width="8.85546875" style="20"/>
    <col min="4325" max="4325" width="10.5703125" style="20" customWidth="1"/>
    <col min="4326" max="4328" width="9" style="20" customWidth="1"/>
    <col min="4329" max="4332" width="8.85546875" style="20"/>
    <col min="4333" max="4333" width="10.5703125" style="20" customWidth="1"/>
    <col min="4334" max="4336" width="9" style="20" customWidth="1"/>
    <col min="4337" max="4340" width="8.85546875" style="20"/>
    <col min="4341" max="4341" width="10.5703125" style="20" customWidth="1"/>
    <col min="4342" max="4344" width="9" style="20" customWidth="1"/>
    <col min="4345" max="4348" width="8.85546875" style="20"/>
    <col min="4349" max="4349" width="10.5703125" style="20" customWidth="1"/>
    <col min="4350" max="4352" width="9" style="20" customWidth="1"/>
    <col min="4353" max="4356" width="8.85546875" style="20"/>
    <col min="4357" max="4357" width="10.5703125" style="20" customWidth="1"/>
    <col min="4358" max="4360" width="9" style="20" customWidth="1"/>
    <col min="4361" max="4364" width="8.85546875" style="20"/>
    <col min="4365" max="4365" width="10.5703125" style="20" customWidth="1"/>
    <col min="4366" max="4368" width="9" style="20" customWidth="1"/>
    <col min="4369" max="4372" width="8.85546875" style="20"/>
    <col min="4373" max="4373" width="10.5703125" style="20" customWidth="1"/>
    <col min="4374" max="4376" width="9" style="20" customWidth="1"/>
    <col min="4377" max="4380" width="8.85546875" style="20"/>
    <col min="4381" max="4381" width="10.5703125" style="20" customWidth="1"/>
    <col min="4382" max="4384" width="9" style="20" customWidth="1"/>
    <col min="4385" max="4388" width="8.85546875" style="20"/>
    <col min="4389" max="4389" width="10.5703125" style="20" customWidth="1"/>
    <col min="4390" max="4392" width="9" style="20" customWidth="1"/>
    <col min="4393" max="4396" width="8.85546875" style="20"/>
    <col min="4397" max="4397" width="10.5703125" style="20" customWidth="1"/>
    <col min="4398" max="4400" width="9" style="20" customWidth="1"/>
    <col min="4401" max="4404" width="8.85546875" style="20"/>
    <col min="4405" max="4405" width="10.5703125" style="20" customWidth="1"/>
    <col min="4406" max="4408" width="9" style="20" customWidth="1"/>
    <col min="4409" max="4412" width="8.85546875" style="20"/>
    <col min="4413" max="4413" width="10.5703125" style="20" customWidth="1"/>
    <col min="4414" max="4416" width="9" style="20" customWidth="1"/>
    <col min="4417" max="4420" width="8.85546875" style="20"/>
    <col min="4421" max="4421" width="10.5703125" style="20" customWidth="1"/>
    <col min="4422" max="4424" width="9" style="20" customWidth="1"/>
    <col min="4425" max="4428" width="8.85546875" style="20"/>
    <col min="4429" max="4429" width="10.5703125" style="20" customWidth="1"/>
    <col min="4430" max="4432" width="9" style="20" customWidth="1"/>
    <col min="4433" max="4436" width="8.85546875" style="20"/>
    <col min="4437" max="4437" width="10.5703125" style="20" customWidth="1"/>
    <col min="4438" max="4440" width="9" style="20" customWidth="1"/>
    <col min="4441" max="4444" width="8.85546875" style="20"/>
    <col min="4445" max="4445" width="10.5703125" style="20" customWidth="1"/>
    <col min="4446" max="4448" width="9" style="20" customWidth="1"/>
    <col min="4449" max="4452" width="8.85546875" style="20"/>
    <col min="4453" max="4453" width="10.5703125" style="20" customWidth="1"/>
    <col min="4454" max="4456" width="9" style="20" customWidth="1"/>
    <col min="4457" max="4460" width="8.85546875" style="20"/>
    <col min="4461" max="4461" width="10.5703125" style="20" customWidth="1"/>
    <col min="4462" max="4464" width="9" style="20" customWidth="1"/>
    <col min="4465" max="4468" width="8.85546875" style="20"/>
    <col min="4469" max="4469" width="10.5703125" style="20" customWidth="1"/>
    <col min="4470" max="4472" width="9" style="20" customWidth="1"/>
    <col min="4473" max="4476" width="8.85546875" style="20"/>
    <col min="4477" max="4477" width="10.5703125" style="20" customWidth="1"/>
    <col min="4478" max="4480" width="9" style="20" customWidth="1"/>
    <col min="4481" max="4484" width="8.85546875" style="20"/>
    <col min="4485" max="4485" width="10.5703125" style="20" customWidth="1"/>
    <col min="4486" max="4488" width="9" style="20" customWidth="1"/>
    <col min="4489" max="4492" width="8.85546875" style="20"/>
    <col min="4493" max="4493" width="10.5703125" style="20" customWidth="1"/>
    <col min="4494" max="4496" width="9" style="20" customWidth="1"/>
    <col min="4497" max="4500" width="8.85546875" style="20"/>
    <col min="4501" max="4501" width="10.5703125" style="20" customWidth="1"/>
    <col min="4502" max="4504" width="9" style="20" customWidth="1"/>
    <col min="4505" max="4508" width="8.85546875" style="20"/>
    <col min="4509" max="4509" width="10.5703125" style="20" customWidth="1"/>
    <col min="4510" max="4512" width="9" style="20" customWidth="1"/>
    <col min="4513" max="4516" width="8.85546875" style="20"/>
    <col min="4517" max="4517" width="10.5703125" style="20" customWidth="1"/>
    <col min="4518" max="4520" width="9" style="20" customWidth="1"/>
    <col min="4521" max="4524" width="8.85546875" style="20"/>
    <col min="4525" max="4525" width="10.5703125" style="20" customWidth="1"/>
    <col min="4526" max="4528" width="9" style="20" customWidth="1"/>
    <col min="4529" max="4532" width="8.85546875" style="20"/>
    <col min="4533" max="4533" width="10.5703125" style="20" customWidth="1"/>
    <col min="4534" max="4536" width="9" style="20" customWidth="1"/>
    <col min="4537" max="4540" width="8.85546875" style="20"/>
    <col min="4541" max="4541" width="10.5703125" style="20" customWidth="1"/>
    <col min="4542" max="4544" width="9" style="20" customWidth="1"/>
    <col min="4545" max="4548" width="8.85546875" style="20"/>
    <col min="4549" max="4549" width="10.5703125" style="20" customWidth="1"/>
    <col min="4550" max="4552" width="9" style="20" customWidth="1"/>
    <col min="4553" max="4556" width="8.85546875" style="20"/>
    <col min="4557" max="4557" width="10.5703125" style="20" customWidth="1"/>
    <col min="4558" max="4560" width="9" style="20" customWidth="1"/>
    <col min="4561" max="4564" width="8.85546875" style="20"/>
    <col min="4565" max="4565" width="10.5703125" style="20" customWidth="1"/>
    <col min="4566" max="4568" width="9" style="20" customWidth="1"/>
    <col min="4569" max="4572" width="8.85546875" style="20"/>
    <col min="4573" max="4573" width="10.5703125" style="20" customWidth="1"/>
    <col min="4574" max="4576" width="9" style="20" customWidth="1"/>
    <col min="4577" max="4580" width="8.85546875" style="20"/>
    <col min="4581" max="4581" width="10.5703125" style="20" customWidth="1"/>
    <col min="4582" max="4584" width="9" style="20" customWidth="1"/>
    <col min="4585" max="4588" width="8.85546875" style="20"/>
    <col min="4589" max="4589" width="10.5703125" style="20" customWidth="1"/>
    <col min="4590" max="4592" width="9" style="20" customWidth="1"/>
    <col min="4593" max="4596" width="8.85546875" style="20"/>
    <col min="4597" max="4597" width="10.5703125" style="20" customWidth="1"/>
    <col min="4598" max="4600" width="9" style="20" customWidth="1"/>
    <col min="4601" max="4604" width="8.85546875" style="20"/>
    <col min="4605" max="4605" width="10.5703125" style="20" customWidth="1"/>
    <col min="4606" max="4608" width="9" style="20" customWidth="1"/>
    <col min="4609" max="4612" width="8.85546875" style="20"/>
    <col min="4613" max="4613" width="10.5703125" style="20" customWidth="1"/>
    <col min="4614" max="4616" width="9" style="20" customWidth="1"/>
    <col min="4617" max="4620" width="8.85546875" style="20"/>
    <col min="4621" max="4621" width="10.5703125" style="20" customWidth="1"/>
    <col min="4622" max="4624" width="9" style="20" customWidth="1"/>
    <col min="4625" max="4628" width="8.85546875" style="20"/>
    <col min="4629" max="4629" width="10.5703125" style="20" customWidth="1"/>
    <col min="4630" max="4632" width="9" style="20" customWidth="1"/>
    <col min="4633" max="4636" width="8.85546875" style="20"/>
    <col min="4637" max="4637" width="10.5703125" style="20" customWidth="1"/>
    <col min="4638" max="4640" width="9" style="20" customWidth="1"/>
    <col min="4641" max="4644" width="8.85546875" style="20"/>
    <col min="4645" max="4645" width="10.5703125" style="20" customWidth="1"/>
    <col min="4646" max="4648" width="9" style="20" customWidth="1"/>
    <col min="4649" max="4652" width="8.85546875" style="20"/>
    <col min="4653" max="4653" width="10.5703125" style="20" customWidth="1"/>
    <col min="4654" max="4656" width="9" style="20" customWidth="1"/>
    <col min="4657" max="4660" width="8.85546875" style="20"/>
    <col min="4661" max="4661" width="10.5703125" style="20" customWidth="1"/>
    <col min="4662" max="4664" width="9" style="20" customWidth="1"/>
    <col min="4665" max="4668" width="8.85546875" style="20"/>
    <col min="4669" max="4669" width="10.5703125" style="20" customWidth="1"/>
    <col min="4670" max="4672" width="9" style="20" customWidth="1"/>
    <col min="4673" max="4676" width="8.85546875" style="20"/>
    <col min="4677" max="4677" width="10.5703125" style="20" customWidth="1"/>
    <col min="4678" max="4680" width="9" style="20" customWidth="1"/>
    <col min="4681" max="4684" width="8.85546875" style="20"/>
    <col min="4685" max="4685" width="10.5703125" style="20" customWidth="1"/>
    <col min="4686" max="4688" width="9" style="20" customWidth="1"/>
    <col min="4689" max="4692" width="8.85546875" style="20"/>
    <col min="4693" max="4693" width="10.5703125" style="20" customWidth="1"/>
    <col min="4694" max="4696" width="9" style="20" customWidth="1"/>
    <col min="4697" max="4700" width="8.85546875" style="20"/>
    <col min="4701" max="4701" width="10.5703125" style="20" customWidth="1"/>
    <col min="4702" max="4704" width="9" style="20" customWidth="1"/>
    <col min="4705" max="4708" width="8.85546875" style="20"/>
    <col min="4709" max="4709" width="10.5703125" style="20" customWidth="1"/>
    <col min="4710" max="4712" width="9" style="20" customWidth="1"/>
    <col min="4713" max="4716" width="8.85546875" style="20"/>
    <col min="4717" max="4717" width="10.5703125" style="20" customWidth="1"/>
    <col min="4718" max="4720" width="9" style="20" customWidth="1"/>
    <col min="4721" max="4724" width="8.85546875" style="20"/>
    <col min="4725" max="4725" width="10.5703125" style="20" customWidth="1"/>
    <col min="4726" max="4728" width="9" style="20" customWidth="1"/>
    <col min="4729" max="4732" width="8.85546875" style="20"/>
    <col min="4733" max="4733" width="10.5703125" style="20" customWidth="1"/>
    <col min="4734" max="4736" width="9" style="20" customWidth="1"/>
    <col min="4737" max="4740" width="8.85546875" style="20"/>
    <col min="4741" max="4741" width="10.5703125" style="20" customWidth="1"/>
    <col min="4742" max="4744" width="9" style="20" customWidth="1"/>
    <col min="4745" max="4748" width="8.85546875" style="20"/>
    <col min="4749" max="4749" width="10.5703125" style="20" customWidth="1"/>
    <col min="4750" max="4752" width="9" style="20" customWidth="1"/>
    <col min="4753" max="4756" width="8.85546875" style="20"/>
    <col min="4757" max="4757" width="10.5703125" style="20" customWidth="1"/>
    <col min="4758" max="4760" width="9" style="20" customWidth="1"/>
    <col min="4761" max="4764" width="8.85546875" style="20"/>
    <col min="4765" max="4765" width="10.5703125" style="20" customWidth="1"/>
    <col min="4766" max="4768" width="9" style="20" customWidth="1"/>
    <col min="4769" max="4772" width="8.85546875" style="20"/>
    <col min="4773" max="4773" width="10.5703125" style="20" customWidth="1"/>
    <col min="4774" max="4776" width="9" style="20" customWidth="1"/>
    <col min="4777" max="4780" width="8.85546875" style="20"/>
    <col min="4781" max="4781" width="10.5703125" style="20" customWidth="1"/>
    <col min="4782" max="4784" width="9" style="20" customWidth="1"/>
    <col min="4785" max="4788" width="8.85546875" style="20"/>
    <col min="4789" max="4789" width="10.5703125" style="20" customWidth="1"/>
    <col min="4790" max="4792" width="9" style="20" customWidth="1"/>
    <col min="4793" max="4796" width="8.85546875" style="20"/>
    <col min="4797" max="4797" width="10.5703125" style="20" customWidth="1"/>
    <col min="4798" max="4800" width="9" style="20" customWidth="1"/>
    <col min="4801" max="4804" width="8.85546875" style="20"/>
    <col min="4805" max="4805" width="10.5703125" style="20" customWidth="1"/>
    <col min="4806" max="4808" width="9" style="20" customWidth="1"/>
    <col min="4809" max="4812" width="8.85546875" style="20"/>
    <col min="4813" max="4813" width="10.5703125" style="20" customWidth="1"/>
    <col min="4814" max="4816" width="9" style="20" customWidth="1"/>
    <col min="4817" max="4820" width="8.85546875" style="20"/>
    <col min="4821" max="4821" width="10.5703125" style="20" customWidth="1"/>
    <col min="4822" max="4824" width="9" style="20" customWidth="1"/>
    <col min="4825" max="4828" width="8.85546875" style="20"/>
    <col min="4829" max="4829" width="10.5703125" style="20" customWidth="1"/>
    <col min="4830" max="4832" width="9" style="20" customWidth="1"/>
    <col min="4833" max="4836" width="8.85546875" style="20"/>
    <col min="4837" max="4837" width="10.5703125" style="20" customWidth="1"/>
    <col min="4838" max="4840" width="9" style="20" customWidth="1"/>
    <col min="4841" max="4844" width="8.85546875" style="20"/>
    <col min="4845" max="4845" width="10.5703125" style="20" customWidth="1"/>
    <col min="4846" max="4848" width="9" style="20" customWidth="1"/>
    <col min="4849" max="4852" width="8.85546875" style="20"/>
    <col min="4853" max="4853" width="10.5703125" style="20" customWidth="1"/>
    <col min="4854" max="4856" width="9" style="20" customWidth="1"/>
    <col min="4857" max="4860" width="8.85546875" style="20"/>
    <col min="4861" max="4861" width="10.5703125" style="20" customWidth="1"/>
    <col min="4862" max="4864" width="9" style="20" customWidth="1"/>
    <col min="4865" max="4868" width="8.85546875" style="20"/>
    <col min="4869" max="4869" width="10.5703125" style="20" customWidth="1"/>
    <col min="4870" max="4872" width="9" style="20" customWidth="1"/>
    <col min="4873" max="4876" width="8.85546875" style="20"/>
    <col min="4877" max="4877" width="10.5703125" style="20" customWidth="1"/>
    <col min="4878" max="4880" width="9" style="20" customWidth="1"/>
    <col min="4881" max="4884" width="8.85546875" style="20"/>
    <col min="4885" max="4885" width="10.5703125" style="20" customWidth="1"/>
    <col min="4886" max="4888" width="9" style="20" customWidth="1"/>
    <col min="4889" max="4892" width="8.85546875" style="20"/>
    <col min="4893" max="4893" width="10.5703125" style="20" customWidth="1"/>
    <col min="4894" max="4896" width="9" style="20" customWidth="1"/>
    <col min="4897" max="4900" width="8.85546875" style="20"/>
    <col min="4901" max="4901" width="10.5703125" style="20" customWidth="1"/>
    <col min="4902" max="4904" width="9" style="20" customWidth="1"/>
    <col min="4905" max="4908" width="8.85546875" style="20"/>
    <col min="4909" max="4909" width="10.5703125" style="20" customWidth="1"/>
    <col min="4910" max="4912" width="9" style="20" customWidth="1"/>
    <col min="4913" max="4916" width="8.85546875" style="20"/>
    <col min="4917" max="4917" width="10.5703125" style="20" customWidth="1"/>
    <col min="4918" max="4920" width="9" style="20" customWidth="1"/>
    <col min="4921" max="4924" width="8.85546875" style="20"/>
    <col min="4925" max="4925" width="10.5703125" style="20" customWidth="1"/>
    <col min="4926" max="4928" width="9" style="20" customWidth="1"/>
    <col min="4929" max="4932" width="8.85546875" style="20"/>
    <col min="4933" max="4933" width="10.5703125" style="20" customWidth="1"/>
    <col min="4934" max="4936" width="9" style="20" customWidth="1"/>
    <col min="4937" max="4940" width="8.85546875" style="20"/>
    <col min="4941" max="4941" width="10.5703125" style="20" customWidth="1"/>
    <col min="4942" max="4944" width="9" style="20" customWidth="1"/>
    <col min="4945" max="4948" width="8.85546875" style="20"/>
    <col min="4949" max="4949" width="10.5703125" style="20" customWidth="1"/>
    <col min="4950" max="4952" width="9" style="20" customWidth="1"/>
    <col min="4953" max="4956" width="8.85546875" style="20"/>
    <col min="4957" max="4957" width="10.5703125" style="20" customWidth="1"/>
    <col min="4958" max="4960" width="9" style="20" customWidth="1"/>
    <col min="4961" max="4964" width="8.85546875" style="20"/>
    <col min="4965" max="4965" width="10.5703125" style="20" customWidth="1"/>
    <col min="4966" max="4968" width="9" style="20" customWidth="1"/>
    <col min="4969" max="4972" width="8.85546875" style="20"/>
    <col min="4973" max="4973" width="10.5703125" style="20" customWidth="1"/>
    <col min="4974" max="4976" width="9" style="20" customWidth="1"/>
    <col min="4977" max="4980" width="8.85546875" style="20"/>
    <col min="4981" max="4981" width="10.5703125" style="20" customWidth="1"/>
    <col min="4982" max="4984" width="9" style="20" customWidth="1"/>
    <col min="4985" max="4988" width="8.85546875" style="20"/>
    <col min="4989" max="4989" width="10.5703125" style="20" customWidth="1"/>
    <col min="4990" max="4992" width="9" style="20" customWidth="1"/>
    <col min="4993" max="4996" width="8.85546875" style="20"/>
    <col min="4997" max="4997" width="10.5703125" style="20" customWidth="1"/>
    <col min="4998" max="5000" width="9" style="20" customWidth="1"/>
    <col min="5001" max="5004" width="8.85546875" style="20"/>
    <col min="5005" max="5005" width="10.5703125" style="20" customWidth="1"/>
    <col min="5006" max="5008" width="9" style="20" customWidth="1"/>
    <col min="5009" max="5012" width="8.85546875" style="20"/>
    <col min="5013" max="5013" width="10.5703125" style="20" customWidth="1"/>
    <col min="5014" max="5016" width="9" style="20" customWidth="1"/>
    <col min="5017" max="5020" width="8.85546875" style="20"/>
    <col min="5021" max="5021" width="10.5703125" style="20" customWidth="1"/>
    <col min="5022" max="5024" width="9" style="20" customWidth="1"/>
    <col min="5025" max="5028" width="8.85546875" style="20"/>
    <col min="5029" max="5029" width="10.5703125" style="20" customWidth="1"/>
    <col min="5030" max="5032" width="9" style="20" customWidth="1"/>
    <col min="5033" max="5036" width="8.85546875" style="20"/>
    <col min="5037" max="5037" width="10.5703125" style="20" customWidth="1"/>
    <col min="5038" max="5040" width="9" style="20" customWidth="1"/>
    <col min="5041" max="5044" width="8.85546875" style="20"/>
    <col min="5045" max="5045" width="10.5703125" style="20" customWidth="1"/>
    <col min="5046" max="5048" width="9" style="20" customWidth="1"/>
    <col min="5049" max="5052" width="8.85546875" style="20"/>
    <col min="5053" max="5053" width="10.5703125" style="20" customWidth="1"/>
    <col min="5054" max="5056" width="9" style="20" customWidth="1"/>
    <col min="5057" max="5060" width="8.85546875" style="20"/>
    <col min="5061" max="5061" width="10.5703125" style="20" customWidth="1"/>
    <col min="5062" max="5064" width="9" style="20" customWidth="1"/>
    <col min="5065" max="5068" width="8.85546875" style="20"/>
    <col min="5069" max="5069" width="10.5703125" style="20" customWidth="1"/>
    <col min="5070" max="5072" width="9" style="20" customWidth="1"/>
    <col min="5073" max="5076" width="8.85546875" style="20"/>
    <col min="5077" max="5077" width="10.5703125" style="20" customWidth="1"/>
    <col min="5078" max="5080" width="9" style="20" customWidth="1"/>
    <col min="5081" max="5084" width="8.85546875" style="20"/>
    <col min="5085" max="5085" width="10.5703125" style="20" customWidth="1"/>
    <col min="5086" max="5088" width="9" style="20" customWidth="1"/>
    <col min="5089" max="5092" width="8.85546875" style="20"/>
    <col min="5093" max="5093" width="10.5703125" style="20" customWidth="1"/>
    <col min="5094" max="5096" width="9" style="20" customWidth="1"/>
    <col min="5097" max="5100" width="8.85546875" style="20"/>
    <col min="5101" max="5101" width="10.5703125" style="20" customWidth="1"/>
    <col min="5102" max="5104" width="9" style="20" customWidth="1"/>
    <col min="5105" max="5108" width="8.85546875" style="20"/>
    <col min="5109" max="5109" width="10.5703125" style="20" customWidth="1"/>
    <col min="5110" max="5112" width="9" style="20" customWidth="1"/>
    <col min="5113" max="5116" width="8.85546875" style="20"/>
    <col min="5117" max="5117" width="10.5703125" style="20" customWidth="1"/>
    <col min="5118" max="5120" width="9" style="20" customWidth="1"/>
    <col min="5121" max="5124" width="8.85546875" style="20"/>
    <col min="5125" max="5125" width="10.5703125" style="20" customWidth="1"/>
    <col min="5126" max="5128" width="9" style="20" customWidth="1"/>
    <col min="5129" max="5132" width="8.85546875" style="20"/>
    <col min="5133" max="5133" width="10.5703125" style="20" customWidth="1"/>
    <col min="5134" max="5136" width="9" style="20" customWidth="1"/>
    <col min="5137" max="5140" width="8.85546875" style="20"/>
    <col min="5141" max="5141" width="10.5703125" style="20" customWidth="1"/>
    <col min="5142" max="5144" width="9" style="20" customWidth="1"/>
    <col min="5145" max="5148" width="8.85546875" style="20"/>
    <col min="5149" max="5149" width="10.5703125" style="20" customWidth="1"/>
    <col min="5150" max="5152" width="9" style="20" customWidth="1"/>
    <col min="5153" max="5156" width="8.85546875" style="20"/>
    <col min="5157" max="5157" width="10.5703125" style="20" customWidth="1"/>
    <col min="5158" max="5160" width="9" style="20" customWidth="1"/>
    <col min="5161" max="5164" width="8.85546875" style="20"/>
    <col min="5165" max="5165" width="10.5703125" style="20" customWidth="1"/>
    <col min="5166" max="5168" width="9" style="20" customWidth="1"/>
    <col min="5169" max="5172" width="8.85546875" style="20"/>
    <col min="5173" max="5173" width="10.5703125" style="20" customWidth="1"/>
    <col min="5174" max="5176" width="9" style="20" customWidth="1"/>
    <col min="5177" max="5180" width="8.85546875" style="20"/>
    <col min="5181" max="5181" width="10.5703125" style="20" customWidth="1"/>
    <col min="5182" max="5184" width="9" style="20" customWidth="1"/>
    <col min="5185" max="5188" width="8.85546875" style="20"/>
    <col min="5189" max="5189" width="10.5703125" style="20" customWidth="1"/>
    <col min="5190" max="5192" width="9" style="20" customWidth="1"/>
    <col min="5193" max="5196" width="8.85546875" style="20"/>
    <col min="5197" max="5197" width="10.5703125" style="20" customWidth="1"/>
    <col min="5198" max="5200" width="9" style="20" customWidth="1"/>
    <col min="5201" max="5204" width="8.85546875" style="20"/>
    <col min="5205" max="5205" width="10.5703125" style="20" customWidth="1"/>
    <col min="5206" max="5208" width="9" style="20" customWidth="1"/>
    <col min="5209" max="5212" width="8.85546875" style="20"/>
    <col min="5213" max="5213" width="10.5703125" style="20" customWidth="1"/>
    <col min="5214" max="5216" width="9" style="20" customWidth="1"/>
    <col min="5217" max="5220" width="8.85546875" style="20"/>
    <col min="5221" max="5221" width="10.5703125" style="20" customWidth="1"/>
    <col min="5222" max="5224" width="9" style="20" customWidth="1"/>
    <col min="5225" max="5228" width="8.85546875" style="20"/>
    <col min="5229" max="5229" width="10.5703125" style="20" customWidth="1"/>
    <col min="5230" max="5232" width="9" style="20" customWidth="1"/>
    <col min="5233" max="5236" width="8.85546875" style="20"/>
    <col min="5237" max="5237" width="10.5703125" style="20" customWidth="1"/>
    <col min="5238" max="5240" width="9" style="20" customWidth="1"/>
    <col min="5241" max="5244" width="8.85546875" style="20"/>
    <col min="5245" max="5245" width="10.5703125" style="20" customWidth="1"/>
    <col min="5246" max="5248" width="9" style="20" customWidth="1"/>
    <col min="5249" max="5252" width="8.85546875" style="20"/>
    <col min="5253" max="5253" width="10.5703125" style="20" customWidth="1"/>
    <col min="5254" max="5256" width="9" style="20" customWidth="1"/>
    <col min="5257" max="5260" width="8.85546875" style="20"/>
    <col min="5261" max="5261" width="10.5703125" style="20" customWidth="1"/>
    <col min="5262" max="5264" width="9" style="20" customWidth="1"/>
    <col min="5265" max="5268" width="8.85546875" style="20"/>
    <col min="5269" max="5269" width="10.5703125" style="20" customWidth="1"/>
    <col min="5270" max="5272" width="9" style="20" customWidth="1"/>
    <col min="5273" max="5276" width="8.85546875" style="20"/>
    <col min="5277" max="5277" width="10.5703125" style="20" customWidth="1"/>
    <col min="5278" max="5280" width="9" style="20" customWidth="1"/>
    <col min="5281" max="5284" width="8.85546875" style="20"/>
    <col min="5285" max="5285" width="10.5703125" style="20" customWidth="1"/>
    <col min="5286" max="5288" width="9" style="20" customWidth="1"/>
    <col min="5289" max="5292" width="8.85546875" style="20"/>
    <col min="5293" max="5293" width="10.5703125" style="20" customWidth="1"/>
    <col min="5294" max="5296" width="9" style="20" customWidth="1"/>
    <col min="5297" max="5300" width="8.85546875" style="20"/>
    <col min="5301" max="5301" width="10.5703125" style="20" customWidth="1"/>
    <col min="5302" max="5304" width="9" style="20" customWidth="1"/>
    <col min="5305" max="5308" width="8.85546875" style="20"/>
    <col min="5309" max="5309" width="10.5703125" style="20" customWidth="1"/>
    <col min="5310" max="5312" width="9" style="20" customWidth="1"/>
    <col min="5313" max="5316" width="8.85546875" style="20"/>
    <col min="5317" max="5317" width="10.5703125" style="20" customWidth="1"/>
    <col min="5318" max="5320" width="9" style="20" customWidth="1"/>
    <col min="5321" max="5324" width="8.85546875" style="20"/>
    <col min="5325" max="5325" width="10.5703125" style="20" customWidth="1"/>
    <col min="5326" max="5328" width="9" style="20" customWidth="1"/>
    <col min="5329" max="5332" width="8.85546875" style="20"/>
    <col min="5333" max="5333" width="10.5703125" style="20" customWidth="1"/>
    <col min="5334" max="5336" width="9" style="20" customWidth="1"/>
    <col min="5337" max="5340" width="8.85546875" style="20"/>
    <col min="5341" max="5341" width="10.5703125" style="20" customWidth="1"/>
    <col min="5342" max="5344" width="9" style="20" customWidth="1"/>
    <col min="5345" max="5348" width="8.85546875" style="20"/>
    <col min="5349" max="5349" width="10.5703125" style="20" customWidth="1"/>
    <col min="5350" max="5352" width="9" style="20" customWidth="1"/>
    <col min="5353" max="5356" width="8.85546875" style="20"/>
    <col min="5357" max="5357" width="10.5703125" style="20" customWidth="1"/>
    <col min="5358" max="5360" width="9" style="20" customWidth="1"/>
    <col min="5361" max="5364" width="8.85546875" style="20"/>
    <col min="5365" max="5365" width="10.5703125" style="20" customWidth="1"/>
    <col min="5366" max="5368" width="9" style="20" customWidth="1"/>
    <col min="5369" max="5372" width="8.85546875" style="20"/>
    <col min="5373" max="5373" width="10.5703125" style="20" customWidth="1"/>
    <col min="5374" max="5376" width="9" style="20" customWidth="1"/>
    <col min="5377" max="5380" width="8.85546875" style="20"/>
    <col min="5381" max="5381" width="10.5703125" style="20" customWidth="1"/>
    <col min="5382" max="5384" width="9" style="20" customWidth="1"/>
    <col min="5385" max="5388" width="8.85546875" style="20"/>
    <col min="5389" max="5389" width="10.5703125" style="20" customWidth="1"/>
    <col min="5390" max="5392" width="9" style="20" customWidth="1"/>
    <col min="5393" max="5396" width="8.85546875" style="20"/>
    <col min="5397" max="5397" width="10.5703125" style="20" customWidth="1"/>
    <col min="5398" max="5400" width="9" style="20" customWidth="1"/>
    <col min="5401" max="5404" width="8.85546875" style="20"/>
    <col min="5405" max="5405" width="10.5703125" style="20" customWidth="1"/>
    <col min="5406" max="5408" width="9" style="20" customWidth="1"/>
    <col min="5409" max="5412" width="8.85546875" style="20"/>
    <col min="5413" max="5413" width="10.5703125" style="20" customWidth="1"/>
    <col min="5414" max="5416" width="9" style="20" customWidth="1"/>
    <col min="5417" max="5420" width="8.85546875" style="20"/>
    <col min="5421" max="5421" width="10.5703125" style="20" customWidth="1"/>
    <col min="5422" max="5424" width="9" style="20" customWidth="1"/>
    <col min="5425" max="5428" width="8.85546875" style="20"/>
    <col min="5429" max="5429" width="10.5703125" style="20" customWidth="1"/>
    <col min="5430" max="5432" width="9" style="20" customWidth="1"/>
    <col min="5433" max="5436" width="8.85546875" style="20"/>
    <col min="5437" max="5437" width="10.5703125" style="20" customWidth="1"/>
    <col min="5438" max="5440" width="9" style="20" customWidth="1"/>
    <col min="5441" max="5444" width="8.85546875" style="20"/>
    <col min="5445" max="5445" width="10.5703125" style="20" customWidth="1"/>
    <col min="5446" max="5448" width="9" style="20" customWidth="1"/>
    <col min="5449" max="5452" width="8.85546875" style="20"/>
    <col min="5453" max="5453" width="10.5703125" style="20" customWidth="1"/>
    <col min="5454" max="5456" width="9" style="20" customWidth="1"/>
    <col min="5457" max="5460" width="8.85546875" style="20"/>
    <col min="5461" max="5461" width="10.5703125" style="20" customWidth="1"/>
    <col min="5462" max="5464" width="9" style="20" customWidth="1"/>
    <col min="5465" max="5468" width="8.85546875" style="20"/>
    <col min="5469" max="5469" width="10.5703125" style="20" customWidth="1"/>
    <col min="5470" max="5472" width="9" style="20" customWidth="1"/>
    <col min="5473" max="5476" width="8.85546875" style="20"/>
    <col min="5477" max="5477" width="10.5703125" style="20" customWidth="1"/>
    <col min="5478" max="5480" width="9" style="20" customWidth="1"/>
    <col min="5481" max="5484" width="8.85546875" style="20"/>
    <col min="5485" max="5485" width="10.5703125" style="20" customWidth="1"/>
    <col min="5486" max="5488" width="9" style="20" customWidth="1"/>
    <col min="5489" max="5492" width="8.85546875" style="20"/>
    <col min="5493" max="5493" width="10.5703125" style="20" customWidth="1"/>
    <col min="5494" max="5496" width="9" style="20" customWidth="1"/>
    <col min="5497" max="5500" width="8.85546875" style="20"/>
    <col min="5501" max="5501" width="10.5703125" style="20" customWidth="1"/>
    <col min="5502" max="5504" width="9" style="20" customWidth="1"/>
    <col min="5505" max="5508" width="8.85546875" style="20"/>
    <col min="5509" max="5509" width="10.5703125" style="20" customWidth="1"/>
    <col min="5510" max="5512" width="9" style="20" customWidth="1"/>
    <col min="5513" max="5516" width="8.85546875" style="20"/>
    <col min="5517" max="5517" width="10.5703125" style="20" customWidth="1"/>
    <col min="5518" max="5520" width="9" style="20" customWidth="1"/>
    <col min="5521" max="5524" width="8.85546875" style="20"/>
    <col min="5525" max="5525" width="10.5703125" style="20" customWidth="1"/>
    <col min="5526" max="5528" width="9" style="20" customWidth="1"/>
    <col min="5529" max="5532" width="8.85546875" style="20"/>
    <col min="5533" max="5533" width="10.5703125" style="20" customWidth="1"/>
    <col min="5534" max="5536" width="9" style="20" customWidth="1"/>
    <col min="5537" max="5540" width="8.85546875" style="20"/>
    <col min="5541" max="5541" width="10.5703125" style="20" customWidth="1"/>
    <col min="5542" max="5544" width="9" style="20" customWidth="1"/>
    <col min="5545" max="5548" width="8.85546875" style="20"/>
    <col min="5549" max="5549" width="10.5703125" style="20" customWidth="1"/>
    <col min="5550" max="5552" width="9" style="20" customWidth="1"/>
    <col min="5553" max="5556" width="8.85546875" style="20"/>
    <col min="5557" max="5557" width="10.5703125" style="20" customWidth="1"/>
    <col min="5558" max="5560" width="9" style="20" customWidth="1"/>
    <col min="5561" max="5564" width="8.85546875" style="20"/>
    <col min="5565" max="5565" width="10.5703125" style="20" customWidth="1"/>
    <col min="5566" max="5568" width="9" style="20" customWidth="1"/>
    <col min="5569" max="5572" width="8.85546875" style="20"/>
    <col min="5573" max="5573" width="10.5703125" style="20" customWidth="1"/>
    <col min="5574" max="5576" width="9" style="20" customWidth="1"/>
    <col min="5577" max="5580" width="8.85546875" style="20"/>
    <col min="5581" max="5581" width="10.5703125" style="20" customWidth="1"/>
    <col min="5582" max="5584" width="9" style="20" customWidth="1"/>
    <col min="5585" max="5588" width="8.85546875" style="20"/>
    <col min="5589" max="5589" width="10.5703125" style="20" customWidth="1"/>
    <col min="5590" max="5592" width="9" style="20" customWidth="1"/>
    <col min="5593" max="5596" width="8.85546875" style="20"/>
    <col min="5597" max="5597" width="10.5703125" style="20" customWidth="1"/>
    <col min="5598" max="5600" width="9" style="20" customWidth="1"/>
    <col min="5601" max="5604" width="8.85546875" style="20"/>
    <col min="5605" max="5605" width="10.5703125" style="20" customWidth="1"/>
    <col min="5606" max="5608" width="9" style="20" customWidth="1"/>
    <col min="5609" max="5612" width="8.85546875" style="20"/>
    <col min="5613" max="5613" width="10.5703125" style="20" customWidth="1"/>
    <col min="5614" max="5616" width="9" style="20" customWidth="1"/>
    <col min="5617" max="5620" width="8.85546875" style="20"/>
    <col min="5621" max="5621" width="10.5703125" style="20" customWidth="1"/>
    <col min="5622" max="5624" width="9" style="20" customWidth="1"/>
    <col min="5625" max="5628" width="8.85546875" style="20"/>
    <col min="5629" max="5629" width="10.5703125" style="20" customWidth="1"/>
    <col min="5630" max="5632" width="9" style="20" customWidth="1"/>
    <col min="5633" max="5636" width="8.85546875" style="20"/>
    <col min="5637" max="5637" width="10.5703125" style="20" customWidth="1"/>
    <col min="5638" max="5640" width="9" style="20" customWidth="1"/>
    <col min="5641" max="5644" width="8.85546875" style="20"/>
    <col min="5645" max="5645" width="10.5703125" style="20" customWidth="1"/>
    <col min="5646" max="5648" width="9" style="20" customWidth="1"/>
    <col min="5649" max="5652" width="8.85546875" style="20"/>
    <col min="5653" max="5653" width="10.5703125" style="20" customWidth="1"/>
    <col min="5654" max="5656" width="9" style="20" customWidth="1"/>
    <col min="5657" max="5660" width="8.85546875" style="20"/>
    <col min="5661" max="5661" width="10.5703125" style="20" customWidth="1"/>
    <col min="5662" max="5664" width="9" style="20" customWidth="1"/>
    <col min="5665" max="5668" width="8.85546875" style="20"/>
    <col min="5669" max="5669" width="10.5703125" style="20" customWidth="1"/>
    <col min="5670" max="5672" width="9" style="20" customWidth="1"/>
    <col min="5673" max="5676" width="8.85546875" style="20"/>
    <col min="5677" max="5677" width="10.5703125" style="20" customWidth="1"/>
    <col min="5678" max="5680" width="9" style="20" customWidth="1"/>
    <col min="5681" max="5684" width="8.85546875" style="20"/>
    <col min="5685" max="5685" width="10.5703125" style="20" customWidth="1"/>
    <col min="5686" max="5688" width="9" style="20" customWidth="1"/>
    <col min="5689" max="5692" width="8.85546875" style="20"/>
    <col min="5693" max="5693" width="10.5703125" style="20" customWidth="1"/>
    <col min="5694" max="5696" width="9" style="20" customWidth="1"/>
    <col min="5697" max="5700" width="8.85546875" style="20"/>
    <col min="5701" max="5701" width="10.5703125" style="20" customWidth="1"/>
    <col min="5702" max="5704" width="9" style="20" customWidth="1"/>
    <col min="5705" max="5708" width="8.85546875" style="20"/>
    <col min="5709" max="5709" width="10.5703125" style="20" customWidth="1"/>
    <col min="5710" max="5712" width="9" style="20" customWidth="1"/>
    <col min="5713" max="5716" width="8.85546875" style="20"/>
    <col min="5717" max="5717" width="10.5703125" style="20" customWidth="1"/>
    <col min="5718" max="5720" width="9" style="20" customWidth="1"/>
    <col min="5721" max="5724" width="8.85546875" style="20"/>
    <col min="5725" max="5725" width="10.5703125" style="20" customWidth="1"/>
    <col min="5726" max="5728" width="9" style="20" customWidth="1"/>
    <col min="5729" max="5732" width="8.85546875" style="20"/>
    <col min="5733" max="5733" width="10.5703125" style="20" customWidth="1"/>
    <col min="5734" max="5736" width="9" style="20" customWidth="1"/>
    <col min="5737" max="5740" width="8.85546875" style="20"/>
    <col min="5741" max="5741" width="10.5703125" style="20" customWidth="1"/>
    <col min="5742" max="5744" width="9" style="20" customWidth="1"/>
    <col min="5745" max="5748" width="8.85546875" style="20"/>
    <col min="5749" max="5749" width="10.5703125" style="20" customWidth="1"/>
    <col min="5750" max="5752" width="9" style="20" customWidth="1"/>
    <col min="5753" max="5756" width="8.85546875" style="20"/>
    <col min="5757" max="5757" width="10.5703125" style="20" customWidth="1"/>
    <col min="5758" max="5760" width="9" style="20" customWidth="1"/>
    <col min="5761" max="5764" width="8.85546875" style="20"/>
    <col min="5765" max="5765" width="10.5703125" style="20" customWidth="1"/>
    <col min="5766" max="5768" width="9" style="20" customWidth="1"/>
    <col min="5769" max="5772" width="8.85546875" style="20"/>
    <col min="5773" max="5773" width="10.5703125" style="20" customWidth="1"/>
    <col min="5774" max="5776" width="9" style="20" customWidth="1"/>
    <col min="5777" max="5780" width="8.85546875" style="20"/>
    <col min="5781" max="5781" width="10.5703125" style="20" customWidth="1"/>
    <col min="5782" max="5784" width="9" style="20" customWidth="1"/>
    <col min="5785" max="5788" width="8.85546875" style="20"/>
    <col min="5789" max="5789" width="10.5703125" style="20" customWidth="1"/>
    <col min="5790" max="5792" width="9" style="20" customWidth="1"/>
    <col min="5793" max="5796" width="8.85546875" style="20"/>
    <col min="5797" max="5797" width="10.5703125" style="20" customWidth="1"/>
    <col min="5798" max="5800" width="9" style="20" customWidth="1"/>
    <col min="5801" max="5804" width="8.85546875" style="20"/>
    <col min="5805" max="5805" width="10.5703125" style="20" customWidth="1"/>
    <col min="5806" max="5808" width="9" style="20" customWidth="1"/>
    <col min="5809" max="5812" width="8.85546875" style="20"/>
    <col min="5813" max="5813" width="10.5703125" style="20" customWidth="1"/>
    <col min="5814" max="5816" width="9" style="20" customWidth="1"/>
    <col min="5817" max="5820" width="8.85546875" style="20"/>
    <col min="5821" max="5821" width="10.5703125" style="20" customWidth="1"/>
    <col min="5822" max="5824" width="9" style="20" customWidth="1"/>
    <col min="5825" max="5828" width="8.85546875" style="20"/>
    <col min="5829" max="5829" width="10.5703125" style="20" customWidth="1"/>
    <col min="5830" max="5832" width="9" style="20" customWidth="1"/>
    <col min="5833" max="5836" width="8.85546875" style="20"/>
    <col min="5837" max="5837" width="10.5703125" style="20" customWidth="1"/>
    <col min="5838" max="5840" width="9" style="20" customWidth="1"/>
    <col min="5841" max="5844" width="8.85546875" style="20"/>
    <col min="5845" max="5845" width="10.5703125" style="20" customWidth="1"/>
    <col min="5846" max="5848" width="9" style="20" customWidth="1"/>
    <col min="5849" max="5852" width="8.85546875" style="20"/>
    <col min="5853" max="5853" width="10.5703125" style="20" customWidth="1"/>
    <col min="5854" max="5856" width="9" style="20" customWidth="1"/>
    <col min="5857" max="5860" width="8.85546875" style="20"/>
    <col min="5861" max="5861" width="10.5703125" style="20" customWidth="1"/>
    <col min="5862" max="5864" width="9" style="20" customWidth="1"/>
    <col min="5865" max="5868" width="8.85546875" style="20"/>
    <col min="5869" max="5869" width="10.5703125" style="20" customWidth="1"/>
    <col min="5870" max="5872" width="9" style="20" customWidth="1"/>
    <col min="5873" max="5876" width="8.85546875" style="20"/>
    <col min="5877" max="5877" width="10.5703125" style="20" customWidth="1"/>
    <col min="5878" max="5880" width="9" style="20" customWidth="1"/>
    <col min="5881" max="5884" width="8.85546875" style="20"/>
    <col min="5885" max="5885" width="10.5703125" style="20" customWidth="1"/>
    <col min="5886" max="5888" width="9" style="20" customWidth="1"/>
    <col min="5889" max="5892" width="8.85546875" style="20"/>
    <col min="5893" max="5893" width="10.5703125" style="20" customWidth="1"/>
    <col min="5894" max="5896" width="9" style="20" customWidth="1"/>
    <col min="5897" max="5900" width="8.85546875" style="20"/>
    <col min="5901" max="5901" width="10.5703125" style="20" customWidth="1"/>
    <col min="5902" max="5904" width="9" style="20" customWidth="1"/>
    <col min="5905" max="5908" width="8.85546875" style="20"/>
    <col min="5909" max="5909" width="10.5703125" style="20" customWidth="1"/>
    <col min="5910" max="5912" width="9" style="20" customWidth="1"/>
    <col min="5913" max="5916" width="8.85546875" style="20"/>
    <col min="5917" max="5917" width="10.5703125" style="20" customWidth="1"/>
    <col min="5918" max="5920" width="9" style="20" customWidth="1"/>
    <col min="5921" max="5924" width="8.85546875" style="20"/>
    <col min="5925" max="5925" width="10.5703125" style="20" customWidth="1"/>
    <col min="5926" max="5928" width="9" style="20" customWidth="1"/>
    <col min="5929" max="5932" width="8.85546875" style="20"/>
    <col min="5933" max="5933" width="10.5703125" style="20" customWidth="1"/>
    <col min="5934" max="5936" width="9" style="20" customWidth="1"/>
    <col min="5937" max="5940" width="8.85546875" style="20"/>
    <col min="5941" max="5941" width="10.5703125" style="20" customWidth="1"/>
    <col min="5942" max="5944" width="9" style="20" customWidth="1"/>
    <col min="5945" max="5948" width="8.85546875" style="20"/>
    <col min="5949" max="5949" width="10.5703125" style="20" customWidth="1"/>
    <col min="5950" max="5952" width="9" style="20" customWidth="1"/>
    <col min="5953" max="5956" width="8.85546875" style="20"/>
    <col min="5957" max="5957" width="10.5703125" style="20" customWidth="1"/>
    <col min="5958" max="5960" width="9" style="20" customWidth="1"/>
    <col min="5961" max="5964" width="8.85546875" style="20"/>
    <col min="5965" max="5965" width="10.5703125" style="20" customWidth="1"/>
    <col min="5966" max="5968" width="9" style="20" customWidth="1"/>
    <col min="5969" max="5972" width="8.85546875" style="20"/>
    <col min="5973" max="5973" width="10.5703125" style="20" customWidth="1"/>
    <col min="5974" max="5976" width="9" style="20" customWidth="1"/>
    <col min="5977" max="5980" width="8.85546875" style="20"/>
    <col min="5981" max="5981" width="10.5703125" style="20" customWidth="1"/>
    <col min="5982" max="5984" width="9" style="20" customWidth="1"/>
    <col min="5985" max="5988" width="8.85546875" style="20"/>
    <col min="5989" max="5989" width="10.5703125" style="20" customWidth="1"/>
    <col min="5990" max="5992" width="9" style="20" customWidth="1"/>
    <col min="5993" max="5996" width="8.85546875" style="20"/>
    <col min="5997" max="5997" width="10.5703125" style="20" customWidth="1"/>
    <col min="5998" max="6000" width="9" style="20" customWidth="1"/>
    <col min="6001" max="6004" width="8.85546875" style="20"/>
    <col min="6005" max="6005" width="10.5703125" style="20" customWidth="1"/>
    <col min="6006" max="6008" width="9" style="20" customWidth="1"/>
    <col min="6009" max="6012" width="8.85546875" style="20"/>
    <col min="6013" max="6013" width="10.5703125" style="20" customWidth="1"/>
    <col min="6014" max="6016" width="9" style="20" customWidth="1"/>
    <col min="6017" max="6020" width="8.85546875" style="20"/>
    <col min="6021" max="6021" width="10.5703125" style="20" customWidth="1"/>
    <col min="6022" max="6024" width="9" style="20" customWidth="1"/>
    <col min="6025" max="6028" width="8.85546875" style="20"/>
    <col min="6029" max="6029" width="10.5703125" style="20" customWidth="1"/>
    <col min="6030" max="6032" width="9" style="20" customWidth="1"/>
    <col min="6033" max="6036" width="8.85546875" style="20"/>
    <col min="6037" max="6037" width="10.5703125" style="20" customWidth="1"/>
    <col min="6038" max="6040" width="9" style="20" customWidth="1"/>
    <col min="6041" max="6044" width="8.85546875" style="20"/>
    <col min="6045" max="6045" width="10.5703125" style="20" customWidth="1"/>
    <col min="6046" max="6048" width="9" style="20" customWidth="1"/>
    <col min="6049" max="6052" width="8.85546875" style="20"/>
    <col min="6053" max="6053" width="10.5703125" style="20" customWidth="1"/>
    <col min="6054" max="6056" width="9" style="20" customWidth="1"/>
    <col min="6057" max="6060" width="8.85546875" style="20"/>
    <col min="6061" max="6061" width="10.5703125" style="20" customWidth="1"/>
    <col min="6062" max="6064" width="9" style="20" customWidth="1"/>
    <col min="6065" max="6068" width="8.85546875" style="20"/>
    <col min="6069" max="6069" width="10.5703125" style="20" customWidth="1"/>
    <col min="6070" max="6072" width="9" style="20" customWidth="1"/>
    <col min="6073" max="6076" width="8.85546875" style="20"/>
    <col min="6077" max="6077" width="10.5703125" style="20" customWidth="1"/>
    <col min="6078" max="6080" width="9" style="20" customWidth="1"/>
    <col min="6081" max="6084" width="8.85546875" style="20"/>
    <col min="6085" max="6085" width="10.5703125" style="20" customWidth="1"/>
    <col min="6086" max="6088" width="9" style="20" customWidth="1"/>
    <col min="6089" max="6092" width="8.85546875" style="20"/>
    <col min="6093" max="6093" width="10.5703125" style="20" customWidth="1"/>
    <col min="6094" max="6096" width="9" style="20" customWidth="1"/>
    <col min="6097" max="6100" width="8.85546875" style="20"/>
    <col min="6101" max="6101" width="10.5703125" style="20" customWidth="1"/>
    <col min="6102" max="6104" width="9" style="20" customWidth="1"/>
    <col min="6105" max="6108" width="8.85546875" style="20"/>
    <col min="6109" max="6109" width="10.5703125" style="20" customWidth="1"/>
    <col min="6110" max="6112" width="9" style="20" customWidth="1"/>
    <col min="6113" max="6116" width="8.85546875" style="20"/>
    <col min="6117" max="6117" width="10.5703125" style="20" customWidth="1"/>
    <col min="6118" max="6120" width="9" style="20" customWidth="1"/>
    <col min="6121" max="6124" width="8.85546875" style="20"/>
    <col min="6125" max="6125" width="10.5703125" style="20" customWidth="1"/>
    <col min="6126" max="6128" width="9" style="20" customWidth="1"/>
    <col min="6129" max="6132" width="8.85546875" style="20"/>
    <col min="6133" max="6133" width="10.5703125" style="20" customWidth="1"/>
    <col min="6134" max="6136" width="9" style="20" customWidth="1"/>
    <col min="6137" max="6140" width="8.85546875" style="20"/>
    <col min="6141" max="6141" width="10.5703125" style="20" customWidth="1"/>
    <col min="6142" max="6144" width="9" style="20" customWidth="1"/>
    <col min="6145" max="6148" width="8.85546875" style="20"/>
    <col min="6149" max="6149" width="10.5703125" style="20" customWidth="1"/>
    <col min="6150" max="6152" width="9" style="20" customWidth="1"/>
    <col min="6153" max="6156" width="8.85546875" style="20"/>
    <col min="6157" max="6157" width="10.5703125" style="20" customWidth="1"/>
    <col min="6158" max="6160" width="9" style="20" customWidth="1"/>
    <col min="6161" max="6164" width="8.85546875" style="20"/>
    <col min="6165" max="6165" width="10.5703125" style="20" customWidth="1"/>
    <col min="6166" max="6168" width="9" style="20" customWidth="1"/>
    <col min="6169" max="6172" width="8.85546875" style="20"/>
    <col min="6173" max="6173" width="10.5703125" style="20" customWidth="1"/>
    <col min="6174" max="6176" width="9" style="20" customWidth="1"/>
    <col min="6177" max="6180" width="8.85546875" style="20"/>
    <col min="6181" max="6181" width="10.5703125" style="20" customWidth="1"/>
    <col min="6182" max="6184" width="9" style="20" customWidth="1"/>
    <col min="6185" max="6188" width="8.85546875" style="20"/>
    <col min="6189" max="6189" width="10.5703125" style="20" customWidth="1"/>
    <col min="6190" max="6192" width="9" style="20" customWidth="1"/>
    <col min="6193" max="6196" width="8.85546875" style="20"/>
    <col min="6197" max="6197" width="10.5703125" style="20" customWidth="1"/>
    <col min="6198" max="6200" width="9" style="20" customWidth="1"/>
    <col min="6201" max="6204" width="8.85546875" style="20"/>
    <col min="6205" max="6205" width="10.5703125" style="20" customWidth="1"/>
    <col min="6206" max="6208" width="9" style="20" customWidth="1"/>
    <col min="6209" max="6212" width="8.85546875" style="20"/>
    <col min="6213" max="6213" width="10.5703125" style="20" customWidth="1"/>
    <col min="6214" max="6216" width="9" style="20" customWidth="1"/>
    <col min="6217" max="6220" width="8.85546875" style="20"/>
    <col min="6221" max="6221" width="10.5703125" style="20" customWidth="1"/>
    <col min="6222" max="6224" width="9" style="20" customWidth="1"/>
    <col min="6225" max="6228" width="8.85546875" style="20"/>
    <col min="6229" max="6229" width="10.5703125" style="20" customWidth="1"/>
    <col min="6230" max="6232" width="9" style="20" customWidth="1"/>
    <col min="6233" max="6236" width="8.85546875" style="20"/>
    <col min="6237" max="6237" width="10.5703125" style="20" customWidth="1"/>
    <col min="6238" max="6240" width="9" style="20" customWidth="1"/>
    <col min="6241" max="6244" width="8.85546875" style="20"/>
    <col min="6245" max="6245" width="10.5703125" style="20" customWidth="1"/>
    <col min="6246" max="6248" width="9" style="20" customWidth="1"/>
    <col min="6249" max="6252" width="8.85546875" style="20"/>
    <col min="6253" max="6253" width="10.5703125" style="20" customWidth="1"/>
    <col min="6254" max="6256" width="9" style="20" customWidth="1"/>
    <col min="6257" max="6260" width="8.85546875" style="20"/>
    <col min="6261" max="6261" width="10.5703125" style="20" customWidth="1"/>
    <col min="6262" max="6264" width="9" style="20" customWidth="1"/>
    <col min="6265" max="6268" width="8.85546875" style="20"/>
    <col min="6269" max="6269" width="10.5703125" style="20" customWidth="1"/>
    <col min="6270" max="6272" width="9" style="20" customWidth="1"/>
    <col min="6273" max="6276" width="8.85546875" style="20"/>
    <col min="6277" max="6277" width="10.5703125" style="20" customWidth="1"/>
    <col min="6278" max="6280" width="9" style="20" customWidth="1"/>
    <col min="6281" max="6284" width="8.85546875" style="20"/>
    <col min="6285" max="6285" width="10.5703125" style="20" customWidth="1"/>
    <col min="6286" max="6288" width="9" style="20" customWidth="1"/>
    <col min="6289" max="6292" width="8.85546875" style="20"/>
    <col min="6293" max="6293" width="10.5703125" style="20" customWidth="1"/>
    <col min="6294" max="6296" width="9" style="20" customWidth="1"/>
    <col min="6297" max="6300" width="8.85546875" style="20"/>
    <col min="6301" max="6301" width="10.5703125" style="20" customWidth="1"/>
    <col min="6302" max="6304" width="9" style="20" customWidth="1"/>
    <col min="6305" max="6308" width="8.85546875" style="20"/>
    <col min="6309" max="6309" width="10.5703125" style="20" customWidth="1"/>
    <col min="6310" max="6312" width="9" style="20" customWidth="1"/>
    <col min="6313" max="6316" width="8.85546875" style="20"/>
    <col min="6317" max="6317" width="10.5703125" style="20" customWidth="1"/>
    <col min="6318" max="6320" width="9" style="20" customWidth="1"/>
    <col min="6321" max="6324" width="8.85546875" style="20"/>
    <col min="6325" max="6325" width="10.5703125" style="20" customWidth="1"/>
    <col min="6326" max="6328" width="9" style="20" customWidth="1"/>
    <col min="6329" max="6332" width="8.85546875" style="20"/>
    <col min="6333" max="6333" width="10.5703125" style="20" customWidth="1"/>
    <col min="6334" max="6336" width="9" style="20" customWidth="1"/>
    <col min="6337" max="6340" width="8.85546875" style="20"/>
    <col min="6341" max="6341" width="10.5703125" style="20" customWidth="1"/>
    <col min="6342" max="6344" width="9" style="20" customWidth="1"/>
    <col min="6345" max="6348" width="8.85546875" style="20"/>
    <col min="6349" max="6349" width="10.5703125" style="20" customWidth="1"/>
    <col min="6350" max="6352" width="9" style="20" customWidth="1"/>
    <col min="6353" max="6356" width="8.85546875" style="20"/>
    <col min="6357" max="6357" width="10.5703125" style="20" customWidth="1"/>
    <col min="6358" max="6360" width="9" style="20" customWidth="1"/>
    <col min="6361" max="6364" width="8.85546875" style="20"/>
    <col min="6365" max="6365" width="10.5703125" style="20" customWidth="1"/>
    <col min="6366" max="6368" width="9" style="20" customWidth="1"/>
    <col min="6369" max="6372" width="8.85546875" style="20"/>
    <col min="6373" max="6373" width="10.5703125" style="20" customWidth="1"/>
    <col min="6374" max="6376" width="9" style="20" customWidth="1"/>
    <col min="6377" max="6380" width="8.85546875" style="20"/>
    <col min="6381" max="6381" width="10.5703125" style="20" customWidth="1"/>
    <col min="6382" max="6384" width="9" style="20" customWidth="1"/>
    <col min="6385" max="6388" width="8.85546875" style="20"/>
    <col min="6389" max="6389" width="10.5703125" style="20" customWidth="1"/>
    <col min="6390" max="6392" width="9" style="20" customWidth="1"/>
    <col min="6393" max="6396" width="8.85546875" style="20"/>
    <col min="6397" max="6397" width="10.5703125" style="20" customWidth="1"/>
    <col min="6398" max="6400" width="9" style="20" customWidth="1"/>
    <col min="6401" max="6404" width="8.85546875" style="20"/>
    <col min="6405" max="6405" width="10.5703125" style="20" customWidth="1"/>
    <col min="6406" max="6408" width="9" style="20" customWidth="1"/>
    <col min="6409" max="6412" width="8.85546875" style="20"/>
    <col min="6413" max="6413" width="10.5703125" style="20" customWidth="1"/>
    <col min="6414" max="6416" width="9" style="20" customWidth="1"/>
    <col min="6417" max="6420" width="8.85546875" style="20"/>
    <col min="6421" max="6421" width="10.5703125" style="20" customWidth="1"/>
    <col min="6422" max="6424" width="9" style="20" customWidth="1"/>
    <col min="6425" max="6428" width="8.85546875" style="20"/>
    <col min="6429" max="6429" width="10.5703125" style="20" customWidth="1"/>
    <col min="6430" max="6432" width="9" style="20" customWidth="1"/>
    <col min="6433" max="6436" width="8.85546875" style="20"/>
    <col min="6437" max="6437" width="10.5703125" style="20" customWidth="1"/>
    <col min="6438" max="6440" width="9" style="20" customWidth="1"/>
    <col min="6441" max="6444" width="8.85546875" style="20"/>
    <col min="6445" max="6445" width="10.5703125" style="20" customWidth="1"/>
    <col min="6446" max="6448" width="9" style="20" customWidth="1"/>
    <col min="6449" max="6452" width="8.85546875" style="20"/>
    <col min="6453" max="6453" width="10.5703125" style="20" customWidth="1"/>
    <col min="6454" max="6456" width="9" style="20" customWidth="1"/>
    <col min="6457" max="6460" width="8.85546875" style="20"/>
    <col min="6461" max="6461" width="10.5703125" style="20" customWidth="1"/>
    <col min="6462" max="6464" width="9" style="20" customWidth="1"/>
    <col min="6465" max="6468" width="8.85546875" style="20"/>
    <col min="6469" max="6469" width="10.5703125" style="20" customWidth="1"/>
    <col min="6470" max="6472" width="9" style="20" customWidth="1"/>
    <col min="6473" max="6476" width="8.85546875" style="20"/>
    <col min="6477" max="6477" width="10.5703125" style="20" customWidth="1"/>
    <col min="6478" max="6480" width="9" style="20" customWidth="1"/>
    <col min="6481" max="6484" width="8.85546875" style="20"/>
    <col min="6485" max="6485" width="10.5703125" style="20" customWidth="1"/>
    <col min="6486" max="6488" width="9" style="20" customWidth="1"/>
    <col min="6489" max="6492" width="8.85546875" style="20"/>
    <col min="6493" max="6493" width="10.5703125" style="20" customWidth="1"/>
    <col min="6494" max="6496" width="9" style="20" customWidth="1"/>
    <col min="6497" max="6500" width="8.85546875" style="20"/>
    <col min="6501" max="6501" width="10.5703125" style="20" customWidth="1"/>
    <col min="6502" max="6504" width="9" style="20" customWidth="1"/>
    <col min="6505" max="6508" width="8.85546875" style="20"/>
    <col min="6509" max="6509" width="10.5703125" style="20" customWidth="1"/>
    <col min="6510" max="6512" width="9" style="20" customWidth="1"/>
    <col min="6513" max="6516" width="8.85546875" style="20"/>
    <col min="6517" max="6517" width="10.5703125" style="20" customWidth="1"/>
    <col min="6518" max="6520" width="9" style="20" customWidth="1"/>
    <col min="6521" max="6524" width="8.85546875" style="20"/>
    <col min="6525" max="6525" width="10.5703125" style="20" customWidth="1"/>
    <col min="6526" max="6528" width="9" style="20" customWidth="1"/>
    <col min="6529" max="6532" width="8.85546875" style="20"/>
    <col min="6533" max="6533" width="10.5703125" style="20" customWidth="1"/>
    <col min="6534" max="6536" width="9" style="20" customWidth="1"/>
    <col min="6537" max="6540" width="8.85546875" style="20"/>
    <col min="6541" max="6541" width="10.5703125" style="20" customWidth="1"/>
    <col min="6542" max="6544" width="9" style="20" customWidth="1"/>
    <col min="6545" max="6548" width="8.85546875" style="20"/>
    <col min="6549" max="6549" width="10.5703125" style="20" customWidth="1"/>
    <col min="6550" max="6552" width="9" style="20" customWidth="1"/>
    <col min="6553" max="6556" width="8.85546875" style="20"/>
    <col min="6557" max="6557" width="10.5703125" style="20" customWidth="1"/>
    <col min="6558" max="6560" width="9" style="20" customWidth="1"/>
    <col min="6561" max="6564" width="8.85546875" style="20"/>
    <col min="6565" max="6565" width="10.5703125" style="20" customWidth="1"/>
    <col min="6566" max="6568" width="9" style="20" customWidth="1"/>
    <col min="6569" max="6572" width="8.85546875" style="20"/>
    <col min="6573" max="6573" width="10.5703125" style="20" customWidth="1"/>
    <col min="6574" max="6576" width="9" style="20" customWidth="1"/>
    <col min="6577" max="6580" width="8.85546875" style="20"/>
    <col min="6581" max="6581" width="10.5703125" style="20" customWidth="1"/>
    <col min="6582" max="6584" width="9" style="20" customWidth="1"/>
    <col min="6585" max="6588" width="8.85546875" style="20"/>
    <col min="6589" max="6589" width="10.5703125" style="20" customWidth="1"/>
    <col min="6590" max="6592" width="9" style="20" customWidth="1"/>
    <col min="6593" max="6596" width="8.85546875" style="20"/>
    <col min="6597" max="6597" width="10.5703125" style="20" customWidth="1"/>
    <col min="6598" max="6600" width="9" style="20" customWidth="1"/>
    <col min="6601" max="6604" width="8.85546875" style="20"/>
    <col min="6605" max="6605" width="10.5703125" style="20" customWidth="1"/>
    <col min="6606" max="6608" width="9" style="20" customWidth="1"/>
    <col min="6609" max="6612" width="8.85546875" style="20"/>
    <col min="6613" max="6613" width="10.5703125" style="20" customWidth="1"/>
    <col min="6614" max="6616" width="9" style="20" customWidth="1"/>
    <col min="6617" max="6620" width="8.85546875" style="20"/>
    <col min="6621" max="6621" width="10.5703125" style="20" customWidth="1"/>
    <col min="6622" max="6624" width="9" style="20" customWidth="1"/>
    <col min="6625" max="6628" width="8.85546875" style="20"/>
    <col min="6629" max="6629" width="10.5703125" style="20" customWidth="1"/>
    <col min="6630" max="6632" width="9" style="20" customWidth="1"/>
    <col min="6633" max="6636" width="8.85546875" style="20"/>
    <col min="6637" max="6637" width="10.5703125" style="20" customWidth="1"/>
    <col min="6638" max="6640" width="9" style="20" customWidth="1"/>
    <col min="6641" max="6644" width="8.85546875" style="20"/>
    <col min="6645" max="6645" width="10.5703125" style="20" customWidth="1"/>
    <col min="6646" max="6648" width="9" style="20" customWidth="1"/>
    <col min="6649" max="6652" width="8.85546875" style="20"/>
    <col min="6653" max="6653" width="10.5703125" style="20" customWidth="1"/>
    <col min="6654" max="6656" width="9" style="20" customWidth="1"/>
    <col min="6657" max="6660" width="8.85546875" style="20"/>
    <col min="6661" max="6661" width="10.5703125" style="20" customWidth="1"/>
    <col min="6662" max="6664" width="9" style="20" customWidth="1"/>
    <col min="6665" max="6668" width="8.85546875" style="20"/>
    <col min="6669" max="6669" width="10.5703125" style="20" customWidth="1"/>
    <col min="6670" max="6672" width="9" style="20" customWidth="1"/>
    <col min="6673" max="6676" width="8.85546875" style="20"/>
    <col min="6677" max="6677" width="10.5703125" style="20" customWidth="1"/>
    <col min="6678" max="6680" width="9" style="20" customWidth="1"/>
    <col min="6681" max="6684" width="8.85546875" style="20"/>
    <col min="6685" max="6685" width="10.5703125" style="20" customWidth="1"/>
    <col min="6686" max="6688" width="9" style="20" customWidth="1"/>
    <col min="6689" max="6692" width="8.85546875" style="20"/>
    <col min="6693" max="6693" width="10.5703125" style="20" customWidth="1"/>
    <col min="6694" max="6696" width="9" style="20" customWidth="1"/>
    <col min="6697" max="6700" width="8.85546875" style="20"/>
    <col min="6701" max="6701" width="10.5703125" style="20" customWidth="1"/>
    <col min="6702" max="6704" width="9" style="20" customWidth="1"/>
    <col min="6705" max="6708" width="8.85546875" style="20"/>
    <col min="6709" max="6709" width="10.5703125" style="20" customWidth="1"/>
    <col min="6710" max="6712" width="9" style="20" customWidth="1"/>
    <col min="6713" max="6716" width="8.85546875" style="20"/>
    <col min="6717" max="6717" width="10.5703125" style="20" customWidth="1"/>
    <col min="6718" max="6720" width="9" style="20" customWidth="1"/>
    <col min="6721" max="6724" width="8.85546875" style="20"/>
    <col min="6725" max="6725" width="10.5703125" style="20" customWidth="1"/>
    <col min="6726" max="6728" width="9" style="20" customWidth="1"/>
    <col min="6729" max="6732" width="8.85546875" style="20"/>
    <col min="6733" max="6733" width="10.5703125" style="20" customWidth="1"/>
    <col min="6734" max="6736" width="9" style="20" customWidth="1"/>
    <col min="6737" max="6740" width="8.85546875" style="20"/>
    <col min="6741" max="6741" width="10.5703125" style="20" customWidth="1"/>
    <col min="6742" max="6744" width="9" style="20" customWidth="1"/>
    <col min="6745" max="6748" width="8.85546875" style="20"/>
    <col min="6749" max="6749" width="10.5703125" style="20" customWidth="1"/>
    <col min="6750" max="6752" width="9" style="20" customWidth="1"/>
    <col min="6753" max="6756" width="8.85546875" style="20"/>
    <col min="6757" max="6757" width="10.5703125" style="20" customWidth="1"/>
    <col min="6758" max="6760" width="9" style="20" customWidth="1"/>
    <col min="6761" max="6764" width="8.85546875" style="20"/>
    <col min="6765" max="6765" width="10.5703125" style="20" customWidth="1"/>
    <col min="6766" max="6768" width="9" style="20" customWidth="1"/>
    <col min="6769" max="6772" width="8.85546875" style="20"/>
    <col min="6773" max="6773" width="10.5703125" style="20" customWidth="1"/>
    <col min="6774" max="6776" width="9" style="20" customWidth="1"/>
    <col min="6777" max="6780" width="8.85546875" style="20"/>
    <col min="6781" max="6781" width="10.5703125" style="20" customWidth="1"/>
    <col min="6782" max="6784" width="9" style="20" customWidth="1"/>
    <col min="6785" max="6788" width="8.85546875" style="20"/>
    <col min="6789" max="6789" width="10.5703125" style="20" customWidth="1"/>
    <col min="6790" max="6792" width="9" style="20" customWidth="1"/>
    <col min="6793" max="6796" width="8.85546875" style="20"/>
    <col min="6797" max="6797" width="10.5703125" style="20" customWidth="1"/>
    <col min="6798" max="6800" width="9" style="20" customWidth="1"/>
    <col min="6801" max="6804" width="8.85546875" style="20"/>
    <col min="6805" max="6805" width="10.5703125" style="20" customWidth="1"/>
    <col min="6806" max="6808" width="9" style="20" customWidth="1"/>
    <col min="6809" max="6812" width="8.85546875" style="20"/>
    <col min="6813" max="6813" width="10.5703125" style="20" customWidth="1"/>
    <col min="6814" max="6816" width="9" style="20" customWidth="1"/>
    <col min="6817" max="6820" width="8.85546875" style="20"/>
    <col min="6821" max="6821" width="10.5703125" style="20" customWidth="1"/>
    <col min="6822" max="6824" width="9" style="20" customWidth="1"/>
    <col min="6825" max="6828" width="8.85546875" style="20"/>
    <col min="6829" max="6829" width="10.5703125" style="20" customWidth="1"/>
    <col min="6830" max="6832" width="9" style="20" customWidth="1"/>
    <col min="6833" max="6836" width="8.85546875" style="20"/>
    <col min="6837" max="6837" width="10.5703125" style="20" customWidth="1"/>
    <col min="6838" max="6840" width="9" style="20" customWidth="1"/>
    <col min="6841" max="6844" width="8.85546875" style="20"/>
    <col min="6845" max="6845" width="10.5703125" style="20" customWidth="1"/>
    <col min="6846" max="6848" width="9" style="20" customWidth="1"/>
    <col min="6849" max="6852" width="8.85546875" style="20"/>
    <col min="6853" max="6853" width="10.5703125" style="20" customWidth="1"/>
    <col min="6854" max="6856" width="9" style="20" customWidth="1"/>
    <col min="6857" max="6860" width="8.85546875" style="20"/>
    <col min="6861" max="6861" width="10.5703125" style="20" customWidth="1"/>
    <col min="6862" max="6864" width="9" style="20" customWidth="1"/>
    <col min="6865" max="6868" width="8.85546875" style="20"/>
    <col min="6869" max="6869" width="10.5703125" style="20" customWidth="1"/>
    <col min="6870" max="6872" width="9" style="20" customWidth="1"/>
    <col min="6873" max="6876" width="8.85546875" style="20"/>
    <col min="6877" max="6877" width="10.5703125" style="20" customWidth="1"/>
    <col min="6878" max="6880" width="9" style="20" customWidth="1"/>
    <col min="6881" max="6884" width="8.85546875" style="20"/>
    <col min="6885" max="6885" width="10.5703125" style="20" customWidth="1"/>
    <col min="6886" max="6888" width="9" style="20" customWidth="1"/>
    <col min="6889" max="6892" width="8.85546875" style="20"/>
    <col min="6893" max="6893" width="10.5703125" style="20" customWidth="1"/>
    <col min="6894" max="6896" width="9" style="20" customWidth="1"/>
    <col min="6897" max="6900" width="8.85546875" style="20"/>
    <col min="6901" max="6901" width="10.5703125" style="20" customWidth="1"/>
    <col min="6902" max="6904" width="9" style="20" customWidth="1"/>
    <col min="6905" max="6908" width="8.85546875" style="20"/>
    <col min="6909" max="6909" width="10.5703125" style="20" customWidth="1"/>
    <col min="6910" max="6912" width="9" style="20" customWidth="1"/>
    <col min="6913" max="6916" width="8.85546875" style="20"/>
    <col min="6917" max="6917" width="10.5703125" style="20" customWidth="1"/>
    <col min="6918" max="6920" width="9" style="20" customWidth="1"/>
    <col min="6921" max="6924" width="8.85546875" style="20"/>
    <col min="6925" max="6925" width="10.5703125" style="20" customWidth="1"/>
    <col min="6926" max="6928" width="9" style="20" customWidth="1"/>
    <col min="6929" max="6932" width="8.85546875" style="20"/>
    <col min="6933" max="6933" width="10.5703125" style="20" customWidth="1"/>
    <col min="6934" max="6936" width="9" style="20" customWidth="1"/>
    <col min="6937" max="6940" width="8.85546875" style="20"/>
    <col min="6941" max="6941" width="10.5703125" style="20" customWidth="1"/>
    <col min="6942" max="6944" width="9" style="20" customWidth="1"/>
    <col min="6945" max="6948" width="8.85546875" style="20"/>
    <col min="6949" max="6949" width="10.5703125" style="20" customWidth="1"/>
    <col min="6950" max="6952" width="9" style="20" customWidth="1"/>
    <col min="6953" max="6956" width="8.85546875" style="20"/>
    <col min="6957" max="6957" width="10.5703125" style="20" customWidth="1"/>
    <col min="6958" max="6960" width="9" style="20" customWidth="1"/>
    <col min="6961" max="6964" width="8.85546875" style="20"/>
    <col min="6965" max="6965" width="10.5703125" style="20" customWidth="1"/>
    <col min="6966" max="6968" width="9" style="20" customWidth="1"/>
    <col min="6969" max="6972" width="8.85546875" style="20"/>
    <col min="6973" max="6973" width="10.5703125" style="20" customWidth="1"/>
    <col min="6974" max="6976" width="9" style="20" customWidth="1"/>
    <col min="6977" max="6980" width="8.85546875" style="20"/>
    <col min="6981" max="6981" width="10.5703125" style="20" customWidth="1"/>
    <col min="6982" max="6984" width="9" style="20" customWidth="1"/>
    <col min="6985" max="6988" width="8.85546875" style="20"/>
    <col min="6989" max="6989" width="10.5703125" style="20" customWidth="1"/>
    <col min="6990" max="6992" width="9" style="20" customWidth="1"/>
    <col min="6993" max="6996" width="8.85546875" style="20"/>
    <col min="6997" max="6997" width="10.5703125" style="20" customWidth="1"/>
    <col min="6998" max="7000" width="9" style="20" customWidth="1"/>
    <col min="7001" max="7004" width="8.85546875" style="20"/>
    <col min="7005" max="7005" width="10.5703125" style="20" customWidth="1"/>
    <col min="7006" max="7008" width="9" style="20" customWidth="1"/>
    <col min="7009" max="7012" width="8.85546875" style="20"/>
    <col min="7013" max="7013" width="10.5703125" style="20" customWidth="1"/>
    <col min="7014" max="7016" width="9" style="20" customWidth="1"/>
    <col min="7017" max="7020" width="8.85546875" style="20"/>
    <col min="7021" max="7021" width="10.5703125" style="20" customWidth="1"/>
    <col min="7022" max="7024" width="9" style="20" customWidth="1"/>
    <col min="7025" max="7028" width="8.85546875" style="20"/>
    <col min="7029" max="7029" width="10.5703125" style="20" customWidth="1"/>
    <col min="7030" max="7032" width="9" style="20" customWidth="1"/>
    <col min="7033" max="7036" width="8.85546875" style="20"/>
    <col min="7037" max="7037" width="10.5703125" style="20" customWidth="1"/>
    <col min="7038" max="7040" width="9" style="20" customWidth="1"/>
    <col min="7041" max="7044" width="8.85546875" style="20"/>
    <col min="7045" max="7045" width="10.5703125" style="20" customWidth="1"/>
    <col min="7046" max="7048" width="9" style="20" customWidth="1"/>
    <col min="7049" max="7052" width="8.85546875" style="20"/>
    <col min="7053" max="7053" width="10.5703125" style="20" customWidth="1"/>
    <col min="7054" max="7056" width="9" style="20" customWidth="1"/>
    <col min="7057" max="7060" width="8.85546875" style="20"/>
    <col min="7061" max="7061" width="10.5703125" style="20" customWidth="1"/>
    <col min="7062" max="7064" width="9" style="20" customWidth="1"/>
    <col min="7065" max="7068" width="8.85546875" style="20"/>
    <col min="7069" max="7069" width="10.5703125" style="20" customWidth="1"/>
    <col min="7070" max="7072" width="9" style="20" customWidth="1"/>
    <col min="7073" max="7076" width="8.85546875" style="20"/>
    <col min="7077" max="7077" width="10.5703125" style="20" customWidth="1"/>
    <col min="7078" max="7080" width="9" style="20" customWidth="1"/>
    <col min="7081" max="7084" width="8.85546875" style="20"/>
    <col min="7085" max="7085" width="10.5703125" style="20" customWidth="1"/>
    <col min="7086" max="7088" width="9" style="20" customWidth="1"/>
    <col min="7089" max="7092" width="8.85546875" style="20"/>
    <col min="7093" max="7093" width="10.5703125" style="20" customWidth="1"/>
    <col min="7094" max="7096" width="9" style="20" customWidth="1"/>
    <col min="7097" max="7100" width="8.85546875" style="20"/>
    <col min="7101" max="7101" width="10.5703125" style="20" customWidth="1"/>
    <col min="7102" max="7104" width="9" style="20" customWidth="1"/>
    <col min="7105" max="7108" width="8.85546875" style="20"/>
    <col min="7109" max="7109" width="10.5703125" style="20" customWidth="1"/>
    <col min="7110" max="7112" width="9" style="20" customWidth="1"/>
    <col min="7113" max="7116" width="8.85546875" style="20"/>
    <col min="7117" max="7117" width="10.5703125" style="20" customWidth="1"/>
    <col min="7118" max="7120" width="9" style="20" customWidth="1"/>
    <col min="7121" max="7124" width="8.85546875" style="20"/>
    <col min="7125" max="7125" width="10.5703125" style="20" customWidth="1"/>
    <col min="7126" max="7128" width="9" style="20" customWidth="1"/>
    <col min="7129" max="7132" width="8.85546875" style="20"/>
    <col min="7133" max="7133" width="10.5703125" style="20" customWidth="1"/>
    <col min="7134" max="7136" width="9" style="20" customWidth="1"/>
    <col min="7137" max="7140" width="8.85546875" style="20"/>
    <col min="7141" max="7141" width="10.5703125" style="20" customWidth="1"/>
    <col min="7142" max="7144" width="9" style="20" customWidth="1"/>
    <col min="7145" max="7148" width="8.85546875" style="20"/>
    <col min="7149" max="7149" width="10.5703125" style="20" customWidth="1"/>
    <col min="7150" max="7152" width="9" style="20" customWidth="1"/>
    <col min="7153" max="7156" width="8.85546875" style="20"/>
    <col min="7157" max="7157" width="10.5703125" style="20" customWidth="1"/>
    <col min="7158" max="7160" width="9" style="20" customWidth="1"/>
    <col min="7161" max="7164" width="8.85546875" style="20"/>
    <col min="7165" max="7165" width="10.5703125" style="20" customWidth="1"/>
    <col min="7166" max="7168" width="9" style="20" customWidth="1"/>
    <col min="7169" max="7172" width="8.85546875" style="20"/>
    <col min="7173" max="7173" width="10.5703125" style="20" customWidth="1"/>
    <col min="7174" max="7176" width="9" style="20" customWidth="1"/>
    <col min="7177" max="7180" width="8.85546875" style="20"/>
    <col min="7181" max="7181" width="10.5703125" style="20" customWidth="1"/>
    <col min="7182" max="7184" width="9" style="20" customWidth="1"/>
    <col min="7185" max="7188" width="8.85546875" style="20"/>
    <col min="7189" max="7189" width="10.5703125" style="20" customWidth="1"/>
    <col min="7190" max="7192" width="9" style="20" customWidth="1"/>
    <col min="7193" max="7196" width="8.85546875" style="20"/>
    <col min="7197" max="7197" width="10.5703125" style="20" customWidth="1"/>
    <col min="7198" max="7200" width="9" style="20" customWidth="1"/>
    <col min="7201" max="7204" width="8.85546875" style="20"/>
    <col min="7205" max="7205" width="10.5703125" style="20" customWidth="1"/>
    <col min="7206" max="7208" width="9" style="20" customWidth="1"/>
    <col min="7209" max="7212" width="8.85546875" style="20"/>
    <col min="7213" max="7213" width="10.5703125" style="20" customWidth="1"/>
    <col min="7214" max="7216" width="9" style="20" customWidth="1"/>
    <col min="7217" max="7220" width="8.85546875" style="20"/>
    <col min="7221" max="7221" width="10.5703125" style="20" customWidth="1"/>
    <col min="7222" max="7224" width="9" style="20" customWidth="1"/>
    <col min="7225" max="7228" width="8.85546875" style="20"/>
    <col min="7229" max="7229" width="10.5703125" style="20" customWidth="1"/>
    <col min="7230" max="7232" width="9" style="20" customWidth="1"/>
    <col min="7233" max="7236" width="8.85546875" style="20"/>
    <col min="7237" max="7237" width="10.5703125" style="20" customWidth="1"/>
    <col min="7238" max="7240" width="9" style="20" customWidth="1"/>
    <col min="7241" max="7244" width="8.85546875" style="20"/>
    <col min="7245" max="7245" width="10.5703125" style="20" customWidth="1"/>
    <col min="7246" max="7248" width="9" style="20" customWidth="1"/>
    <col min="7249" max="7252" width="8.85546875" style="20"/>
    <col min="7253" max="7253" width="10.5703125" style="20" customWidth="1"/>
    <col min="7254" max="7256" width="9" style="20" customWidth="1"/>
    <col min="7257" max="7260" width="8.85546875" style="20"/>
    <col min="7261" max="7261" width="10.5703125" style="20" customWidth="1"/>
    <col min="7262" max="7264" width="9" style="20" customWidth="1"/>
    <col min="7265" max="7268" width="8.85546875" style="20"/>
    <col min="7269" max="7269" width="10.5703125" style="20" customWidth="1"/>
    <col min="7270" max="7272" width="9" style="20" customWidth="1"/>
    <col min="7273" max="7276" width="8.85546875" style="20"/>
    <col min="7277" max="7277" width="10.5703125" style="20" customWidth="1"/>
    <col min="7278" max="7280" width="9" style="20" customWidth="1"/>
    <col min="7281" max="7284" width="8.85546875" style="20"/>
    <col min="7285" max="7285" width="10.5703125" style="20" customWidth="1"/>
    <col min="7286" max="7288" width="9" style="20" customWidth="1"/>
    <col min="7289" max="7292" width="8.85546875" style="20"/>
    <col min="7293" max="7293" width="10.5703125" style="20" customWidth="1"/>
    <col min="7294" max="7296" width="9" style="20" customWidth="1"/>
    <col min="7297" max="7300" width="8.85546875" style="20"/>
    <col min="7301" max="7301" width="10.5703125" style="20" customWidth="1"/>
    <col min="7302" max="7304" width="9" style="20" customWidth="1"/>
    <col min="7305" max="7308" width="8.85546875" style="20"/>
    <col min="7309" max="7309" width="10.5703125" style="20" customWidth="1"/>
    <col min="7310" max="7312" width="9" style="20" customWidth="1"/>
    <col min="7313" max="7316" width="8.85546875" style="20"/>
    <col min="7317" max="7317" width="10.5703125" style="20" customWidth="1"/>
    <col min="7318" max="7320" width="9" style="20" customWidth="1"/>
    <col min="7321" max="7324" width="8.85546875" style="20"/>
    <col min="7325" max="7325" width="10.5703125" style="20" customWidth="1"/>
    <col min="7326" max="7328" width="9" style="20" customWidth="1"/>
    <col min="7329" max="7332" width="8.85546875" style="20"/>
    <col min="7333" max="7333" width="10.5703125" style="20" customWidth="1"/>
    <col min="7334" max="7336" width="9" style="20" customWidth="1"/>
    <col min="7337" max="7340" width="8.85546875" style="20"/>
    <col min="7341" max="7341" width="10.5703125" style="20" customWidth="1"/>
    <col min="7342" max="7344" width="9" style="20" customWidth="1"/>
    <col min="7345" max="7348" width="8.85546875" style="20"/>
    <col min="7349" max="7349" width="10.5703125" style="20" customWidth="1"/>
    <col min="7350" max="7352" width="9" style="20" customWidth="1"/>
    <col min="7353" max="7356" width="8.85546875" style="20"/>
    <col min="7357" max="7357" width="10.5703125" style="20" customWidth="1"/>
    <col min="7358" max="7360" width="9" style="20" customWidth="1"/>
    <col min="7361" max="7364" width="8.85546875" style="20"/>
    <col min="7365" max="7365" width="10.5703125" style="20" customWidth="1"/>
    <col min="7366" max="7368" width="9" style="20" customWidth="1"/>
    <col min="7369" max="7372" width="8.85546875" style="20"/>
    <col min="7373" max="7373" width="10.5703125" style="20" customWidth="1"/>
    <col min="7374" max="7376" width="9" style="20" customWidth="1"/>
    <col min="7377" max="7380" width="8.85546875" style="20"/>
    <col min="7381" max="7381" width="10.5703125" style="20" customWidth="1"/>
    <col min="7382" max="7384" width="9" style="20" customWidth="1"/>
    <col min="7385" max="7388" width="8.85546875" style="20"/>
    <col min="7389" max="7389" width="10.5703125" style="20" customWidth="1"/>
    <col min="7390" max="7392" width="9" style="20" customWidth="1"/>
    <col min="7393" max="7396" width="8.85546875" style="20"/>
    <col min="7397" max="7397" width="10.5703125" style="20" customWidth="1"/>
    <col min="7398" max="7400" width="9" style="20" customWidth="1"/>
    <col min="7401" max="7404" width="8.85546875" style="20"/>
    <col min="7405" max="7405" width="10.5703125" style="20" customWidth="1"/>
    <col min="7406" max="7408" width="9" style="20" customWidth="1"/>
    <col min="7409" max="7412" width="8.85546875" style="20"/>
    <col min="7413" max="7413" width="10.5703125" style="20" customWidth="1"/>
    <col min="7414" max="7416" width="9" style="20" customWidth="1"/>
    <col min="7417" max="7420" width="8.85546875" style="20"/>
    <col min="7421" max="7421" width="10.5703125" style="20" customWidth="1"/>
    <col min="7422" max="7424" width="9" style="20" customWidth="1"/>
    <col min="7425" max="7428" width="8.85546875" style="20"/>
    <col min="7429" max="7429" width="10.5703125" style="20" customWidth="1"/>
    <col min="7430" max="7432" width="9" style="20" customWidth="1"/>
    <col min="7433" max="7436" width="8.85546875" style="20"/>
    <col min="7437" max="7437" width="10.5703125" style="20" customWidth="1"/>
    <col min="7438" max="7440" width="9" style="20" customWidth="1"/>
    <col min="7441" max="7444" width="8.85546875" style="20"/>
    <col min="7445" max="7445" width="10.5703125" style="20" customWidth="1"/>
    <col min="7446" max="7448" width="9" style="20" customWidth="1"/>
    <col min="7449" max="7452" width="8.85546875" style="20"/>
    <col min="7453" max="7453" width="10.5703125" style="20" customWidth="1"/>
    <col min="7454" max="7456" width="9" style="20" customWidth="1"/>
    <col min="7457" max="7460" width="8.85546875" style="20"/>
    <col min="7461" max="7461" width="10.5703125" style="20" customWidth="1"/>
    <col min="7462" max="7464" width="9" style="20" customWidth="1"/>
    <col min="7465" max="7468" width="8.85546875" style="20"/>
    <col min="7469" max="7469" width="10.5703125" style="20" customWidth="1"/>
    <col min="7470" max="7472" width="9" style="20" customWidth="1"/>
    <col min="7473" max="7476" width="8.85546875" style="20"/>
    <col min="7477" max="7477" width="10.5703125" style="20" customWidth="1"/>
    <col min="7478" max="7480" width="9" style="20" customWidth="1"/>
    <col min="7481" max="7484" width="8.85546875" style="20"/>
    <col min="7485" max="7485" width="10.5703125" style="20" customWidth="1"/>
    <col min="7486" max="7488" width="9" style="20" customWidth="1"/>
    <col min="7489" max="7492" width="8.85546875" style="20"/>
    <col min="7493" max="7493" width="10.5703125" style="20" customWidth="1"/>
    <col min="7494" max="7496" width="9" style="20" customWidth="1"/>
    <col min="7497" max="7500" width="8.85546875" style="20"/>
    <col min="7501" max="7501" width="10.5703125" style="20" customWidth="1"/>
    <col min="7502" max="7504" width="9" style="20" customWidth="1"/>
    <col min="7505" max="7508" width="8.85546875" style="20"/>
    <col min="7509" max="7509" width="10.5703125" style="20" customWidth="1"/>
    <col min="7510" max="7512" width="9" style="20" customWidth="1"/>
    <col min="7513" max="7516" width="8.85546875" style="20"/>
    <col min="7517" max="7517" width="10.5703125" style="20" customWidth="1"/>
    <col min="7518" max="7520" width="9" style="20" customWidth="1"/>
    <col min="7521" max="7524" width="8.85546875" style="20"/>
    <col min="7525" max="7525" width="10.5703125" style="20" customWidth="1"/>
    <col min="7526" max="7528" width="9" style="20" customWidth="1"/>
    <col min="7529" max="7532" width="8.85546875" style="20"/>
    <col min="7533" max="7533" width="10.5703125" style="20" customWidth="1"/>
    <col min="7534" max="7536" width="9" style="20" customWidth="1"/>
    <col min="7537" max="7540" width="8.85546875" style="20"/>
    <col min="7541" max="7541" width="10.5703125" style="20" customWidth="1"/>
    <col min="7542" max="7544" width="9" style="20" customWidth="1"/>
    <col min="7545" max="7548" width="8.85546875" style="20"/>
    <col min="7549" max="7549" width="10.5703125" style="20" customWidth="1"/>
    <col min="7550" max="7552" width="9" style="20" customWidth="1"/>
    <col min="7553" max="7556" width="8.85546875" style="20"/>
    <col min="7557" max="7557" width="10.5703125" style="20" customWidth="1"/>
    <col min="7558" max="7560" width="9" style="20" customWidth="1"/>
    <col min="7561" max="7564" width="8.85546875" style="20"/>
    <col min="7565" max="7565" width="10.5703125" style="20" customWidth="1"/>
    <col min="7566" max="7568" width="9" style="20" customWidth="1"/>
    <col min="7569" max="7572" width="8.85546875" style="20"/>
    <col min="7573" max="7573" width="10.5703125" style="20" customWidth="1"/>
    <col min="7574" max="7576" width="9" style="20" customWidth="1"/>
    <col min="7577" max="7580" width="8.85546875" style="20"/>
    <col min="7581" max="7581" width="10.5703125" style="20" customWidth="1"/>
    <col min="7582" max="7584" width="9" style="20" customWidth="1"/>
    <col min="7585" max="7588" width="8.85546875" style="20"/>
    <col min="7589" max="7589" width="10.5703125" style="20" customWidth="1"/>
    <col min="7590" max="7592" width="9" style="20" customWidth="1"/>
    <col min="7593" max="7596" width="8.85546875" style="20"/>
    <col min="7597" max="7597" width="10.5703125" style="20" customWidth="1"/>
    <col min="7598" max="7600" width="9" style="20" customWidth="1"/>
    <col min="7601" max="7604" width="8.85546875" style="20"/>
    <col min="7605" max="7605" width="10.5703125" style="20" customWidth="1"/>
    <col min="7606" max="7608" width="9" style="20" customWidth="1"/>
    <col min="7609" max="7612" width="8.85546875" style="20"/>
    <col min="7613" max="7613" width="10.5703125" style="20" customWidth="1"/>
    <col min="7614" max="7616" width="9" style="20" customWidth="1"/>
    <col min="7617" max="7620" width="8.85546875" style="20"/>
    <col min="7621" max="7621" width="10.5703125" style="20" customWidth="1"/>
    <col min="7622" max="7624" width="9" style="20" customWidth="1"/>
    <col min="7625" max="7628" width="8.85546875" style="20"/>
    <col min="7629" max="7629" width="10.5703125" style="20" customWidth="1"/>
    <col min="7630" max="7632" width="9" style="20" customWidth="1"/>
    <col min="7633" max="7636" width="8.85546875" style="20"/>
    <col min="7637" max="7637" width="10.5703125" style="20" customWidth="1"/>
    <col min="7638" max="7640" width="9" style="20" customWidth="1"/>
    <col min="7641" max="7644" width="8.85546875" style="20"/>
    <col min="7645" max="7645" width="10.5703125" style="20" customWidth="1"/>
    <col min="7646" max="7648" width="9" style="20" customWidth="1"/>
    <col min="7649" max="7652" width="8.85546875" style="20"/>
    <col min="7653" max="7653" width="10.5703125" style="20" customWidth="1"/>
    <col min="7654" max="7656" width="9" style="20" customWidth="1"/>
    <col min="7657" max="7660" width="8.85546875" style="20"/>
    <col min="7661" max="7661" width="10.5703125" style="20" customWidth="1"/>
    <col min="7662" max="7664" width="9" style="20" customWidth="1"/>
    <col min="7665" max="7668" width="8.85546875" style="20"/>
    <col min="7669" max="7669" width="10.5703125" style="20" customWidth="1"/>
    <col min="7670" max="7672" width="9" style="20" customWidth="1"/>
    <col min="7673" max="7676" width="8.85546875" style="20"/>
    <col min="7677" max="7677" width="10.5703125" style="20" customWidth="1"/>
    <col min="7678" max="7680" width="9" style="20" customWidth="1"/>
    <col min="7681" max="7684" width="8.85546875" style="20"/>
    <col min="7685" max="7685" width="10.5703125" style="20" customWidth="1"/>
    <col min="7686" max="7688" width="9" style="20" customWidth="1"/>
    <col min="7689" max="7692" width="8.85546875" style="20"/>
    <col min="7693" max="7693" width="10.5703125" style="20" customWidth="1"/>
    <col min="7694" max="7696" width="9" style="20" customWidth="1"/>
    <col min="7697" max="7700" width="8.85546875" style="20"/>
    <col min="7701" max="7701" width="10.5703125" style="20" customWidth="1"/>
    <col min="7702" max="7704" width="9" style="20" customWidth="1"/>
    <col min="7705" max="7708" width="8.85546875" style="20"/>
    <col min="7709" max="7709" width="10.5703125" style="20" customWidth="1"/>
    <col min="7710" max="7712" width="9" style="20" customWidth="1"/>
    <col min="7713" max="7716" width="8.85546875" style="20"/>
    <col min="7717" max="7717" width="10.5703125" style="20" customWidth="1"/>
    <col min="7718" max="7720" width="9" style="20" customWidth="1"/>
    <col min="7721" max="7724" width="8.85546875" style="20"/>
    <col min="7725" max="7725" width="10.5703125" style="20" customWidth="1"/>
    <col min="7726" max="7728" width="9" style="20" customWidth="1"/>
    <col min="7729" max="7732" width="8.85546875" style="20"/>
    <col min="7733" max="7733" width="10.5703125" style="20" customWidth="1"/>
    <col min="7734" max="7736" width="9" style="20" customWidth="1"/>
    <col min="7737" max="7740" width="8.85546875" style="20"/>
    <col min="7741" max="7741" width="10.5703125" style="20" customWidth="1"/>
    <col min="7742" max="7744" width="9" style="20" customWidth="1"/>
    <col min="7745" max="7748" width="8.85546875" style="20"/>
    <col min="7749" max="7749" width="10.5703125" style="20" customWidth="1"/>
    <col min="7750" max="7752" width="9" style="20" customWidth="1"/>
    <col min="7753" max="7756" width="8.85546875" style="20"/>
    <col min="7757" max="7757" width="10.5703125" style="20" customWidth="1"/>
    <col min="7758" max="7760" width="9" style="20" customWidth="1"/>
    <col min="7761" max="7764" width="8.85546875" style="20"/>
    <col min="7765" max="7765" width="10.5703125" style="20" customWidth="1"/>
    <col min="7766" max="7768" width="9" style="20" customWidth="1"/>
    <col min="7769" max="7772" width="8.85546875" style="20"/>
    <col min="7773" max="7773" width="10.5703125" style="20" customWidth="1"/>
    <col min="7774" max="7776" width="9" style="20" customWidth="1"/>
    <col min="7777" max="7780" width="8.85546875" style="20"/>
    <col min="7781" max="7781" width="10.5703125" style="20" customWidth="1"/>
    <col min="7782" max="7784" width="9" style="20" customWidth="1"/>
    <col min="7785" max="7788" width="8.85546875" style="20"/>
    <col min="7789" max="7789" width="10.5703125" style="20" customWidth="1"/>
    <col min="7790" max="7792" width="9" style="20" customWidth="1"/>
    <col min="7793" max="7796" width="8.85546875" style="20"/>
    <col min="7797" max="7797" width="10.5703125" style="20" customWidth="1"/>
    <col min="7798" max="7800" width="9" style="20" customWidth="1"/>
    <col min="7801" max="7804" width="8.85546875" style="20"/>
    <col min="7805" max="7805" width="10.5703125" style="20" customWidth="1"/>
    <col min="7806" max="7808" width="9" style="20" customWidth="1"/>
    <col min="7809" max="7812" width="8.85546875" style="20"/>
    <col min="7813" max="7813" width="10.5703125" style="20" customWidth="1"/>
    <col min="7814" max="7816" width="9" style="20" customWidth="1"/>
    <col min="7817" max="7820" width="8.85546875" style="20"/>
    <col min="7821" max="7821" width="10.5703125" style="20" customWidth="1"/>
    <col min="7822" max="7824" width="9" style="20" customWidth="1"/>
    <col min="7825" max="7828" width="8.85546875" style="20"/>
    <col min="7829" max="7829" width="10.5703125" style="20" customWidth="1"/>
    <col min="7830" max="7832" width="9" style="20" customWidth="1"/>
    <col min="7833" max="7836" width="8.85546875" style="20"/>
    <col min="7837" max="7837" width="10.5703125" style="20" customWidth="1"/>
    <col min="7838" max="7840" width="9" style="20" customWidth="1"/>
    <col min="7841" max="7844" width="8.85546875" style="20"/>
    <col min="7845" max="7845" width="10.5703125" style="20" customWidth="1"/>
    <col min="7846" max="7848" width="9" style="20" customWidth="1"/>
    <col min="7849" max="7852" width="8.85546875" style="20"/>
    <col min="7853" max="7853" width="10.5703125" style="20" customWidth="1"/>
    <col min="7854" max="7856" width="9" style="20" customWidth="1"/>
    <col min="7857" max="7860" width="8.85546875" style="20"/>
    <col min="7861" max="7861" width="10.5703125" style="20" customWidth="1"/>
    <col min="7862" max="7864" width="9" style="20" customWidth="1"/>
    <col min="7865" max="7868" width="8.85546875" style="20"/>
    <col min="7869" max="7869" width="10.5703125" style="20" customWidth="1"/>
    <col min="7870" max="7872" width="9" style="20" customWidth="1"/>
    <col min="7873" max="7876" width="8.85546875" style="20"/>
    <col min="7877" max="7877" width="10.5703125" style="20" customWidth="1"/>
    <col min="7878" max="7880" width="9" style="20" customWidth="1"/>
    <col min="7881" max="7884" width="8.85546875" style="20"/>
    <col min="7885" max="7885" width="10.5703125" style="20" customWidth="1"/>
    <col min="7886" max="7888" width="9" style="20" customWidth="1"/>
    <col min="7889" max="7892" width="8.85546875" style="20"/>
    <col min="7893" max="7893" width="10.5703125" style="20" customWidth="1"/>
    <col min="7894" max="7896" width="9" style="20" customWidth="1"/>
    <col min="7897" max="7900" width="8.85546875" style="20"/>
    <col min="7901" max="7901" width="10.5703125" style="20" customWidth="1"/>
    <col min="7902" max="7904" width="9" style="20" customWidth="1"/>
    <col min="7905" max="7908" width="8.85546875" style="20"/>
    <col min="7909" max="7909" width="10.5703125" style="20" customWidth="1"/>
    <col min="7910" max="7912" width="9" style="20" customWidth="1"/>
    <col min="7913" max="7916" width="8.85546875" style="20"/>
    <col min="7917" max="7917" width="10.5703125" style="20" customWidth="1"/>
    <col min="7918" max="7920" width="9" style="20" customWidth="1"/>
    <col min="7921" max="7924" width="8.85546875" style="20"/>
    <col min="7925" max="7925" width="10.5703125" style="20" customWidth="1"/>
    <col min="7926" max="7928" width="9" style="20" customWidth="1"/>
    <col min="7929" max="7932" width="8.85546875" style="20"/>
    <col min="7933" max="7933" width="10.5703125" style="20" customWidth="1"/>
    <col min="7934" max="7936" width="9" style="20" customWidth="1"/>
    <col min="7937" max="7940" width="8.85546875" style="20"/>
    <col min="7941" max="7941" width="10.5703125" style="20" customWidth="1"/>
    <col min="7942" max="7944" width="9" style="20" customWidth="1"/>
    <col min="7945" max="7948" width="8.85546875" style="20"/>
    <col min="7949" max="7949" width="10.5703125" style="20" customWidth="1"/>
    <col min="7950" max="7952" width="9" style="20" customWidth="1"/>
    <col min="7953" max="7956" width="8.85546875" style="20"/>
    <col min="7957" max="7957" width="10.5703125" style="20" customWidth="1"/>
    <col min="7958" max="7960" width="9" style="20" customWidth="1"/>
    <col min="7961" max="7964" width="8.85546875" style="20"/>
    <col min="7965" max="7965" width="10.5703125" style="20" customWidth="1"/>
    <col min="7966" max="7968" width="9" style="20" customWidth="1"/>
    <col min="7969" max="7972" width="8.85546875" style="20"/>
    <col min="7973" max="7973" width="10.5703125" style="20" customWidth="1"/>
    <col min="7974" max="7976" width="9" style="20" customWidth="1"/>
    <col min="7977" max="7980" width="8.85546875" style="20"/>
    <col min="7981" max="7981" width="10.5703125" style="20" customWidth="1"/>
    <col min="7982" max="7984" width="9" style="20" customWidth="1"/>
    <col min="7985" max="7988" width="8.85546875" style="20"/>
    <col min="7989" max="7989" width="10.5703125" style="20" customWidth="1"/>
    <col min="7990" max="7992" width="9" style="20" customWidth="1"/>
    <col min="7993" max="7996" width="8.85546875" style="20"/>
    <col min="7997" max="7997" width="10.5703125" style="20" customWidth="1"/>
    <col min="7998" max="8000" width="9" style="20" customWidth="1"/>
    <col min="8001" max="8004" width="8.85546875" style="20"/>
    <col min="8005" max="8005" width="10.5703125" style="20" customWidth="1"/>
    <col min="8006" max="8008" width="9" style="20" customWidth="1"/>
    <col min="8009" max="8012" width="8.85546875" style="20"/>
    <col min="8013" max="8013" width="10.5703125" style="20" customWidth="1"/>
    <col min="8014" max="8016" width="9" style="20" customWidth="1"/>
    <col min="8017" max="8020" width="8.85546875" style="20"/>
    <col min="8021" max="8021" width="10.5703125" style="20" customWidth="1"/>
    <col min="8022" max="8024" width="9" style="20" customWidth="1"/>
    <col min="8025" max="8028" width="8.85546875" style="20"/>
    <col min="8029" max="8029" width="10.5703125" style="20" customWidth="1"/>
    <col min="8030" max="8032" width="9" style="20" customWidth="1"/>
    <col min="8033" max="8036" width="8.85546875" style="20"/>
    <col min="8037" max="8037" width="10.5703125" style="20" customWidth="1"/>
    <col min="8038" max="8040" width="9" style="20" customWidth="1"/>
    <col min="8041" max="8044" width="8.85546875" style="20"/>
    <col min="8045" max="8045" width="10.5703125" style="20" customWidth="1"/>
    <col min="8046" max="8048" width="9" style="20" customWidth="1"/>
    <col min="8049" max="8052" width="8.85546875" style="20"/>
    <col min="8053" max="8053" width="10.5703125" style="20" customWidth="1"/>
    <col min="8054" max="8056" width="9" style="20" customWidth="1"/>
    <col min="8057" max="8060" width="8.85546875" style="20"/>
    <col min="8061" max="8061" width="10.5703125" style="20" customWidth="1"/>
    <col min="8062" max="8064" width="9" style="20" customWidth="1"/>
    <col min="8065" max="8068" width="8.85546875" style="20"/>
    <col min="8069" max="8069" width="10.5703125" style="20" customWidth="1"/>
    <col min="8070" max="8072" width="9" style="20" customWidth="1"/>
    <col min="8073" max="8076" width="8.85546875" style="20"/>
    <col min="8077" max="8077" width="10.5703125" style="20" customWidth="1"/>
    <col min="8078" max="8080" width="9" style="20" customWidth="1"/>
    <col min="8081" max="8084" width="8.85546875" style="20"/>
    <col min="8085" max="8085" width="10.5703125" style="20" customWidth="1"/>
    <col min="8086" max="8088" width="9" style="20" customWidth="1"/>
    <col min="8089" max="8092" width="8.85546875" style="20"/>
    <col min="8093" max="8093" width="10.5703125" style="20" customWidth="1"/>
    <col min="8094" max="8096" width="9" style="20" customWidth="1"/>
    <col min="8097" max="8100" width="8.85546875" style="20"/>
    <col min="8101" max="8101" width="10.5703125" style="20" customWidth="1"/>
    <col min="8102" max="8104" width="9" style="20" customWidth="1"/>
    <col min="8105" max="8108" width="8.85546875" style="20"/>
    <col min="8109" max="8109" width="10.5703125" style="20" customWidth="1"/>
    <col min="8110" max="8112" width="9" style="20" customWidth="1"/>
    <col min="8113" max="8116" width="8.85546875" style="20"/>
    <col min="8117" max="8117" width="10.5703125" style="20" customWidth="1"/>
    <col min="8118" max="8120" width="9" style="20" customWidth="1"/>
    <col min="8121" max="8124" width="8.85546875" style="20"/>
    <col min="8125" max="8125" width="10.5703125" style="20" customWidth="1"/>
    <col min="8126" max="8128" width="9" style="20" customWidth="1"/>
    <col min="8129" max="8132" width="8.85546875" style="20"/>
    <col min="8133" max="8133" width="10.5703125" style="20" customWidth="1"/>
    <col min="8134" max="8136" width="9" style="20" customWidth="1"/>
    <col min="8137" max="8140" width="8.85546875" style="20"/>
    <col min="8141" max="8141" width="10.5703125" style="20" customWidth="1"/>
    <col min="8142" max="8144" width="9" style="20" customWidth="1"/>
    <col min="8145" max="8148" width="8.85546875" style="20"/>
    <col min="8149" max="8149" width="10.5703125" style="20" customWidth="1"/>
    <col min="8150" max="8152" width="9" style="20" customWidth="1"/>
    <col min="8153" max="8156" width="8.85546875" style="20"/>
    <col min="8157" max="8157" width="10.5703125" style="20" customWidth="1"/>
    <col min="8158" max="8160" width="9" style="20" customWidth="1"/>
    <col min="8161" max="8164" width="8.85546875" style="20"/>
    <col min="8165" max="8165" width="10.5703125" style="20" customWidth="1"/>
    <col min="8166" max="8168" width="9" style="20" customWidth="1"/>
    <col min="8169" max="8172" width="8.85546875" style="20"/>
    <col min="8173" max="8173" width="10.5703125" style="20" customWidth="1"/>
    <col min="8174" max="8176" width="9" style="20" customWidth="1"/>
    <col min="8177" max="8180" width="8.85546875" style="20"/>
    <col min="8181" max="8181" width="10.5703125" style="20" customWidth="1"/>
    <col min="8182" max="8184" width="9" style="20" customWidth="1"/>
    <col min="8185" max="8188" width="8.85546875" style="20"/>
    <col min="8189" max="8189" width="10.5703125" style="20" customWidth="1"/>
    <col min="8190" max="8192" width="9" style="20" customWidth="1"/>
    <col min="8193" max="8196" width="8.85546875" style="20"/>
    <col min="8197" max="8197" width="10.5703125" style="20" customWidth="1"/>
    <col min="8198" max="8200" width="9" style="20" customWidth="1"/>
    <col min="8201" max="8204" width="8.85546875" style="20"/>
    <col min="8205" max="8205" width="10.5703125" style="20" customWidth="1"/>
    <col min="8206" max="8208" width="9" style="20" customWidth="1"/>
    <col min="8209" max="8212" width="8.85546875" style="20"/>
    <col min="8213" max="8213" width="10.5703125" style="20" customWidth="1"/>
    <col min="8214" max="8216" width="9" style="20" customWidth="1"/>
    <col min="8217" max="8220" width="8.85546875" style="20"/>
    <col min="8221" max="8221" width="10.5703125" style="20" customWidth="1"/>
    <col min="8222" max="8224" width="9" style="20" customWidth="1"/>
    <col min="8225" max="8228" width="8.85546875" style="20"/>
    <col min="8229" max="8229" width="10.5703125" style="20" customWidth="1"/>
    <col min="8230" max="8232" width="9" style="20" customWidth="1"/>
    <col min="8233" max="8236" width="8.85546875" style="20"/>
    <col min="8237" max="8237" width="10.5703125" style="20" customWidth="1"/>
    <col min="8238" max="8240" width="9" style="20" customWidth="1"/>
    <col min="8241" max="8244" width="8.85546875" style="20"/>
    <col min="8245" max="8245" width="10.5703125" style="20" customWidth="1"/>
    <col min="8246" max="8248" width="9" style="20" customWidth="1"/>
    <col min="8249" max="8252" width="8.85546875" style="20"/>
    <col min="8253" max="8253" width="10.5703125" style="20" customWidth="1"/>
    <col min="8254" max="8256" width="9" style="20" customWidth="1"/>
    <col min="8257" max="8260" width="8.85546875" style="20"/>
    <col min="8261" max="8261" width="10.5703125" style="20" customWidth="1"/>
    <col min="8262" max="8264" width="9" style="20" customWidth="1"/>
    <col min="8265" max="8268" width="8.85546875" style="20"/>
    <col min="8269" max="8269" width="10.5703125" style="20" customWidth="1"/>
    <col min="8270" max="8272" width="9" style="20" customWidth="1"/>
    <col min="8273" max="8276" width="8.85546875" style="20"/>
    <col min="8277" max="8277" width="10.5703125" style="20" customWidth="1"/>
    <col min="8278" max="8280" width="9" style="20" customWidth="1"/>
    <col min="8281" max="8284" width="8.85546875" style="20"/>
    <col min="8285" max="8285" width="10.5703125" style="20" customWidth="1"/>
    <col min="8286" max="8288" width="9" style="20" customWidth="1"/>
    <col min="8289" max="8292" width="8.85546875" style="20"/>
    <col min="8293" max="8293" width="10.5703125" style="20" customWidth="1"/>
    <col min="8294" max="8296" width="9" style="20" customWidth="1"/>
    <col min="8297" max="8300" width="8.85546875" style="20"/>
    <col min="8301" max="8301" width="10.5703125" style="20" customWidth="1"/>
    <col min="8302" max="8304" width="9" style="20" customWidth="1"/>
    <col min="8305" max="8308" width="8.85546875" style="20"/>
    <col min="8309" max="8309" width="10.5703125" style="20" customWidth="1"/>
    <col min="8310" max="8312" width="9" style="20" customWidth="1"/>
    <col min="8313" max="8316" width="8.85546875" style="20"/>
    <col min="8317" max="8317" width="10.5703125" style="20" customWidth="1"/>
    <col min="8318" max="8320" width="9" style="20" customWidth="1"/>
    <col min="8321" max="8324" width="8.85546875" style="20"/>
    <col min="8325" max="8325" width="10.5703125" style="20" customWidth="1"/>
    <col min="8326" max="8328" width="9" style="20" customWidth="1"/>
    <col min="8329" max="8332" width="8.85546875" style="20"/>
    <col min="8333" max="8333" width="10.5703125" style="20" customWidth="1"/>
    <col min="8334" max="8336" width="9" style="20" customWidth="1"/>
    <col min="8337" max="8340" width="8.85546875" style="20"/>
    <col min="8341" max="8341" width="10.5703125" style="20" customWidth="1"/>
    <col min="8342" max="8344" width="9" style="20" customWidth="1"/>
    <col min="8345" max="8348" width="8.85546875" style="20"/>
    <col min="8349" max="8349" width="10.5703125" style="20" customWidth="1"/>
    <col min="8350" max="8352" width="9" style="20" customWidth="1"/>
    <col min="8353" max="8356" width="8.85546875" style="20"/>
    <col min="8357" max="8357" width="10.5703125" style="20" customWidth="1"/>
    <col min="8358" max="8360" width="9" style="20" customWidth="1"/>
    <col min="8361" max="8364" width="8.85546875" style="20"/>
    <col min="8365" max="8365" width="10.5703125" style="20" customWidth="1"/>
    <col min="8366" max="8368" width="9" style="20" customWidth="1"/>
    <col min="8369" max="8372" width="8.85546875" style="20"/>
    <col min="8373" max="8373" width="10.5703125" style="20" customWidth="1"/>
    <col min="8374" max="8376" width="9" style="20" customWidth="1"/>
    <col min="8377" max="8380" width="8.85546875" style="20"/>
    <col min="8381" max="8381" width="10.5703125" style="20" customWidth="1"/>
    <col min="8382" max="8384" width="9" style="20" customWidth="1"/>
    <col min="8385" max="8388" width="8.85546875" style="20"/>
    <col min="8389" max="8389" width="10.5703125" style="20" customWidth="1"/>
    <col min="8390" max="8392" width="9" style="20" customWidth="1"/>
    <col min="8393" max="8396" width="8.85546875" style="20"/>
    <col min="8397" max="8397" width="10.5703125" style="20" customWidth="1"/>
    <col min="8398" max="8400" width="9" style="20" customWidth="1"/>
    <col min="8401" max="8404" width="8.85546875" style="20"/>
    <col min="8405" max="8405" width="10.5703125" style="20" customWidth="1"/>
    <col min="8406" max="8408" width="9" style="20" customWidth="1"/>
    <col min="8409" max="8412" width="8.85546875" style="20"/>
    <col min="8413" max="8413" width="10.5703125" style="20" customWidth="1"/>
    <col min="8414" max="8416" width="9" style="20" customWidth="1"/>
    <col min="8417" max="8420" width="8.85546875" style="20"/>
    <col min="8421" max="8421" width="10.5703125" style="20" customWidth="1"/>
    <col min="8422" max="8424" width="9" style="20" customWidth="1"/>
    <col min="8425" max="8428" width="8.85546875" style="20"/>
    <col min="8429" max="8429" width="10.5703125" style="20" customWidth="1"/>
    <col min="8430" max="8432" width="9" style="20" customWidth="1"/>
    <col min="8433" max="8436" width="8.85546875" style="20"/>
    <col min="8437" max="8437" width="10.5703125" style="20" customWidth="1"/>
    <col min="8438" max="8440" width="9" style="20" customWidth="1"/>
    <col min="8441" max="8444" width="8.85546875" style="20"/>
    <col min="8445" max="8445" width="10.5703125" style="20" customWidth="1"/>
    <col min="8446" max="8448" width="9" style="20" customWidth="1"/>
    <col min="8449" max="8452" width="8.85546875" style="20"/>
    <col min="8453" max="8453" width="10.5703125" style="20" customWidth="1"/>
    <col min="8454" max="8456" width="9" style="20" customWidth="1"/>
    <col min="8457" max="8460" width="8.85546875" style="20"/>
    <col min="8461" max="8461" width="10.5703125" style="20" customWidth="1"/>
    <col min="8462" max="8464" width="9" style="20" customWidth="1"/>
    <col min="8465" max="8468" width="8.85546875" style="20"/>
    <col min="8469" max="8469" width="10.5703125" style="20" customWidth="1"/>
    <col min="8470" max="8472" width="9" style="20" customWidth="1"/>
    <col min="8473" max="8476" width="8.85546875" style="20"/>
    <col min="8477" max="8477" width="10.5703125" style="20" customWidth="1"/>
    <col min="8478" max="8480" width="9" style="20" customWidth="1"/>
    <col min="8481" max="8484" width="8.85546875" style="20"/>
    <col min="8485" max="8485" width="10.5703125" style="20" customWidth="1"/>
    <col min="8486" max="8488" width="9" style="20" customWidth="1"/>
    <col min="8489" max="8492" width="8.85546875" style="20"/>
    <col min="8493" max="8493" width="10.5703125" style="20" customWidth="1"/>
    <col min="8494" max="8496" width="9" style="20" customWidth="1"/>
    <col min="8497" max="8500" width="8.85546875" style="20"/>
    <col min="8501" max="8501" width="10.5703125" style="20" customWidth="1"/>
    <col min="8502" max="8504" width="9" style="20" customWidth="1"/>
    <col min="8505" max="8508" width="8.85546875" style="20"/>
    <col min="8509" max="8509" width="10.5703125" style="20" customWidth="1"/>
    <col min="8510" max="8512" width="9" style="20" customWidth="1"/>
    <col min="8513" max="8516" width="8.85546875" style="20"/>
    <col min="8517" max="8517" width="10.5703125" style="20" customWidth="1"/>
    <col min="8518" max="8520" width="9" style="20" customWidth="1"/>
    <col min="8521" max="8524" width="8.85546875" style="20"/>
    <col min="8525" max="8525" width="10.5703125" style="20" customWidth="1"/>
    <col min="8526" max="8528" width="9" style="20" customWidth="1"/>
    <col min="8529" max="8532" width="8.85546875" style="20"/>
    <col min="8533" max="8533" width="10.5703125" style="20" customWidth="1"/>
    <col min="8534" max="8536" width="9" style="20" customWidth="1"/>
    <col min="8537" max="8540" width="8.85546875" style="20"/>
    <col min="8541" max="8541" width="10.5703125" style="20" customWidth="1"/>
    <col min="8542" max="8544" width="9" style="20" customWidth="1"/>
    <col min="8545" max="8548" width="8.85546875" style="20"/>
    <col min="8549" max="8549" width="10.5703125" style="20" customWidth="1"/>
    <col min="8550" max="8552" width="9" style="20" customWidth="1"/>
    <col min="8553" max="8556" width="8.85546875" style="20"/>
    <col min="8557" max="8557" width="10.5703125" style="20" customWidth="1"/>
    <col min="8558" max="8560" width="9" style="20" customWidth="1"/>
    <col min="8561" max="8564" width="8.85546875" style="20"/>
    <col min="8565" max="8565" width="10.5703125" style="20" customWidth="1"/>
    <col min="8566" max="8568" width="9" style="20" customWidth="1"/>
    <col min="8569" max="8572" width="8.85546875" style="20"/>
    <col min="8573" max="8573" width="10.5703125" style="20" customWidth="1"/>
    <col min="8574" max="8576" width="9" style="20" customWidth="1"/>
    <col min="8577" max="8580" width="8.85546875" style="20"/>
    <col min="8581" max="8581" width="10.5703125" style="20" customWidth="1"/>
    <col min="8582" max="8584" width="9" style="20" customWidth="1"/>
    <col min="8585" max="8588" width="8.85546875" style="20"/>
    <col min="8589" max="8589" width="10.5703125" style="20" customWidth="1"/>
    <col min="8590" max="8592" width="9" style="20" customWidth="1"/>
    <col min="8593" max="8596" width="8.85546875" style="20"/>
    <col min="8597" max="8597" width="10.5703125" style="20" customWidth="1"/>
    <col min="8598" max="8600" width="9" style="20" customWidth="1"/>
    <col min="8601" max="8604" width="8.85546875" style="20"/>
    <col min="8605" max="8605" width="10.5703125" style="20" customWidth="1"/>
    <col min="8606" max="8608" width="9" style="20" customWidth="1"/>
    <col min="8609" max="8612" width="8.85546875" style="20"/>
    <col min="8613" max="8613" width="10.5703125" style="20" customWidth="1"/>
    <col min="8614" max="8616" width="9" style="20" customWidth="1"/>
    <col min="8617" max="8620" width="8.85546875" style="20"/>
    <col min="8621" max="8621" width="10.5703125" style="20" customWidth="1"/>
    <col min="8622" max="8624" width="9" style="20" customWidth="1"/>
    <col min="8625" max="8628" width="8.85546875" style="20"/>
    <col min="8629" max="8629" width="10.5703125" style="20" customWidth="1"/>
    <col min="8630" max="8632" width="9" style="20" customWidth="1"/>
    <col min="8633" max="8636" width="8.85546875" style="20"/>
    <col min="8637" max="8637" width="10.5703125" style="20" customWidth="1"/>
    <col min="8638" max="8640" width="9" style="20" customWidth="1"/>
    <col min="8641" max="8644" width="8.85546875" style="20"/>
    <col min="8645" max="8645" width="10.5703125" style="20" customWidth="1"/>
    <col min="8646" max="8648" width="9" style="20" customWidth="1"/>
    <col min="8649" max="8652" width="8.85546875" style="20"/>
    <col min="8653" max="8653" width="10.5703125" style="20" customWidth="1"/>
    <col min="8654" max="8656" width="9" style="20" customWidth="1"/>
    <col min="8657" max="8660" width="8.85546875" style="20"/>
    <col min="8661" max="8661" width="10.5703125" style="20" customWidth="1"/>
    <col min="8662" max="8664" width="9" style="20" customWidth="1"/>
    <col min="8665" max="8668" width="8.85546875" style="20"/>
    <col min="8669" max="8669" width="10.5703125" style="20" customWidth="1"/>
    <col min="8670" max="8672" width="9" style="20" customWidth="1"/>
    <col min="8673" max="8676" width="8.85546875" style="20"/>
    <col min="8677" max="8677" width="10.5703125" style="20" customWidth="1"/>
    <col min="8678" max="8680" width="9" style="20" customWidth="1"/>
    <col min="8681" max="8684" width="8.85546875" style="20"/>
    <col min="8685" max="8685" width="10.5703125" style="20" customWidth="1"/>
    <col min="8686" max="8688" width="9" style="20" customWidth="1"/>
    <col min="8689" max="8692" width="8.85546875" style="20"/>
    <col min="8693" max="8693" width="10.5703125" style="20" customWidth="1"/>
    <col min="8694" max="8696" width="9" style="20" customWidth="1"/>
    <col min="8697" max="8700" width="8.85546875" style="20"/>
    <col min="8701" max="8701" width="10.5703125" style="20" customWidth="1"/>
    <col min="8702" max="8704" width="9" style="20" customWidth="1"/>
    <col min="8705" max="8708" width="8.85546875" style="20"/>
    <col min="8709" max="8709" width="10.5703125" style="20" customWidth="1"/>
    <col min="8710" max="8712" width="9" style="20" customWidth="1"/>
    <col min="8713" max="8716" width="8.85546875" style="20"/>
    <col min="8717" max="8717" width="10.5703125" style="20" customWidth="1"/>
    <col min="8718" max="8720" width="9" style="20" customWidth="1"/>
    <col min="8721" max="8724" width="8.85546875" style="20"/>
    <col min="8725" max="8725" width="10.5703125" style="20" customWidth="1"/>
    <col min="8726" max="8728" width="9" style="20" customWidth="1"/>
    <col min="8729" max="8732" width="8.85546875" style="20"/>
    <col min="8733" max="8733" width="10.5703125" style="20" customWidth="1"/>
    <col min="8734" max="8736" width="9" style="20" customWidth="1"/>
    <col min="8737" max="8740" width="8.85546875" style="20"/>
    <col min="8741" max="8741" width="10.5703125" style="20" customWidth="1"/>
    <col min="8742" max="8744" width="9" style="20" customWidth="1"/>
    <col min="8745" max="8748" width="8.85546875" style="20"/>
    <col min="8749" max="8749" width="10.5703125" style="20" customWidth="1"/>
    <col min="8750" max="8752" width="9" style="20" customWidth="1"/>
    <col min="8753" max="8756" width="8.85546875" style="20"/>
    <col min="8757" max="8757" width="10.5703125" style="20" customWidth="1"/>
    <col min="8758" max="8760" width="9" style="20" customWidth="1"/>
    <col min="8761" max="8764" width="8.85546875" style="20"/>
    <col min="8765" max="8765" width="10.5703125" style="20" customWidth="1"/>
    <col min="8766" max="8768" width="9" style="20" customWidth="1"/>
    <col min="8769" max="8772" width="8.85546875" style="20"/>
    <col min="8773" max="8773" width="10.5703125" style="20" customWidth="1"/>
    <col min="8774" max="8776" width="9" style="20" customWidth="1"/>
    <col min="8777" max="8780" width="8.85546875" style="20"/>
    <col min="8781" max="8781" width="10.5703125" style="20" customWidth="1"/>
    <col min="8782" max="8784" width="9" style="20" customWidth="1"/>
    <col min="8785" max="8788" width="8.85546875" style="20"/>
    <col min="8789" max="8789" width="10.5703125" style="20" customWidth="1"/>
    <col min="8790" max="8792" width="9" style="20" customWidth="1"/>
    <col min="8793" max="8796" width="8.85546875" style="20"/>
    <col min="8797" max="8797" width="10.5703125" style="20" customWidth="1"/>
    <col min="8798" max="8800" width="9" style="20" customWidth="1"/>
    <col min="8801" max="8804" width="8.85546875" style="20"/>
    <col min="8805" max="8805" width="10.5703125" style="20" customWidth="1"/>
    <col min="8806" max="8808" width="9" style="20" customWidth="1"/>
    <col min="8809" max="8812" width="8.85546875" style="20"/>
    <col min="8813" max="8813" width="10.5703125" style="20" customWidth="1"/>
    <col min="8814" max="8816" width="9" style="20" customWidth="1"/>
    <col min="8817" max="8820" width="8.85546875" style="20"/>
    <col min="8821" max="8821" width="10.5703125" style="20" customWidth="1"/>
    <col min="8822" max="8824" width="9" style="20" customWidth="1"/>
    <col min="8825" max="8828" width="8.85546875" style="20"/>
    <col min="8829" max="8829" width="10.5703125" style="20" customWidth="1"/>
    <col min="8830" max="8832" width="9" style="20" customWidth="1"/>
    <col min="8833" max="8836" width="8.85546875" style="20"/>
    <col min="8837" max="8837" width="10.5703125" style="20" customWidth="1"/>
    <col min="8838" max="8840" width="9" style="20" customWidth="1"/>
    <col min="8841" max="8844" width="8.85546875" style="20"/>
    <col min="8845" max="8845" width="10.5703125" style="20" customWidth="1"/>
    <col min="8846" max="8848" width="9" style="20" customWidth="1"/>
    <col min="8849" max="8852" width="8.85546875" style="20"/>
    <col min="8853" max="8853" width="10.5703125" style="20" customWidth="1"/>
    <col min="8854" max="8856" width="9" style="20" customWidth="1"/>
    <col min="8857" max="8860" width="8.85546875" style="20"/>
    <col min="8861" max="8861" width="10.5703125" style="20" customWidth="1"/>
    <col min="8862" max="8864" width="9" style="20" customWidth="1"/>
    <col min="8865" max="8868" width="8.85546875" style="20"/>
    <col min="8869" max="8869" width="10.5703125" style="20" customWidth="1"/>
    <col min="8870" max="8872" width="9" style="20" customWidth="1"/>
    <col min="8873" max="8876" width="8.85546875" style="20"/>
    <col min="8877" max="8877" width="10.5703125" style="20" customWidth="1"/>
    <col min="8878" max="8880" width="9" style="20" customWidth="1"/>
    <col min="8881" max="8884" width="8.85546875" style="20"/>
    <col min="8885" max="8885" width="10.5703125" style="20" customWidth="1"/>
    <col min="8886" max="8888" width="9" style="20" customWidth="1"/>
    <col min="8889" max="8892" width="8.85546875" style="20"/>
    <col min="8893" max="8893" width="10.5703125" style="20" customWidth="1"/>
    <col min="8894" max="8896" width="9" style="20" customWidth="1"/>
    <col min="8897" max="8900" width="8.85546875" style="20"/>
    <col min="8901" max="8901" width="10.5703125" style="20" customWidth="1"/>
    <col min="8902" max="8904" width="9" style="20" customWidth="1"/>
    <col min="8905" max="8908" width="8.85546875" style="20"/>
    <col min="8909" max="8909" width="10.5703125" style="20" customWidth="1"/>
    <col min="8910" max="8912" width="9" style="20" customWidth="1"/>
    <col min="8913" max="8916" width="8.85546875" style="20"/>
    <col min="8917" max="8917" width="10.5703125" style="20" customWidth="1"/>
    <col min="8918" max="8920" width="9" style="20" customWidth="1"/>
    <col min="8921" max="8924" width="8.85546875" style="20"/>
    <col min="8925" max="8925" width="10.5703125" style="20" customWidth="1"/>
    <col min="8926" max="8928" width="9" style="20" customWidth="1"/>
    <col min="8929" max="8932" width="8.85546875" style="20"/>
    <col min="8933" max="8933" width="10.5703125" style="20" customWidth="1"/>
    <col min="8934" max="8936" width="9" style="20" customWidth="1"/>
    <col min="8937" max="8940" width="8.85546875" style="20"/>
    <col min="8941" max="8941" width="10.5703125" style="20" customWidth="1"/>
    <col min="8942" max="8944" width="9" style="20" customWidth="1"/>
    <col min="8945" max="8948" width="8.85546875" style="20"/>
    <col min="8949" max="8949" width="10.5703125" style="20" customWidth="1"/>
    <col min="8950" max="8952" width="9" style="20" customWidth="1"/>
    <col min="8953" max="8956" width="8.85546875" style="20"/>
    <col min="8957" max="8957" width="10.5703125" style="20" customWidth="1"/>
    <col min="8958" max="8960" width="9" style="20" customWidth="1"/>
    <col min="8961" max="8964" width="8.85546875" style="20"/>
    <col min="8965" max="8965" width="10.5703125" style="20" customWidth="1"/>
    <col min="8966" max="8968" width="9" style="20" customWidth="1"/>
    <col min="8969" max="8972" width="8.85546875" style="20"/>
    <col min="8973" max="8973" width="10.5703125" style="20" customWidth="1"/>
    <col min="8974" max="8976" width="9" style="20" customWidth="1"/>
    <col min="8977" max="8980" width="8.85546875" style="20"/>
    <col min="8981" max="8981" width="10.5703125" style="20" customWidth="1"/>
    <col min="8982" max="8984" width="9" style="20" customWidth="1"/>
    <col min="8985" max="8988" width="8.85546875" style="20"/>
    <col min="8989" max="8989" width="10.5703125" style="20" customWidth="1"/>
    <col min="8990" max="8992" width="9" style="20" customWidth="1"/>
    <col min="8993" max="8996" width="8.85546875" style="20"/>
    <col min="8997" max="8997" width="10.5703125" style="20" customWidth="1"/>
    <col min="8998" max="9000" width="9" style="20" customWidth="1"/>
    <col min="9001" max="9004" width="8.85546875" style="20"/>
    <col min="9005" max="9005" width="10.5703125" style="20" customWidth="1"/>
    <col min="9006" max="9008" width="9" style="20" customWidth="1"/>
    <col min="9009" max="9012" width="8.85546875" style="20"/>
    <col min="9013" max="9013" width="10.5703125" style="20" customWidth="1"/>
    <col min="9014" max="9016" width="9" style="20" customWidth="1"/>
    <col min="9017" max="9020" width="8.85546875" style="20"/>
    <col min="9021" max="9021" width="10.5703125" style="20" customWidth="1"/>
    <col min="9022" max="9024" width="9" style="20" customWidth="1"/>
    <col min="9025" max="9028" width="8.85546875" style="20"/>
    <col min="9029" max="9029" width="10.5703125" style="20" customWidth="1"/>
    <col min="9030" max="9032" width="9" style="20" customWidth="1"/>
    <col min="9033" max="9036" width="8.85546875" style="20"/>
    <col min="9037" max="9037" width="10.5703125" style="20" customWidth="1"/>
    <col min="9038" max="9040" width="9" style="20" customWidth="1"/>
    <col min="9041" max="9044" width="8.85546875" style="20"/>
    <col min="9045" max="9045" width="10.5703125" style="20" customWidth="1"/>
    <col min="9046" max="9048" width="9" style="20" customWidth="1"/>
    <col min="9049" max="9052" width="8.85546875" style="20"/>
    <col min="9053" max="9053" width="10.5703125" style="20" customWidth="1"/>
    <col min="9054" max="9056" width="9" style="20" customWidth="1"/>
    <col min="9057" max="9060" width="8.85546875" style="20"/>
    <col min="9061" max="9061" width="10.5703125" style="20" customWidth="1"/>
    <col min="9062" max="9064" width="9" style="20" customWidth="1"/>
    <col min="9065" max="9068" width="8.85546875" style="20"/>
    <col min="9069" max="9069" width="10.5703125" style="20" customWidth="1"/>
    <col min="9070" max="9072" width="9" style="20" customWidth="1"/>
    <col min="9073" max="9076" width="8.85546875" style="20"/>
    <col min="9077" max="9077" width="10.5703125" style="20" customWidth="1"/>
    <col min="9078" max="9080" width="9" style="20" customWidth="1"/>
    <col min="9081" max="9084" width="8.85546875" style="20"/>
    <col min="9085" max="9085" width="10.5703125" style="20" customWidth="1"/>
    <col min="9086" max="9088" width="9" style="20" customWidth="1"/>
    <col min="9089" max="9092" width="8.85546875" style="20"/>
    <col min="9093" max="9093" width="10.5703125" style="20" customWidth="1"/>
    <col min="9094" max="9096" width="9" style="20" customWidth="1"/>
    <col min="9097" max="9100" width="8.85546875" style="20"/>
    <col min="9101" max="9101" width="10.5703125" style="20" customWidth="1"/>
    <col min="9102" max="9104" width="9" style="20" customWidth="1"/>
    <col min="9105" max="9108" width="8.85546875" style="20"/>
    <col min="9109" max="9109" width="10.5703125" style="20" customWidth="1"/>
    <col min="9110" max="9112" width="9" style="20" customWidth="1"/>
    <col min="9113" max="9116" width="8.85546875" style="20"/>
    <col min="9117" max="9117" width="10.5703125" style="20" customWidth="1"/>
    <col min="9118" max="9120" width="9" style="20" customWidth="1"/>
    <col min="9121" max="9124" width="8.85546875" style="20"/>
    <col min="9125" max="9125" width="10.5703125" style="20" customWidth="1"/>
    <col min="9126" max="9128" width="9" style="20" customWidth="1"/>
    <col min="9129" max="9132" width="8.85546875" style="20"/>
    <col min="9133" max="9133" width="10.5703125" style="20" customWidth="1"/>
    <col min="9134" max="9136" width="9" style="20" customWidth="1"/>
    <col min="9137" max="9140" width="8.85546875" style="20"/>
    <col min="9141" max="9141" width="10.5703125" style="20" customWidth="1"/>
    <col min="9142" max="9144" width="9" style="20" customWidth="1"/>
    <col min="9145" max="9148" width="8.85546875" style="20"/>
    <col min="9149" max="9149" width="10.5703125" style="20" customWidth="1"/>
    <col min="9150" max="9152" width="9" style="20" customWidth="1"/>
    <col min="9153" max="9156" width="8.85546875" style="20"/>
    <col min="9157" max="9157" width="10.5703125" style="20" customWidth="1"/>
    <col min="9158" max="9160" width="9" style="20" customWidth="1"/>
    <col min="9161" max="9164" width="8.85546875" style="20"/>
    <col min="9165" max="9165" width="10.5703125" style="20" customWidth="1"/>
    <col min="9166" max="9168" width="9" style="20" customWidth="1"/>
    <col min="9169" max="9172" width="8.85546875" style="20"/>
    <col min="9173" max="9173" width="10.5703125" style="20" customWidth="1"/>
    <col min="9174" max="9176" width="9" style="20" customWidth="1"/>
    <col min="9177" max="9180" width="8.85546875" style="20"/>
    <col min="9181" max="9181" width="10.5703125" style="20" customWidth="1"/>
    <col min="9182" max="9184" width="9" style="20" customWidth="1"/>
    <col min="9185" max="9188" width="8.85546875" style="20"/>
    <col min="9189" max="9189" width="10.5703125" style="20" customWidth="1"/>
    <col min="9190" max="9192" width="9" style="20" customWidth="1"/>
    <col min="9193" max="9196" width="8.85546875" style="20"/>
    <col min="9197" max="9197" width="10.5703125" style="20" customWidth="1"/>
    <col min="9198" max="9200" width="9" style="20" customWidth="1"/>
    <col min="9201" max="9204" width="8.85546875" style="20"/>
    <col min="9205" max="9205" width="10.5703125" style="20" customWidth="1"/>
    <col min="9206" max="9208" width="9" style="20" customWidth="1"/>
    <col min="9209" max="9212" width="8.85546875" style="20"/>
    <col min="9213" max="9213" width="10.5703125" style="20" customWidth="1"/>
    <col min="9214" max="9216" width="9" style="20" customWidth="1"/>
    <col min="9217" max="9220" width="8.85546875" style="20"/>
    <col min="9221" max="9221" width="10.5703125" style="20" customWidth="1"/>
    <col min="9222" max="9224" width="9" style="20" customWidth="1"/>
    <col min="9225" max="9228" width="8.85546875" style="20"/>
    <col min="9229" max="9229" width="10.5703125" style="20" customWidth="1"/>
    <col min="9230" max="9232" width="9" style="20" customWidth="1"/>
    <col min="9233" max="9236" width="8.85546875" style="20"/>
    <col min="9237" max="9237" width="10.5703125" style="20" customWidth="1"/>
    <col min="9238" max="9240" width="9" style="20" customWidth="1"/>
    <col min="9241" max="9244" width="8.85546875" style="20"/>
    <col min="9245" max="9245" width="10.5703125" style="20" customWidth="1"/>
    <col min="9246" max="9248" width="9" style="20" customWidth="1"/>
    <col min="9249" max="9252" width="8.85546875" style="20"/>
    <col min="9253" max="9253" width="10.5703125" style="20" customWidth="1"/>
    <col min="9254" max="9256" width="9" style="20" customWidth="1"/>
    <col min="9257" max="9260" width="8.85546875" style="20"/>
    <col min="9261" max="9261" width="10.5703125" style="20" customWidth="1"/>
    <col min="9262" max="9264" width="9" style="20" customWidth="1"/>
    <col min="9265" max="9268" width="8.85546875" style="20"/>
    <col min="9269" max="9269" width="10.5703125" style="20" customWidth="1"/>
    <col min="9270" max="9272" width="9" style="20" customWidth="1"/>
    <col min="9273" max="9276" width="8.85546875" style="20"/>
    <col min="9277" max="9277" width="10.5703125" style="20" customWidth="1"/>
    <col min="9278" max="9280" width="9" style="20" customWidth="1"/>
    <col min="9281" max="9284" width="8.85546875" style="20"/>
    <col min="9285" max="9285" width="10.5703125" style="20" customWidth="1"/>
    <col min="9286" max="9288" width="9" style="20" customWidth="1"/>
    <col min="9289" max="9292" width="8.85546875" style="20"/>
    <col min="9293" max="9293" width="10.5703125" style="20" customWidth="1"/>
    <col min="9294" max="9296" width="9" style="20" customWidth="1"/>
    <col min="9297" max="9300" width="8.85546875" style="20"/>
    <col min="9301" max="9301" width="10.5703125" style="20" customWidth="1"/>
    <col min="9302" max="9304" width="9" style="20" customWidth="1"/>
    <col min="9305" max="9308" width="8.85546875" style="20"/>
    <col min="9309" max="9309" width="10.5703125" style="20" customWidth="1"/>
    <col min="9310" max="9312" width="9" style="20" customWidth="1"/>
    <col min="9313" max="9316" width="8.85546875" style="20"/>
    <col min="9317" max="9317" width="10.5703125" style="20" customWidth="1"/>
    <col min="9318" max="9320" width="9" style="20" customWidth="1"/>
    <col min="9321" max="9324" width="8.85546875" style="20"/>
    <col min="9325" max="9325" width="10.5703125" style="20" customWidth="1"/>
    <col min="9326" max="9328" width="9" style="20" customWidth="1"/>
    <col min="9329" max="9332" width="8.85546875" style="20"/>
    <col min="9333" max="9333" width="10.5703125" style="20" customWidth="1"/>
    <col min="9334" max="9336" width="9" style="20" customWidth="1"/>
    <col min="9337" max="9340" width="8.85546875" style="20"/>
    <col min="9341" max="9341" width="10.5703125" style="20" customWidth="1"/>
    <col min="9342" max="9344" width="9" style="20" customWidth="1"/>
    <col min="9345" max="9348" width="8.85546875" style="20"/>
    <col min="9349" max="9349" width="10.5703125" style="20" customWidth="1"/>
    <col min="9350" max="9352" width="9" style="20" customWidth="1"/>
    <col min="9353" max="9356" width="8.85546875" style="20"/>
    <col min="9357" max="9357" width="10.5703125" style="20" customWidth="1"/>
    <col min="9358" max="9360" width="9" style="20" customWidth="1"/>
    <col min="9361" max="9364" width="8.85546875" style="20"/>
    <col min="9365" max="9365" width="10.5703125" style="20" customWidth="1"/>
    <col min="9366" max="9368" width="9" style="20" customWidth="1"/>
    <col min="9369" max="9372" width="8.85546875" style="20"/>
    <col min="9373" max="9373" width="10.5703125" style="20" customWidth="1"/>
    <col min="9374" max="9376" width="9" style="20" customWidth="1"/>
    <col min="9377" max="9380" width="8.85546875" style="20"/>
    <col min="9381" max="9381" width="10.5703125" style="20" customWidth="1"/>
    <col min="9382" max="9384" width="9" style="20" customWidth="1"/>
    <col min="9385" max="9388" width="8.85546875" style="20"/>
    <col min="9389" max="9389" width="10.5703125" style="20" customWidth="1"/>
    <col min="9390" max="9392" width="9" style="20" customWidth="1"/>
    <col min="9393" max="9396" width="8.85546875" style="20"/>
    <col min="9397" max="9397" width="10.5703125" style="20" customWidth="1"/>
    <col min="9398" max="9400" width="9" style="20" customWidth="1"/>
    <col min="9401" max="9404" width="8.85546875" style="20"/>
    <col min="9405" max="9405" width="10.5703125" style="20" customWidth="1"/>
    <col min="9406" max="9408" width="9" style="20" customWidth="1"/>
    <col min="9409" max="9412" width="8.85546875" style="20"/>
    <col min="9413" max="9413" width="10.5703125" style="20" customWidth="1"/>
    <col min="9414" max="9416" width="9" style="20" customWidth="1"/>
    <col min="9417" max="9420" width="8.85546875" style="20"/>
    <col min="9421" max="9421" width="10.5703125" style="20" customWidth="1"/>
    <col min="9422" max="9424" width="9" style="20" customWidth="1"/>
    <col min="9425" max="9428" width="8.85546875" style="20"/>
    <col min="9429" max="9429" width="10.5703125" style="20" customWidth="1"/>
    <col min="9430" max="9432" width="9" style="20" customWidth="1"/>
    <col min="9433" max="9436" width="8.85546875" style="20"/>
    <col min="9437" max="9437" width="10.5703125" style="20" customWidth="1"/>
    <col min="9438" max="9440" width="9" style="20" customWidth="1"/>
    <col min="9441" max="9444" width="8.85546875" style="20"/>
    <col min="9445" max="9445" width="10.5703125" style="20" customWidth="1"/>
    <col min="9446" max="9448" width="9" style="20" customWidth="1"/>
    <col min="9449" max="9452" width="8.85546875" style="20"/>
    <col min="9453" max="9453" width="10.5703125" style="20" customWidth="1"/>
    <col min="9454" max="9456" width="9" style="20" customWidth="1"/>
    <col min="9457" max="9460" width="8.85546875" style="20"/>
    <col min="9461" max="9461" width="10.5703125" style="20" customWidth="1"/>
    <col min="9462" max="9464" width="9" style="20" customWidth="1"/>
    <col min="9465" max="9468" width="8.85546875" style="20"/>
    <col min="9469" max="9469" width="10.5703125" style="20" customWidth="1"/>
    <col min="9470" max="9472" width="9" style="20" customWidth="1"/>
    <col min="9473" max="9476" width="8.85546875" style="20"/>
    <col min="9477" max="9477" width="10.5703125" style="20" customWidth="1"/>
    <col min="9478" max="9480" width="9" style="20" customWidth="1"/>
    <col min="9481" max="9484" width="8.85546875" style="20"/>
    <col min="9485" max="9485" width="10.5703125" style="20" customWidth="1"/>
    <col min="9486" max="9488" width="9" style="20" customWidth="1"/>
    <col min="9489" max="9492" width="8.85546875" style="20"/>
    <col min="9493" max="9493" width="10.5703125" style="20" customWidth="1"/>
    <col min="9494" max="9496" width="9" style="20" customWidth="1"/>
    <col min="9497" max="9500" width="8.85546875" style="20"/>
    <col min="9501" max="9501" width="10.5703125" style="20" customWidth="1"/>
    <col min="9502" max="9504" width="9" style="20" customWidth="1"/>
    <col min="9505" max="9508" width="8.85546875" style="20"/>
    <col min="9509" max="9509" width="10.5703125" style="20" customWidth="1"/>
    <col min="9510" max="9512" width="9" style="20" customWidth="1"/>
    <col min="9513" max="9516" width="8.85546875" style="20"/>
    <col min="9517" max="9517" width="10.5703125" style="20" customWidth="1"/>
    <col min="9518" max="9520" width="9" style="20" customWidth="1"/>
    <col min="9521" max="9524" width="8.85546875" style="20"/>
    <col min="9525" max="9525" width="10.5703125" style="20" customWidth="1"/>
    <col min="9526" max="9528" width="9" style="20" customWidth="1"/>
    <col min="9529" max="9532" width="8.85546875" style="20"/>
    <col min="9533" max="9533" width="10.5703125" style="20" customWidth="1"/>
    <col min="9534" max="9536" width="9" style="20" customWidth="1"/>
    <col min="9537" max="9540" width="8.85546875" style="20"/>
    <col min="9541" max="9541" width="10.5703125" style="20" customWidth="1"/>
    <col min="9542" max="9544" width="9" style="20" customWidth="1"/>
    <col min="9545" max="9548" width="8.85546875" style="20"/>
    <col min="9549" max="9549" width="10.5703125" style="20" customWidth="1"/>
    <col min="9550" max="9552" width="9" style="20" customWidth="1"/>
    <col min="9553" max="9556" width="8.85546875" style="20"/>
    <col min="9557" max="9557" width="10.5703125" style="20" customWidth="1"/>
    <col min="9558" max="9560" width="9" style="20" customWidth="1"/>
    <col min="9561" max="9564" width="8.85546875" style="20"/>
    <col min="9565" max="9565" width="10.5703125" style="20" customWidth="1"/>
    <col min="9566" max="9568" width="9" style="20" customWidth="1"/>
    <col min="9569" max="9572" width="8.85546875" style="20"/>
    <col min="9573" max="9573" width="10.5703125" style="20" customWidth="1"/>
    <col min="9574" max="9576" width="9" style="20" customWidth="1"/>
    <col min="9577" max="9580" width="8.85546875" style="20"/>
    <col min="9581" max="9581" width="10.5703125" style="20" customWidth="1"/>
    <col min="9582" max="9584" width="9" style="20" customWidth="1"/>
    <col min="9585" max="9588" width="8.85546875" style="20"/>
    <col min="9589" max="9589" width="10.5703125" style="20" customWidth="1"/>
    <col min="9590" max="9592" width="9" style="20" customWidth="1"/>
    <col min="9593" max="9596" width="8.85546875" style="20"/>
    <col min="9597" max="9597" width="10.5703125" style="20" customWidth="1"/>
    <col min="9598" max="9600" width="9" style="20" customWidth="1"/>
    <col min="9601" max="9604" width="8.85546875" style="20"/>
    <col min="9605" max="9605" width="10.5703125" style="20" customWidth="1"/>
    <col min="9606" max="9608" width="9" style="20" customWidth="1"/>
    <col min="9609" max="9612" width="8.85546875" style="20"/>
    <col min="9613" max="9613" width="10.5703125" style="20" customWidth="1"/>
    <col min="9614" max="9616" width="9" style="20" customWidth="1"/>
    <col min="9617" max="9620" width="8.85546875" style="20"/>
    <col min="9621" max="9621" width="10.5703125" style="20" customWidth="1"/>
    <col min="9622" max="9624" width="9" style="20" customWidth="1"/>
    <col min="9625" max="9628" width="8.85546875" style="20"/>
    <col min="9629" max="9629" width="10.5703125" style="20" customWidth="1"/>
    <col min="9630" max="9632" width="9" style="20" customWidth="1"/>
    <col min="9633" max="9636" width="8.85546875" style="20"/>
    <col min="9637" max="9637" width="10.5703125" style="20" customWidth="1"/>
    <col min="9638" max="9640" width="9" style="20" customWidth="1"/>
    <col min="9641" max="9644" width="8.85546875" style="20"/>
    <col min="9645" max="9645" width="10.5703125" style="20" customWidth="1"/>
    <col min="9646" max="9648" width="9" style="20" customWidth="1"/>
    <col min="9649" max="9652" width="8.85546875" style="20"/>
    <col min="9653" max="9653" width="10.5703125" style="20" customWidth="1"/>
    <col min="9654" max="9656" width="9" style="20" customWidth="1"/>
    <col min="9657" max="9660" width="8.85546875" style="20"/>
    <col min="9661" max="9661" width="10.5703125" style="20" customWidth="1"/>
    <col min="9662" max="9664" width="9" style="20" customWidth="1"/>
    <col min="9665" max="9668" width="8.85546875" style="20"/>
    <col min="9669" max="9669" width="10.5703125" style="20" customWidth="1"/>
    <col min="9670" max="9672" width="9" style="20" customWidth="1"/>
    <col min="9673" max="9676" width="8.85546875" style="20"/>
    <col min="9677" max="9677" width="10.5703125" style="20" customWidth="1"/>
    <col min="9678" max="9680" width="9" style="20" customWidth="1"/>
    <col min="9681" max="9684" width="8.85546875" style="20"/>
    <col min="9685" max="9685" width="10.5703125" style="20" customWidth="1"/>
    <col min="9686" max="9688" width="9" style="20" customWidth="1"/>
    <col min="9689" max="9692" width="8.85546875" style="20"/>
    <col min="9693" max="9693" width="10.5703125" style="20" customWidth="1"/>
    <col min="9694" max="9696" width="9" style="20" customWidth="1"/>
    <col min="9697" max="9700" width="8.85546875" style="20"/>
    <col min="9701" max="9701" width="10.5703125" style="20" customWidth="1"/>
    <col min="9702" max="9704" width="9" style="20" customWidth="1"/>
    <col min="9705" max="9708" width="8.85546875" style="20"/>
    <col min="9709" max="9709" width="10.5703125" style="20" customWidth="1"/>
    <col min="9710" max="9712" width="9" style="20" customWidth="1"/>
    <col min="9713" max="9716" width="8.85546875" style="20"/>
    <col min="9717" max="9717" width="10.5703125" style="20" customWidth="1"/>
    <col min="9718" max="9720" width="9" style="20" customWidth="1"/>
    <col min="9721" max="9724" width="8.85546875" style="20"/>
    <col min="9725" max="9725" width="10.5703125" style="20" customWidth="1"/>
    <col min="9726" max="9728" width="9" style="20" customWidth="1"/>
    <col min="9729" max="9732" width="8.85546875" style="20"/>
    <col min="9733" max="9733" width="10.5703125" style="20" customWidth="1"/>
    <col min="9734" max="9736" width="9" style="20" customWidth="1"/>
    <col min="9737" max="9740" width="8.85546875" style="20"/>
    <col min="9741" max="9741" width="10.5703125" style="20" customWidth="1"/>
    <col min="9742" max="9744" width="9" style="20" customWidth="1"/>
    <col min="9745" max="9748" width="8.85546875" style="20"/>
    <col min="9749" max="9749" width="10.5703125" style="20" customWidth="1"/>
    <col min="9750" max="9752" width="9" style="20" customWidth="1"/>
    <col min="9753" max="9756" width="8.85546875" style="20"/>
    <col min="9757" max="9757" width="10.5703125" style="20" customWidth="1"/>
    <col min="9758" max="9760" width="9" style="20" customWidth="1"/>
    <col min="9761" max="9764" width="8.85546875" style="20"/>
    <col min="9765" max="9765" width="10.5703125" style="20" customWidth="1"/>
    <col min="9766" max="9768" width="9" style="20" customWidth="1"/>
    <col min="9769" max="9772" width="8.85546875" style="20"/>
    <col min="9773" max="9773" width="10.5703125" style="20" customWidth="1"/>
    <col min="9774" max="9776" width="9" style="20" customWidth="1"/>
    <col min="9777" max="9780" width="8.85546875" style="20"/>
    <col min="9781" max="9781" width="10.5703125" style="20" customWidth="1"/>
    <col min="9782" max="9784" width="9" style="20" customWidth="1"/>
    <col min="9785" max="9788" width="8.85546875" style="20"/>
    <col min="9789" max="9789" width="10.5703125" style="20" customWidth="1"/>
    <col min="9790" max="9792" width="9" style="20" customWidth="1"/>
    <col min="9793" max="9796" width="8.85546875" style="20"/>
    <col min="9797" max="9797" width="10.5703125" style="20" customWidth="1"/>
    <col min="9798" max="9800" width="9" style="20" customWidth="1"/>
    <col min="9801" max="9804" width="8.85546875" style="20"/>
    <col min="9805" max="9805" width="10.5703125" style="20" customWidth="1"/>
    <col min="9806" max="9808" width="9" style="20" customWidth="1"/>
    <col min="9809" max="9812" width="8.85546875" style="20"/>
    <col min="9813" max="9813" width="10.5703125" style="20" customWidth="1"/>
    <col min="9814" max="9816" width="9" style="20" customWidth="1"/>
    <col min="9817" max="9820" width="8.85546875" style="20"/>
    <col min="9821" max="9821" width="10.5703125" style="20" customWidth="1"/>
    <col min="9822" max="9824" width="9" style="20" customWidth="1"/>
    <col min="9825" max="9828" width="8.85546875" style="20"/>
    <col min="9829" max="9829" width="10.5703125" style="20" customWidth="1"/>
    <col min="9830" max="9832" width="9" style="20" customWidth="1"/>
    <col min="9833" max="9836" width="8.85546875" style="20"/>
    <col min="9837" max="9837" width="10.5703125" style="20" customWidth="1"/>
    <col min="9838" max="9840" width="9" style="20" customWidth="1"/>
    <col min="9841" max="9844" width="8.85546875" style="20"/>
    <col min="9845" max="9845" width="10.5703125" style="20" customWidth="1"/>
    <col min="9846" max="9848" width="9" style="20" customWidth="1"/>
    <col min="9849" max="9852" width="8.85546875" style="20"/>
    <col min="9853" max="9853" width="10.5703125" style="20" customWidth="1"/>
    <col min="9854" max="9856" width="9" style="20" customWidth="1"/>
    <col min="9857" max="9860" width="8.85546875" style="20"/>
    <col min="9861" max="9861" width="10.5703125" style="20" customWidth="1"/>
    <col min="9862" max="9864" width="9" style="20" customWidth="1"/>
    <col min="9865" max="9868" width="8.85546875" style="20"/>
    <col min="9869" max="9869" width="10.5703125" style="20" customWidth="1"/>
    <col min="9870" max="9872" width="9" style="20" customWidth="1"/>
    <col min="9873" max="9876" width="8.85546875" style="20"/>
    <col min="9877" max="9877" width="10.5703125" style="20" customWidth="1"/>
    <col min="9878" max="9880" width="9" style="20" customWidth="1"/>
    <col min="9881" max="9884" width="8.85546875" style="20"/>
    <col min="9885" max="9885" width="10.5703125" style="20" customWidth="1"/>
    <col min="9886" max="9888" width="9" style="20" customWidth="1"/>
    <col min="9889" max="9892" width="8.85546875" style="20"/>
    <col min="9893" max="9893" width="10.5703125" style="20" customWidth="1"/>
    <col min="9894" max="9896" width="9" style="20" customWidth="1"/>
    <col min="9897" max="9900" width="8.85546875" style="20"/>
    <col min="9901" max="9901" width="10.5703125" style="20" customWidth="1"/>
    <col min="9902" max="9904" width="9" style="20" customWidth="1"/>
    <col min="9905" max="9908" width="8.85546875" style="20"/>
    <col min="9909" max="9909" width="10.5703125" style="20" customWidth="1"/>
    <col min="9910" max="9912" width="9" style="20" customWidth="1"/>
    <col min="9913" max="9916" width="8.85546875" style="20"/>
    <col min="9917" max="9917" width="10.5703125" style="20" customWidth="1"/>
    <col min="9918" max="9920" width="9" style="20" customWidth="1"/>
    <col min="9921" max="9924" width="8.85546875" style="20"/>
    <col min="9925" max="9925" width="10.5703125" style="20" customWidth="1"/>
    <col min="9926" max="9928" width="9" style="20" customWidth="1"/>
    <col min="9929" max="9932" width="8.85546875" style="20"/>
    <col min="9933" max="9933" width="10.5703125" style="20" customWidth="1"/>
    <col min="9934" max="9936" width="9" style="20" customWidth="1"/>
    <col min="9937" max="9940" width="8.85546875" style="20"/>
    <col min="9941" max="9941" width="10.5703125" style="20" customWidth="1"/>
    <col min="9942" max="9944" width="9" style="20" customWidth="1"/>
    <col min="9945" max="9948" width="8.85546875" style="20"/>
    <col min="9949" max="9949" width="10.5703125" style="20" customWidth="1"/>
    <col min="9950" max="9952" width="9" style="20" customWidth="1"/>
    <col min="9953" max="9956" width="8.85546875" style="20"/>
    <col min="9957" max="9957" width="10.5703125" style="20" customWidth="1"/>
    <col min="9958" max="9960" width="9" style="20" customWidth="1"/>
    <col min="9961" max="9964" width="8.85546875" style="20"/>
    <col min="9965" max="9965" width="10.5703125" style="20" customWidth="1"/>
    <col min="9966" max="9968" width="9" style="20" customWidth="1"/>
    <col min="9969" max="9972" width="8.85546875" style="20"/>
    <col min="9973" max="9973" width="10.5703125" style="20" customWidth="1"/>
    <col min="9974" max="9976" width="9" style="20" customWidth="1"/>
    <col min="9977" max="9980" width="8.85546875" style="20"/>
    <col min="9981" max="9981" width="10.5703125" style="20" customWidth="1"/>
    <col min="9982" max="9984" width="9" style="20" customWidth="1"/>
    <col min="9985" max="9988" width="8.85546875" style="20"/>
    <col min="9989" max="9989" width="10.5703125" style="20" customWidth="1"/>
    <col min="9990" max="9992" width="9" style="20" customWidth="1"/>
    <col min="9993" max="9996" width="8.85546875" style="20"/>
    <col min="9997" max="9997" width="10.5703125" style="20" customWidth="1"/>
    <col min="9998" max="10000" width="9" style="20" customWidth="1"/>
    <col min="10001" max="10004" width="8.85546875" style="20"/>
    <col min="10005" max="10005" width="10.5703125" style="20" customWidth="1"/>
    <col min="10006" max="10008" width="9" style="20" customWidth="1"/>
    <col min="10009" max="10012" width="8.85546875" style="20"/>
    <col min="10013" max="10013" width="10.5703125" style="20" customWidth="1"/>
    <col min="10014" max="10016" width="9" style="20" customWidth="1"/>
    <col min="10017" max="10020" width="8.85546875" style="20"/>
    <col min="10021" max="10021" width="10.5703125" style="20" customWidth="1"/>
    <col min="10022" max="10024" width="9" style="20" customWidth="1"/>
    <col min="10025" max="10028" width="8.85546875" style="20"/>
    <col min="10029" max="10029" width="10.5703125" style="20" customWidth="1"/>
    <col min="10030" max="10032" width="9" style="20" customWidth="1"/>
    <col min="10033" max="10036" width="8.85546875" style="20"/>
    <col min="10037" max="10037" width="10.5703125" style="20" customWidth="1"/>
    <col min="10038" max="10040" width="9" style="20" customWidth="1"/>
    <col min="10041" max="10044" width="8.85546875" style="20"/>
    <col min="10045" max="10045" width="10.5703125" style="20" customWidth="1"/>
    <col min="10046" max="10048" width="9" style="20" customWidth="1"/>
    <col min="10049" max="10052" width="8.85546875" style="20"/>
    <col min="10053" max="10053" width="10.5703125" style="20" customWidth="1"/>
    <col min="10054" max="10056" width="9" style="20" customWidth="1"/>
    <col min="10057" max="10060" width="8.85546875" style="20"/>
    <col min="10061" max="10061" width="10.5703125" style="20" customWidth="1"/>
    <col min="10062" max="10064" width="9" style="20" customWidth="1"/>
    <col min="10065" max="10068" width="8.85546875" style="20"/>
    <col min="10069" max="10069" width="10.5703125" style="20" customWidth="1"/>
    <col min="10070" max="10072" width="9" style="20" customWidth="1"/>
    <col min="10073" max="10076" width="8.85546875" style="20"/>
    <col min="10077" max="10077" width="10.5703125" style="20" customWidth="1"/>
    <col min="10078" max="10080" width="9" style="20" customWidth="1"/>
    <col min="10081" max="10084" width="8.85546875" style="20"/>
    <col min="10085" max="10085" width="10.5703125" style="20" customWidth="1"/>
    <col min="10086" max="10088" width="9" style="20" customWidth="1"/>
    <col min="10089" max="10092" width="8.85546875" style="20"/>
    <col min="10093" max="10093" width="10.5703125" style="20" customWidth="1"/>
    <col min="10094" max="10096" width="9" style="20" customWidth="1"/>
    <col min="10097" max="10100" width="8.85546875" style="20"/>
    <col min="10101" max="10101" width="10.5703125" style="20" customWidth="1"/>
    <col min="10102" max="10104" width="9" style="20" customWidth="1"/>
    <col min="10105" max="10108" width="8.85546875" style="20"/>
    <col min="10109" max="10109" width="10.5703125" style="20" customWidth="1"/>
    <col min="10110" max="10112" width="9" style="20" customWidth="1"/>
    <col min="10113" max="10116" width="8.85546875" style="20"/>
    <col min="10117" max="10117" width="10.5703125" style="20" customWidth="1"/>
    <col min="10118" max="10120" width="9" style="20" customWidth="1"/>
    <col min="10121" max="10124" width="8.85546875" style="20"/>
    <col min="10125" max="10125" width="10.5703125" style="20" customWidth="1"/>
    <col min="10126" max="10128" width="9" style="20" customWidth="1"/>
    <col min="10129" max="10132" width="8.85546875" style="20"/>
    <col min="10133" max="10133" width="10.5703125" style="20" customWidth="1"/>
    <col min="10134" max="10136" width="9" style="20" customWidth="1"/>
    <col min="10137" max="10140" width="8.85546875" style="20"/>
    <col min="10141" max="10141" width="10.5703125" style="20" customWidth="1"/>
    <col min="10142" max="10144" width="9" style="20" customWidth="1"/>
    <col min="10145" max="10148" width="8.85546875" style="20"/>
    <col min="10149" max="10149" width="10.5703125" style="20" customWidth="1"/>
    <col min="10150" max="10152" width="9" style="20" customWidth="1"/>
    <col min="10153" max="10156" width="8.85546875" style="20"/>
    <col min="10157" max="10157" width="10.5703125" style="20" customWidth="1"/>
    <col min="10158" max="10160" width="9" style="20" customWidth="1"/>
    <col min="10161" max="10164" width="8.85546875" style="20"/>
    <col min="10165" max="10165" width="10.5703125" style="20" customWidth="1"/>
    <col min="10166" max="10168" width="9" style="20" customWidth="1"/>
    <col min="10169" max="10172" width="8.85546875" style="20"/>
    <col min="10173" max="10173" width="10.5703125" style="20" customWidth="1"/>
    <col min="10174" max="10176" width="9" style="20" customWidth="1"/>
    <col min="10177" max="10180" width="8.85546875" style="20"/>
    <col min="10181" max="10181" width="10.5703125" style="20" customWidth="1"/>
    <col min="10182" max="10184" width="9" style="20" customWidth="1"/>
    <col min="10185" max="10188" width="8.85546875" style="20"/>
    <col min="10189" max="10189" width="10.5703125" style="20" customWidth="1"/>
    <col min="10190" max="10192" width="9" style="20" customWidth="1"/>
    <col min="10193" max="10196" width="8.85546875" style="20"/>
    <col min="10197" max="10197" width="10.5703125" style="20" customWidth="1"/>
    <col min="10198" max="10200" width="9" style="20" customWidth="1"/>
    <col min="10201" max="10204" width="8.85546875" style="20"/>
    <col min="10205" max="10205" width="10.5703125" style="20" customWidth="1"/>
    <col min="10206" max="10208" width="9" style="20" customWidth="1"/>
    <col min="10209" max="10212" width="8.85546875" style="20"/>
    <col min="10213" max="10213" width="10.5703125" style="20" customWidth="1"/>
    <col min="10214" max="10216" width="9" style="20" customWidth="1"/>
    <col min="10217" max="10220" width="8.85546875" style="20"/>
    <col min="10221" max="10221" width="10.5703125" style="20" customWidth="1"/>
    <col min="10222" max="10224" width="9" style="20" customWidth="1"/>
    <col min="10225" max="10228" width="8.85546875" style="20"/>
    <col min="10229" max="10229" width="10.5703125" style="20" customWidth="1"/>
    <col min="10230" max="10232" width="9" style="20" customWidth="1"/>
    <col min="10233" max="10236" width="8.85546875" style="20"/>
    <col min="10237" max="10237" width="10.5703125" style="20" customWidth="1"/>
    <col min="10238" max="10240" width="9" style="20" customWidth="1"/>
    <col min="10241" max="10244" width="8.85546875" style="20"/>
    <col min="10245" max="10245" width="10.5703125" style="20" customWidth="1"/>
    <col min="10246" max="10248" width="9" style="20" customWidth="1"/>
    <col min="10249" max="10252" width="8.85546875" style="20"/>
    <col min="10253" max="10253" width="10.5703125" style="20" customWidth="1"/>
    <col min="10254" max="10256" width="9" style="20" customWidth="1"/>
    <col min="10257" max="10260" width="8.85546875" style="20"/>
    <col min="10261" max="10261" width="10.5703125" style="20" customWidth="1"/>
    <col min="10262" max="10264" width="9" style="20" customWidth="1"/>
    <col min="10265" max="10268" width="8.85546875" style="20"/>
    <col min="10269" max="10269" width="10.5703125" style="20" customWidth="1"/>
    <col min="10270" max="10272" width="9" style="20" customWidth="1"/>
    <col min="10273" max="10276" width="8.85546875" style="20"/>
    <col min="10277" max="10277" width="10.5703125" style="20" customWidth="1"/>
    <col min="10278" max="10280" width="9" style="20" customWidth="1"/>
    <col min="10281" max="10284" width="8.85546875" style="20"/>
    <col min="10285" max="10285" width="10.5703125" style="20" customWidth="1"/>
    <col min="10286" max="10288" width="9" style="20" customWidth="1"/>
    <col min="10289" max="10292" width="8.85546875" style="20"/>
    <col min="10293" max="10293" width="10.5703125" style="20" customWidth="1"/>
    <col min="10294" max="10296" width="9" style="20" customWidth="1"/>
    <col min="10297" max="10300" width="8.85546875" style="20"/>
    <col min="10301" max="10301" width="10.5703125" style="20" customWidth="1"/>
    <col min="10302" max="10304" width="9" style="20" customWidth="1"/>
    <col min="10305" max="10308" width="8.85546875" style="20"/>
    <col min="10309" max="10309" width="10.5703125" style="20" customWidth="1"/>
    <col min="10310" max="10312" width="9" style="20" customWidth="1"/>
    <col min="10313" max="10316" width="8.85546875" style="20"/>
    <col min="10317" max="10317" width="10.5703125" style="20" customWidth="1"/>
    <col min="10318" max="10320" width="9" style="20" customWidth="1"/>
    <col min="10321" max="10324" width="8.85546875" style="20"/>
    <col min="10325" max="10325" width="10.5703125" style="20" customWidth="1"/>
    <col min="10326" max="10328" width="9" style="20" customWidth="1"/>
    <col min="10329" max="10332" width="8.85546875" style="20"/>
    <col min="10333" max="10333" width="10.5703125" style="20" customWidth="1"/>
    <col min="10334" max="10336" width="9" style="20" customWidth="1"/>
    <col min="10337" max="10340" width="8.85546875" style="20"/>
    <col min="10341" max="10341" width="10.5703125" style="20" customWidth="1"/>
    <col min="10342" max="10344" width="9" style="20" customWidth="1"/>
    <col min="10345" max="10348" width="8.85546875" style="20"/>
    <col min="10349" max="10349" width="10.5703125" style="20" customWidth="1"/>
    <col min="10350" max="10352" width="9" style="20" customWidth="1"/>
    <col min="10353" max="10356" width="8.85546875" style="20"/>
    <col min="10357" max="10357" width="10.5703125" style="20" customWidth="1"/>
    <col min="10358" max="10360" width="9" style="20" customWidth="1"/>
    <col min="10361" max="10364" width="8.85546875" style="20"/>
    <col min="10365" max="10365" width="10.5703125" style="20" customWidth="1"/>
    <col min="10366" max="10368" width="9" style="20" customWidth="1"/>
    <col min="10369" max="10372" width="8.85546875" style="20"/>
    <col min="10373" max="10373" width="10.5703125" style="20" customWidth="1"/>
    <col min="10374" max="10376" width="9" style="20" customWidth="1"/>
    <col min="10377" max="10380" width="8.85546875" style="20"/>
    <col min="10381" max="10381" width="10.5703125" style="20" customWidth="1"/>
    <col min="10382" max="10384" width="9" style="20" customWidth="1"/>
    <col min="10385" max="10388" width="8.85546875" style="20"/>
    <col min="10389" max="10389" width="10.5703125" style="20" customWidth="1"/>
    <col min="10390" max="10392" width="9" style="20" customWidth="1"/>
    <col min="10393" max="10396" width="8.85546875" style="20"/>
    <col min="10397" max="10397" width="10.5703125" style="20" customWidth="1"/>
    <col min="10398" max="10400" width="9" style="20" customWidth="1"/>
    <col min="10401" max="10404" width="8.85546875" style="20"/>
    <col min="10405" max="10405" width="10.5703125" style="20" customWidth="1"/>
    <col min="10406" max="10408" width="9" style="20" customWidth="1"/>
    <col min="10409" max="10412" width="8.85546875" style="20"/>
    <col min="10413" max="10413" width="10.5703125" style="20" customWidth="1"/>
    <col min="10414" max="10416" width="9" style="20" customWidth="1"/>
    <col min="10417" max="10420" width="8.85546875" style="20"/>
    <col min="10421" max="10421" width="10.5703125" style="20" customWidth="1"/>
    <col min="10422" max="10424" width="9" style="20" customWidth="1"/>
    <col min="10425" max="10428" width="8.85546875" style="20"/>
    <col min="10429" max="10429" width="10.5703125" style="20" customWidth="1"/>
    <col min="10430" max="10432" width="9" style="20" customWidth="1"/>
    <col min="10433" max="10436" width="8.85546875" style="20"/>
    <col min="10437" max="10437" width="10.5703125" style="20" customWidth="1"/>
    <col min="10438" max="10440" width="9" style="20" customWidth="1"/>
    <col min="10441" max="10444" width="8.85546875" style="20"/>
    <col min="10445" max="10445" width="10.5703125" style="20" customWidth="1"/>
    <col min="10446" max="10448" width="9" style="20" customWidth="1"/>
    <col min="10449" max="10452" width="8.85546875" style="20"/>
    <col min="10453" max="10453" width="10.5703125" style="20" customWidth="1"/>
    <col min="10454" max="10456" width="9" style="20" customWidth="1"/>
    <col min="10457" max="10460" width="8.85546875" style="20"/>
    <col min="10461" max="10461" width="10.5703125" style="20" customWidth="1"/>
    <col min="10462" max="10464" width="9" style="20" customWidth="1"/>
    <col min="10465" max="10468" width="8.85546875" style="20"/>
    <col min="10469" max="10469" width="10.5703125" style="20" customWidth="1"/>
    <col min="10470" max="10472" width="9" style="20" customWidth="1"/>
    <col min="10473" max="10476" width="8.85546875" style="20"/>
    <col min="10477" max="10477" width="10.5703125" style="20" customWidth="1"/>
    <col min="10478" max="10480" width="9" style="20" customWidth="1"/>
    <col min="10481" max="10484" width="8.85546875" style="20"/>
    <col min="10485" max="10485" width="10.5703125" style="20" customWidth="1"/>
    <col min="10486" max="10488" width="9" style="20" customWidth="1"/>
    <col min="10489" max="10492" width="8.85546875" style="20"/>
    <col min="10493" max="10493" width="10.5703125" style="20" customWidth="1"/>
    <col min="10494" max="10496" width="9" style="20" customWidth="1"/>
    <col min="10497" max="10500" width="8.85546875" style="20"/>
    <col min="10501" max="10501" width="10.5703125" style="20" customWidth="1"/>
    <col min="10502" max="10504" width="9" style="20" customWidth="1"/>
    <col min="10505" max="10508" width="8.85546875" style="20"/>
    <col min="10509" max="10509" width="10.5703125" style="20" customWidth="1"/>
    <col min="10510" max="10512" width="9" style="20" customWidth="1"/>
    <col min="10513" max="10516" width="8.85546875" style="20"/>
    <col min="10517" max="10517" width="10.5703125" style="20" customWidth="1"/>
    <col min="10518" max="10520" width="9" style="20" customWidth="1"/>
    <col min="10521" max="10524" width="8.85546875" style="20"/>
    <col min="10525" max="10525" width="10.5703125" style="20" customWidth="1"/>
    <col min="10526" max="10528" width="9" style="20" customWidth="1"/>
    <col min="10529" max="10532" width="8.85546875" style="20"/>
    <col min="10533" max="10533" width="10.5703125" style="20" customWidth="1"/>
    <col min="10534" max="10536" width="9" style="20" customWidth="1"/>
    <col min="10537" max="10540" width="8.85546875" style="20"/>
    <col min="10541" max="10541" width="10.5703125" style="20" customWidth="1"/>
    <col min="10542" max="10544" width="9" style="20" customWidth="1"/>
    <col min="10545" max="10548" width="8.85546875" style="20"/>
    <col min="10549" max="10549" width="10.5703125" style="20" customWidth="1"/>
    <col min="10550" max="10552" width="9" style="20" customWidth="1"/>
    <col min="10553" max="10556" width="8.85546875" style="20"/>
    <col min="10557" max="10557" width="10.5703125" style="20" customWidth="1"/>
    <col min="10558" max="10560" width="9" style="20" customWidth="1"/>
    <col min="10561" max="10564" width="8.85546875" style="20"/>
    <col min="10565" max="10565" width="10.5703125" style="20" customWidth="1"/>
    <col min="10566" max="10568" width="9" style="20" customWidth="1"/>
    <col min="10569" max="10572" width="8.85546875" style="20"/>
    <col min="10573" max="10573" width="10.5703125" style="20" customWidth="1"/>
    <col min="10574" max="10576" width="9" style="20" customWidth="1"/>
    <col min="10577" max="10580" width="8.85546875" style="20"/>
    <col min="10581" max="10581" width="10.5703125" style="20" customWidth="1"/>
    <col min="10582" max="10584" width="9" style="20" customWidth="1"/>
    <col min="10585" max="10588" width="8.85546875" style="20"/>
    <col min="10589" max="10589" width="10.5703125" style="20" customWidth="1"/>
    <col min="10590" max="10592" width="9" style="20" customWidth="1"/>
    <col min="10593" max="10596" width="8.85546875" style="20"/>
    <col min="10597" max="10597" width="10.5703125" style="20" customWidth="1"/>
    <col min="10598" max="10600" width="9" style="20" customWidth="1"/>
    <col min="10601" max="10604" width="8.85546875" style="20"/>
    <col min="10605" max="10605" width="10.5703125" style="20" customWidth="1"/>
    <col min="10606" max="10608" width="9" style="20" customWidth="1"/>
    <col min="10609" max="10612" width="8.85546875" style="20"/>
    <col min="10613" max="10613" width="10.5703125" style="20" customWidth="1"/>
    <col min="10614" max="10616" width="9" style="20" customWidth="1"/>
    <col min="10617" max="10620" width="8.85546875" style="20"/>
    <col min="10621" max="10621" width="10.5703125" style="20" customWidth="1"/>
    <col min="10622" max="10624" width="9" style="20" customWidth="1"/>
    <col min="10625" max="10628" width="8.85546875" style="20"/>
    <col min="10629" max="10629" width="10.5703125" style="20" customWidth="1"/>
    <col min="10630" max="10632" width="9" style="20" customWidth="1"/>
    <col min="10633" max="10636" width="8.85546875" style="20"/>
    <col min="10637" max="10637" width="10.5703125" style="20" customWidth="1"/>
    <col min="10638" max="10640" width="9" style="20" customWidth="1"/>
    <col min="10641" max="10644" width="8.85546875" style="20"/>
    <col min="10645" max="10645" width="10.5703125" style="20" customWidth="1"/>
    <col min="10646" max="10648" width="9" style="20" customWidth="1"/>
    <col min="10649" max="10652" width="8.85546875" style="20"/>
    <col min="10653" max="10653" width="10.5703125" style="20" customWidth="1"/>
    <col min="10654" max="10656" width="9" style="20" customWidth="1"/>
    <col min="10657" max="10660" width="8.85546875" style="20"/>
    <col min="10661" max="10661" width="10.5703125" style="20" customWidth="1"/>
    <col min="10662" max="10664" width="9" style="20" customWidth="1"/>
    <col min="10665" max="10668" width="8.85546875" style="20"/>
    <col min="10669" max="10669" width="10.5703125" style="20" customWidth="1"/>
    <col min="10670" max="10672" width="9" style="20" customWidth="1"/>
    <col min="10673" max="10676" width="8.85546875" style="20"/>
    <col min="10677" max="10677" width="10.5703125" style="20" customWidth="1"/>
    <col min="10678" max="10680" width="9" style="20" customWidth="1"/>
    <col min="10681" max="10684" width="8.85546875" style="20"/>
    <col min="10685" max="10685" width="10.5703125" style="20" customWidth="1"/>
    <col min="10686" max="10688" width="9" style="20" customWidth="1"/>
    <col min="10689" max="10692" width="8.85546875" style="20"/>
    <col min="10693" max="10693" width="10.5703125" style="20" customWidth="1"/>
    <col min="10694" max="10696" width="9" style="20" customWidth="1"/>
    <col min="10697" max="10700" width="8.85546875" style="20"/>
    <col min="10701" max="10701" width="10.5703125" style="20" customWidth="1"/>
    <col min="10702" max="10704" width="9" style="20" customWidth="1"/>
    <col min="10705" max="10708" width="8.85546875" style="20"/>
    <col min="10709" max="10709" width="10.5703125" style="20" customWidth="1"/>
    <col min="10710" max="10712" width="9" style="20" customWidth="1"/>
    <col min="10713" max="10716" width="8.85546875" style="20"/>
    <col min="10717" max="10717" width="10.5703125" style="20" customWidth="1"/>
    <col min="10718" max="10720" width="9" style="20" customWidth="1"/>
    <col min="10721" max="10724" width="8.85546875" style="20"/>
    <col min="10725" max="10725" width="10.5703125" style="20" customWidth="1"/>
    <col min="10726" max="10728" width="9" style="20" customWidth="1"/>
    <col min="10729" max="10732" width="8.85546875" style="20"/>
    <col min="10733" max="10733" width="10.5703125" style="20" customWidth="1"/>
    <col min="10734" max="10736" width="9" style="20" customWidth="1"/>
    <col min="10737" max="10740" width="8.85546875" style="20"/>
    <col min="10741" max="10741" width="10.5703125" style="20" customWidth="1"/>
    <col min="10742" max="10744" width="9" style="20" customWidth="1"/>
    <col min="10745" max="10748" width="8.85546875" style="20"/>
    <col min="10749" max="10749" width="10.5703125" style="20" customWidth="1"/>
    <col min="10750" max="10752" width="9" style="20" customWidth="1"/>
    <col min="10753" max="10756" width="8.85546875" style="20"/>
    <col min="10757" max="10757" width="10.5703125" style="20" customWidth="1"/>
    <col min="10758" max="10760" width="9" style="20" customWidth="1"/>
    <col min="10761" max="10764" width="8.85546875" style="20"/>
    <col min="10765" max="10765" width="10.5703125" style="20" customWidth="1"/>
    <col min="10766" max="10768" width="9" style="20" customWidth="1"/>
    <col min="10769" max="10772" width="8.85546875" style="20"/>
    <col min="10773" max="10773" width="10.5703125" style="20" customWidth="1"/>
    <col min="10774" max="10776" width="9" style="20" customWidth="1"/>
    <col min="10777" max="10780" width="8.85546875" style="20"/>
    <col min="10781" max="10781" width="10.5703125" style="20" customWidth="1"/>
    <col min="10782" max="10784" width="9" style="20" customWidth="1"/>
    <col min="10785" max="10788" width="8.85546875" style="20"/>
    <col min="10789" max="10789" width="10.5703125" style="20" customWidth="1"/>
    <col min="10790" max="10792" width="9" style="20" customWidth="1"/>
    <col min="10793" max="10796" width="8.85546875" style="20"/>
    <col min="10797" max="10797" width="10.5703125" style="20" customWidth="1"/>
    <col min="10798" max="10800" width="9" style="20" customWidth="1"/>
    <col min="10801" max="10804" width="8.85546875" style="20"/>
    <col min="10805" max="10805" width="10.5703125" style="20" customWidth="1"/>
    <col min="10806" max="10808" width="9" style="20" customWidth="1"/>
    <col min="10809" max="10812" width="8.85546875" style="20"/>
    <col min="10813" max="10813" width="10.5703125" style="20" customWidth="1"/>
    <col min="10814" max="10816" width="9" style="20" customWidth="1"/>
    <col min="10817" max="10820" width="8.85546875" style="20"/>
    <col min="10821" max="10821" width="10.5703125" style="20" customWidth="1"/>
    <col min="10822" max="10824" width="9" style="20" customWidth="1"/>
    <col min="10825" max="10828" width="8.85546875" style="20"/>
    <col min="10829" max="10829" width="10.5703125" style="20" customWidth="1"/>
    <col min="10830" max="10832" width="9" style="20" customWidth="1"/>
    <col min="10833" max="10836" width="8.85546875" style="20"/>
    <col min="10837" max="10837" width="10.5703125" style="20" customWidth="1"/>
    <col min="10838" max="10840" width="9" style="20" customWidth="1"/>
    <col min="10841" max="10844" width="8.85546875" style="20"/>
    <col min="10845" max="10845" width="10.5703125" style="20" customWidth="1"/>
    <col min="10846" max="10848" width="9" style="20" customWidth="1"/>
    <col min="10849" max="10852" width="8.85546875" style="20"/>
    <col min="10853" max="10853" width="10.5703125" style="20" customWidth="1"/>
    <col min="10854" max="10856" width="9" style="20" customWidth="1"/>
    <col min="10857" max="10860" width="8.85546875" style="20"/>
    <col min="10861" max="10861" width="10.5703125" style="20" customWidth="1"/>
    <col min="10862" max="10864" width="9" style="20" customWidth="1"/>
    <col min="10865" max="10868" width="8.85546875" style="20"/>
    <col min="10869" max="10869" width="10.5703125" style="20" customWidth="1"/>
    <col min="10870" max="10872" width="9" style="20" customWidth="1"/>
    <col min="10873" max="10876" width="8.85546875" style="20"/>
    <col min="10877" max="10877" width="10.5703125" style="20" customWidth="1"/>
    <col min="10878" max="10880" width="9" style="20" customWidth="1"/>
    <col min="10881" max="10884" width="8.85546875" style="20"/>
    <col min="10885" max="10885" width="10.5703125" style="20" customWidth="1"/>
    <col min="10886" max="10888" width="9" style="20" customWidth="1"/>
    <col min="10889" max="10892" width="8.85546875" style="20"/>
    <col min="10893" max="10893" width="10.5703125" style="20" customWidth="1"/>
    <col min="10894" max="10896" width="9" style="20" customWidth="1"/>
    <col min="10897" max="10900" width="8.85546875" style="20"/>
    <col min="10901" max="10901" width="10.5703125" style="20" customWidth="1"/>
    <col min="10902" max="10904" width="9" style="20" customWidth="1"/>
    <col min="10905" max="10908" width="8.85546875" style="20"/>
    <col min="10909" max="10909" width="10.5703125" style="20" customWidth="1"/>
    <col min="10910" max="10912" width="9" style="20" customWidth="1"/>
    <col min="10913" max="10916" width="8.85546875" style="20"/>
    <col min="10917" max="10917" width="10.5703125" style="20" customWidth="1"/>
    <col min="10918" max="10920" width="9" style="20" customWidth="1"/>
    <col min="10921" max="10924" width="8.85546875" style="20"/>
    <col min="10925" max="10925" width="10.5703125" style="20" customWidth="1"/>
    <col min="10926" max="10928" width="9" style="20" customWidth="1"/>
    <col min="10929" max="10932" width="8.85546875" style="20"/>
    <col min="10933" max="10933" width="10.5703125" style="20" customWidth="1"/>
    <col min="10934" max="10936" width="9" style="20" customWidth="1"/>
    <col min="10937" max="10940" width="8.85546875" style="20"/>
    <col min="10941" max="10941" width="10.5703125" style="20" customWidth="1"/>
    <col min="10942" max="10944" width="9" style="20" customWidth="1"/>
    <col min="10945" max="10948" width="8.85546875" style="20"/>
    <col min="10949" max="10949" width="10.5703125" style="20" customWidth="1"/>
    <col min="10950" max="10952" width="9" style="20" customWidth="1"/>
    <col min="10953" max="10956" width="8.85546875" style="20"/>
    <col min="10957" max="10957" width="10.5703125" style="20" customWidth="1"/>
    <col min="10958" max="10960" width="9" style="20" customWidth="1"/>
    <col min="10961" max="10964" width="8.85546875" style="20"/>
    <col min="10965" max="10965" width="10.5703125" style="20" customWidth="1"/>
    <col min="10966" max="10968" width="9" style="20" customWidth="1"/>
    <col min="10969" max="10972" width="8.85546875" style="20"/>
    <col min="10973" max="10973" width="10.5703125" style="20" customWidth="1"/>
    <col min="10974" max="10976" width="9" style="20" customWidth="1"/>
    <col min="10977" max="10980" width="8.85546875" style="20"/>
    <col min="10981" max="10981" width="10.5703125" style="20" customWidth="1"/>
    <col min="10982" max="10984" width="9" style="20" customWidth="1"/>
    <col min="10985" max="10988" width="8.85546875" style="20"/>
    <col min="10989" max="10989" width="10.5703125" style="20" customWidth="1"/>
    <col min="10990" max="10992" width="9" style="20" customWidth="1"/>
    <col min="10993" max="10996" width="8.85546875" style="20"/>
    <col min="10997" max="10997" width="10.5703125" style="20" customWidth="1"/>
    <col min="10998" max="11000" width="9" style="20" customWidth="1"/>
    <col min="11001" max="11004" width="8.85546875" style="20"/>
    <col min="11005" max="11005" width="10.5703125" style="20" customWidth="1"/>
    <col min="11006" max="11008" width="9" style="20" customWidth="1"/>
    <col min="11009" max="11012" width="8.85546875" style="20"/>
    <col min="11013" max="11013" width="10.5703125" style="20" customWidth="1"/>
    <col min="11014" max="11016" width="9" style="20" customWidth="1"/>
    <col min="11017" max="11020" width="8.85546875" style="20"/>
    <col min="11021" max="11021" width="10.5703125" style="20" customWidth="1"/>
    <col min="11022" max="11024" width="9" style="20" customWidth="1"/>
    <col min="11025" max="11028" width="8.85546875" style="20"/>
    <col min="11029" max="11029" width="10.5703125" style="20" customWidth="1"/>
    <col min="11030" max="11032" width="9" style="20" customWidth="1"/>
    <col min="11033" max="11036" width="8.85546875" style="20"/>
    <col min="11037" max="11037" width="10.5703125" style="20" customWidth="1"/>
    <col min="11038" max="11040" width="9" style="20" customWidth="1"/>
    <col min="11041" max="11044" width="8.85546875" style="20"/>
    <col min="11045" max="11045" width="10.5703125" style="20" customWidth="1"/>
    <col min="11046" max="11048" width="9" style="20" customWidth="1"/>
    <col min="11049" max="11052" width="8.85546875" style="20"/>
    <col min="11053" max="11053" width="10.5703125" style="20" customWidth="1"/>
    <col min="11054" max="11056" width="9" style="20" customWidth="1"/>
    <col min="11057" max="11060" width="8.85546875" style="20"/>
    <col min="11061" max="11061" width="10.5703125" style="20" customWidth="1"/>
    <col min="11062" max="11064" width="9" style="20" customWidth="1"/>
    <col min="11065" max="11068" width="8.85546875" style="20"/>
    <col min="11069" max="11069" width="10.5703125" style="20" customWidth="1"/>
    <col min="11070" max="11072" width="9" style="20" customWidth="1"/>
    <col min="11073" max="11076" width="8.85546875" style="20"/>
    <col min="11077" max="11077" width="10.5703125" style="20" customWidth="1"/>
    <col min="11078" max="11080" width="9" style="20" customWidth="1"/>
    <col min="11081" max="11084" width="8.85546875" style="20"/>
    <col min="11085" max="11085" width="10.5703125" style="20" customWidth="1"/>
    <col min="11086" max="11088" width="9" style="20" customWidth="1"/>
    <col min="11089" max="11092" width="8.85546875" style="20"/>
    <col min="11093" max="11093" width="10.5703125" style="20" customWidth="1"/>
    <col min="11094" max="11096" width="9" style="20" customWidth="1"/>
    <col min="11097" max="11100" width="8.85546875" style="20"/>
    <col min="11101" max="11101" width="10.5703125" style="20" customWidth="1"/>
    <col min="11102" max="11104" width="9" style="20" customWidth="1"/>
    <col min="11105" max="11108" width="8.85546875" style="20"/>
    <col min="11109" max="11109" width="10.5703125" style="20" customWidth="1"/>
    <col min="11110" max="11112" width="9" style="20" customWidth="1"/>
    <col min="11113" max="11116" width="8.85546875" style="20"/>
    <col min="11117" max="11117" width="10.5703125" style="20" customWidth="1"/>
    <col min="11118" max="11120" width="9" style="20" customWidth="1"/>
    <col min="11121" max="11124" width="8.85546875" style="20"/>
    <col min="11125" max="11125" width="10.5703125" style="20" customWidth="1"/>
    <col min="11126" max="11128" width="9" style="20" customWidth="1"/>
    <col min="11129" max="11132" width="8.85546875" style="20"/>
    <col min="11133" max="11133" width="10.5703125" style="20" customWidth="1"/>
    <col min="11134" max="11136" width="9" style="20" customWidth="1"/>
    <col min="11137" max="11140" width="8.85546875" style="20"/>
    <col min="11141" max="11141" width="10.5703125" style="20" customWidth="1"/>
    <col min="11142" max="11144" width="9" style="20" customWidth="1"/>
    <col min="11145" max="11148" width="8.85546875" style="20"/>
    <col min="11149" max="11149" width="10.5703125" style="20" customWidth="1"/>
    <col min="11150" max="11152" width="9" style="20" customWidth="1"/>
    <col min="11153" max="11156" width="8.85546875" style="20"/>
    <col min="11157" max="11157" width="10.5703125" style="20" customWidth="1"/>
    <col min="11158" max="11160" width="9" style="20" customWidth="1"/>
    <col min="11161" max="11164" width="8.85546875" style="20"/>
    <col min="11165" max="11165" width="10.5703125" style="20" customWidth="1"/>
    <col min="11166" max="11168" width="9" style="20" customWidth="1"/>
    <col min="11169" max="11172" width="8.85546875" style="20"/>
    <col min="11173" max="11173" width="10.5703125" style="20" customWidth="1"/>
    <col min="11174" max="11176" width="9" style="20" customWidth="1"/>
    <col min="11177" max="11180" width="8.85546875" style="20"/>
    <col min="11181" max="11181" width="10.5703125" style="20" customWidth="1"/>
    <col min="11182" max="11184" width="9" style="20" customWidth="1"/>
    <col min="11185" max="11188" width="8.85546875" style="20"/>
    <col min="11189" max="11189" width="10.5703125" style="20" customWidth="1"/>
    <col min="11190" max="11192" width="9" style="20" customWidth="1"/>
    <col min="11193" max="11196" width="8.85546875" style="20"/>
    <col min="11197" max="11197" width="10.5703125" style="20" customWidth="1"/>
    <col min="11198" max="11200" width="9" style="20" customWidth="1"/>
    <col min="11201" max="11204" width="8.85546875" style="20"/>
    <col min="11205" max="11205" width="10.5703125" style="20" customWidth="1"/>
    <col min="11206" max="11208" width="9" style="20" customWidth="1"/>
    <col min="11209" max="11212" width="8.85546875" style="20"/>
    <col min="11213" max="11213" width="10.5703125" style="20" customWidth="1"/>
    <col min="11214" max="11216" width="9" style="20" customWidth="1"/>
    <col min="11217" max="11220" width="8.85546875" style="20"/>
    <col min="11221" max="11221" width="10.5703125" style="20" customWidth="1"/>
    <col min="11222" max="11224" width="9" style="20" customWidth="1"/>
    <col min="11225" max="11228" width="8.85546875" style="20"/>
    <col min="11229" max="11229" width="10.5703125" style="20" customWidth="1"/>
    <col min="11230" max="11232" width="9" style="20" customWidth="1"/>
    <col min="11233" max="11236" width="8.85546875" style="20"/>
    <col min="11237" max="11237" width="10.5703125" style="20" customWidth="1"/>
    <col min="11238" max="11240" width="9" style="20" customWidth="1"/>
    <col min="11241" max="11244" width="8.85546875" style="20"/>
    <col min="11245" max="11245" width="10.5703125" style="20" customWidth="1"/>
    <col min="11246" max="11248" width="9" style="20" customWidth="1"/>
    <col min="11249" max="11252" width="8.85546875" style="20"/>
    <col min="11253" max="11253" width="10.5703125" style="20" customWidth="1"/>
    <col min="11254" max="11256" width="9" style="20" customWidth="1"/>
    <col min="11257" max="11260" width="8.85546875" style="20"/>
    <col min="11261" max="11261" width="10.5703125" style="20" customWidth="1"/>
    <col min="11262" max="11264" width="9" style="20" customWidth="1"/>
    <col min="11265" max="11268" width="8.85546875" style="20"/>
    <col min="11269" max="11269" width="10.5703125" style="20" customWidth="1"/>
    <col min="11270" max="11272" width="9" style="20" customWidth="1"/>
    <col min="11273" max="11276" width="8.85546875" style="20"/>
    <col min="11277" max="11277" width="10.5703125" style="20" customWidth="1"/>
    <col min="11278" max="11280" width="9" style="20" customWidth="1"/>
    <col min="11281" max="11284" width="8.85546875" style="20"/>
    <col min="11285" max="11285" width="10.5703125" style="20" customWidth="1"/>
    <col min="11286" max="11288" width="9" style="20" customWidth="1"/>
    <col min="11289" max="11292" width="8.85546875" style="20"/>
    <col min="11293" max="11293" width="10.5703125" style="20" customWidth="1"/>
    <col min="11294" max="11296" width="9" style="20" customWidth="1"/>
    <col min="11297" max="11300" width="8.85546875" style="20"/>
    <col min="11301" max="11301" width="10.5703125" style="20" customWidth="1"/>
    <col min="11302" max="11304" width="9" style="20" customWidth="1"/>
    <col min="11305" max="11308" width="8.85546875" style="20"/>
    <col min="11309" max="11309" width="10.5703125" style="20" customWidth="1"/>
    <col min="11310" max="11312" width="9" style="20" customWidth="1"/>
    <col min="11313" max="11316" width="8.85546875" style="20"/>
    <col min="11317" max="11317" width="10.5703125" style="20" customWidth="1"/>
    <col min="11318" max="11320" width="9" style="20" customWidth="1"/>
    <col min="11321" max="11324" width="8.85546875" style="20"/>
    <col min="11325" max="11325" width="10.5703125" style="20" customWidth="1"/>
    <col min="11326" max="11328" width="9" style="20" customWidth="1"/>
    <col min="11329" max="11332" width="8.85546875" style="20"/>
    <col min="11333" max="11333" width="10.5703125" style="20" customWidth="1"/>
    <col min="11334" max="11336" width="9" style="20" customWidth="1"/>
    <col min="11337" max="11340" width="8.85546875" style="20"/>
    <col min="11341" max="11341" width="10.5703125" style="20" customWidth="1"/>
    <col min="11342" max="11344" width="9" style="20" customWidth="1"/>
    <col min="11345" max="11348" width="8.85546875" style="20"/>
    <col min="11349" max="11349" width="10.5703125" style="20" customWidth="1"/>
    <col min="11350" max="11352" width="9" style="20" customWidth="1"/>
    <col min="11353" max="11356" width="8.85546875" style="20"/>
    <col min="11357" max="11357" width="10.5703125" style="20" customWidth="1"/>
    <col min="11358" max="11360" width="9" style="20" customWidth="1"/>
    <col min="11361" max="11364" width="8.85546875" style="20"/>
    <col min="11365" max="11365" width="10.5703125" style="20" customWidth="1"/>
    <col min="11366" max="11368" width="9" style="20" customWidth="1"/>
    <col min="11369" max="11372" width="8.85546875" style="20"/>
    <col min="11373" max="11373" width="10.5703125" style="20" customWidth="1"/>
    <col min="11374" max="11376" width="9" style="20" customWidth="1"/>
    <col min="11377" max="11380" width="8.85546875" style="20"/>
    <col min="11381" max="11381" width="10.5703125" style="20" customWidth="1"/>
    <col min="11382" max="11384" width="9" style="20" customWidth="1"/>
    <col min="11385" max="11388" width="8.85546875" style="20"/>
    <col min="11389" max="11389" width="10.5703125" style="20" customWidth="1"/>
    <col min="11390" max="11392" width="9" style="20" customWidth="1"/>
    <col min="11393" max="11396" width="8.85546875" style="20"/>
    <col min="11397" max="11397" width="10.5703125" style="20" customWidth="1"/>
    <col min="11398" max="11400" width="9" style="20" customWidth="1"/>
    <col min="11401" max="11404" width="8.85546875" style="20"/>
    <col min="11405" max="11405" width="10.5703125" style="20" customWidth="1"/>
    <col min="11406" max="11408" width="9" style="20" customWidth="1"/>
    <col min="11409" max="11412" width="8.85546875" style="20"/>
    <col min="11413" max="11413" width="10.5703125" style="20" customWidth="1"/>
    <col min="11414" max="11416" width="9" style="20" customWidth="1"/>
    <col min="11417" max="11420" width="8.85546875" style="20"/>
    <col min="11421" max="11421" width="10.5703125" style="20" customWidth="1"/>
    <col min="11422" max="11424" width="9" style="20" customWidth="1"/>
    <col min="11425" max="11428" width="8.85546875" style="20"/>
    <col min="11429" max="11429" width="10.5703125" style="20" customWidth="1"/>
    <col min="11430" max="11432" width="9" style="20" customWidth="1"/>
    <col min="11433" max="11436" width="8.85546875" style="20"/>
    <col min="11437" max="11437" width="10.5703125" style="20" customWidth="1"/>
    <col min="11438" max="11440" width="9" style="20" customWidth="1"/>
    <col min="11441" max="11444" width="8.85546875" style="20"/>
    <col min="11445" max="11445" width="10.5703125" style="20" customWidth="1"/>
    <col min="11446" max="11448" width="9" style="20" customWidth="1"/>
    <col min="11449" max="11452" width="8.85546875" style="20"/>
    <col min="11453" max="11453" width="10.5703125" style="20" customWidth="1"/>
    <col min="11454" max="11456" width="9" style="20" customWidth="1"/>
    <col min="11457" max="11460" width="8.85546875" style="20"/>
    <col min="11461" max="11461" width="10.5703125" style="20" customWidth="1"/>
    <col min="11462" max="11464" width="9" style="20" customWidth="1"/>
    <col min="11465" max="11468" width="8.85546875" style="20"/>
    <col min="11469" max="11469" width="10.5703125" style="20" customWidth="1"/>
    <col min="11470" max="11472" width="9" style="20" customWidth="1"/>
    <col min="11473" max="11476" width="8.85546875" style="20"/>
    <col min="11477" max="11477" width="10.5703125" style="20" customWidth="1"/>
    <col min="11478" max="11480" width="9" style="20" customWidth="1"/>
    <col min="11481" max="11484" width="8.85546875" style="20"/>
    <col min="11485" max="11485" width="10.5703125" style="20" customWidth="1"/>
    <col min="11486" max="11488" width="9" style="20" customWidth="1"/>
    <col min="11489" max="11492" width="8.85546875" style="20"/>
    <col min="11493" max="11493" width="10.5703125" style="20" customWidth="1"/>
    <col min="11494" max="11496" width="9" style="20" customWidth="1"/>
    <col min="11497" max="11500" width="8.85546875" style="20"/>
    <col min="11501" max="11501" width="10.5703125" style="20" customWidth="1"/>
    <col min="11502" max="11504" width="9" style="20" customWidth="1"/>
    <col min="11505" max="11508" width="8.85546875" style="20"/>
    <col min="11509" max="11509" width="10.5703125" style="20" customWidth="1"/>
    <col min="11510" max="11512" width="9" style="20" customWidth="1"/>
    <col min="11513" max="11516" width="8.85546875" style="20"/>
    <col min="11517" max="11517" width="10.5703125" style="20" customWidth="1"/>
    <col min="11518" max="11520" width="9" style="20" customWidth="1"/>
    <col min="11521" max="11524" width="8.85546875" style="20"/>
    <col min="11525" max="11525" width="10.5703125" style="20" customWidth="1"/>
    <col min="11526" max="11528" width="9" style="20" customWidth="1"/>
    <col min="11529" max="11532" width="8.85546875" style="20"/>
    <col min="11533" max="11533" width="10.5703125" style="20" customWidth="1"/>
    <col min="11534" max="11536" width="9" style="20" customWidth="1"/>
    <col min="11537" max="11540" width="8.85546875" style="20"/>
    <col min="11541" max="11541" width="10.5703125" style="20" customWidth="1"/>
    <col min="11542" max="11544" width="9" style="20" customWidth="1"/>
    <col min="11545" max="11548" width="8.85546875" style="20"/>
    <col min="11549" max="11549" width="10.5703125" style="20" customWidth="1"/>
    <col min="11550" max="11552" width="9" style="20" customWidth="1"/>
    <col min="11553" max="11556" width="8.85546875" style="20"/>
    <col min="11557" max="11557" width="10.5703125" style="20" customWidth="1"/>
    <col min="11558" max="11560" width="9" style="20" customWidth="1"/>
    <col min="11561" max="11564" width="8.85546875" style="20"/>
    <col min="11565" max="11565" width="10.5703125" style="20" customWidth="1"/>
    <col min="11566" max="11568" width="9" style="20" customWidth="1"/>
    <col min="11569" max="11572" width="8.85546875" style="20"/>
    <col min="11573" max="11573" width="10.5703125" style="20" customWidth="1"/>
    <col min="11574" max="11576" width="9" style="20" customWidth="1"/>
    <col min="11577" max="11580" width="8.85546875" style="20"/>
    <col min="11581" max="11581" width="10.5703125" style="20" customWidth="1"/>
    <col min="11582" max="11584" width="9" style="20" customWidth="1"/>
    <col min="11585" max="11588" width="8.85546875" style="20"/>
    <col min="11589" max="11589" width="10.5703125" style="20" customWidth="1"/>
    <col min="11590" max="11592" width="9" style="20" customWidth="1"/>
    <col min="11593" max="11596" width="8.85546875" style="20"/>
    <col min="11597" max="11597" width="10.5703125" style="20" customWidth="1"/>
    <col min="11598" max="11600" width="9" style="20" customWidth="1"/>
    <col min="11601" max="11604" width="8.85546875" style="20"/>
    <col min="11605" max="11605" width="10.5703125" style="20" customWidth="1"/>
    <col min="11606" max="11608" width="9" style="20" customWidth="1"/>
    <col min="11609" max="11612" width="8.85546875" style="20"/>
    <col min="11613" max="11613" width="10.5703125" style="20" customWidth="1"/>
    <col min="11614" max="11616" width="9" style="20" customWidth="1"/>
    <col min="11617" max="11620" width="8.85546875" style="20"/>
    <col min="11621" max="11621" width="10.5703125" style="20" customWidth="1"/>
    <col min="11622" max="11624" width="9" style="20" customWidth="1"/>
    <col min="11625" max="11628" width="8.85546875" style="20"/>
    <col min="11629" max="11629" width="10.5703125" style="20" customWidth="1"/>
    <col min="11630" max="11632" width="9" style="20" customWidth="1"/>
    <col min="11633" max="11636" width="8.85546875" style="20"/>
    <col min="11637" max="11637" width="10.5703125" style="20" customWidth="1"/>
    <col min="11638" max="11640" width="9" style="20" customWidth="1"/>
    <col min="11641" max="11644" width="8.85546875" style="20"/>
    <col min="11645" max="11645" width="10.5703125" style="20" customWidth="1"/>
    <col min="11646" max="11648" width="9" style="20" customWidth="1"/>
    <col min="11649" max="11652" width="8.85546875" style="20"/>
    <col min="11653" max="11653" width="10.5703125" style="20" customWidth="1"/>
    <col min="11654" max="11656" width="9" style="20" customWidth="1"/>
    <col min="11657" max="11660" width="8.85546875" style="20"/>
    <col min="11661" max="11661" width="10.5703125" style="20" customWidth="1"/>
    <col min="11662" max="11664" width="9" style="20" customWidth="1"/>
    <col min="11665" max="11668" width="8.85546875" style="20"/>
    <col min="11669" max="11669" width="10.5703125" style="20" customWidth="1"/>
    <col min="11670" max="11672" width="9" style="20" customWidth="1"/>
    <col min="11673" max="11676" width="8.85546875" style="20"/>
    <col min="11677" max="11677" width="10.5703125" style="20" customWidth="1"/>
    <col min="11678" max="11680" width="9" style="20" customWidth="1"/>
    <col min="11681" max="11684" width="8.85546875" style="20"/>
    <col min="11685" max="11685" width="10.5703125" style="20" customWidth="1"/>
    <col min="11686" max="11688" width="9" style="20" customWidth="1"/>
    <col min="11689" max="11692" width="8.85546875" style="20"/>
    <col min="11693" max="11693" width="10.5703125" style="20" customWidth="1"/>
    <col min="11694" max="11696" width="9" style="20" customWidth="1"/>
    <col min="11697" max="11700" width="8.85546875" style="20"/>
    <col min="11701" max="11701" width="10.5703125" style="20" customWidth="1"/>
    <col min="11702" max="11704" width="9" style="20" customWidth="1"/>
    <col min="11705" max="11708" width="8.85546875" style="20"/>
    <col min="11709" max="11709" width="10.5703125" style="20" customWidth="1"/>
    <col min="11710" max="11712" width="9" style="20" customWidth="1"/>
    <col min="11713" max="11716" width="8.85546875" style="20"/>
    <col min="11717" max="11717" width="10.5703125" style="20" customWidth="1"/>
    <col min="11718" max="11720" width="9" style="20" customWidth="1"/>
    <col min="11721" max="11724" width="8.85546875" style="20"/>
    <col min="11725" max="11725" width="10.5703125" style="20" customWidth="1"/>
    <col min="11726" max="11728" width="9" style="20" customWidth="1"/>
    <col min="11729" max="11732" width="8.85546875" style="20"/>
    <col min="11733" max="11733" width="10.5703125" style="20" customWidth="1"/>
    <col min="11734" max="11736" width="9" style="20" customWidth="1"/>
    <col min="11737" max="11740" width="8.85546875" style="20"/>
    <col min="11741" max="11741" width="10.5703125" style="20" customWidth="1"/>
    <col min="11742" max="11744" width="9" style="20" customWidth="1"/>
    <col min="11745" max="11748" width="8.85546875" style="20"/>
    <col min="11749" max="11749" width="10.5703125" style="20" customWidth="1"/>
    <col min="11750" max="11752" width="9" style="20" customWidth="1"/>
    <col min="11753" max="11756" width="8.85546875" style="20"/>
    <col min="11757" max="11757" width="10.5703125" style="20" customWidth="1"/>
    <col min="11758" max="11760" width="9" style="20" customWidth="1"/>
    <col min="11761" max="11764" width="8.85546875" style="20"/>
    <col min="11765" max="11765" width="10.5703125" style="20" customWidth="1"/>
    <col min="11766" max="11768" width="9" style="20" customWidth="1"/>
    <col min="11769" max="11772" width="8.85546875" style="20"/>
    <col min="11773" max="11773" width="10.5703125" style="20" customWidth="1"/>
    <col min="11774" max="11776" width="9" style="20" customWidth="1"/>
    <col min="11777" max="11780" width="8.85546875" style="20"/>
    <col min="11781" max="11781" width="10.5703125" style="20" customWidth="1"/>
    <col min="11782" max="11784" width="9" style="20" customWidth="1"/>
    <col min="11785" max="11788" width="8.85546875" style="20"/>
    <col min="11789" max="11789" width="10.5703125" style="20" customWidth="1"/>
    <col min="11790" max="11792" width="9" style="20" customWidth="1"/>
    <col min="11793" max="11796" width="8.85546875" style="20"/>
    <col min="11797" max="11797" width="10.5703125" style="20" customWidth="1"/>
    <col min="11798" max="11800" width="9" style="20" customWidth="1"/>
    <col min="11801" max="11804" width="8.85546875" style="20"/>
    <col min="11805" max="11805" width="10.5703125" style="20" customWidth="1"/>
    <col min="11806" max="11808" width="9" style="20" customWidth="1"/>
    <col min="11809" max="11812" width="8.85546875" style="20"/>
    <col min="11813" max="11813" width="10.5703125" style="20" customWidth="1"/>
    <col min="11814" max="11816" width="9" style="20" customWidth="1"/>
    <col min="11817" max="11820" width="8.85546875" style="20"/>
    <col min="11821" max="11821" width="10.5703125" style="20" customWidth="1"/>
    <col min="11822" max="11824" width="9" style="20" customWidth="1"/>
    <col min="11825" max="11828" width="8.85546875" style="20"/>
    <col min="11829" max="11829" width="10.5703125" style="20" customWidth="1"/>
    <col min="11830" max="11832" width="9" style="20" customWidth="1"/>
    <col min="11833" max="11836" width="8.85546875" style="20"/>
    <col min="11837" max="11837" width="10.5703125" style="20" customWidth="1"/>
    <col min="11838" max="11840" width="9" style="20" customWidth="1"/>
    <col min="11841" max="11844" width="8.85546875" style="20"/>
    <col min="11845" max="11845" width="10.5703125" style="20" customWidth="1"/>
    <col min="11846" max="11848" width="9" style="20" customWidth="1"/>
    <col min="11849" max="11852" width="8.85546875" style="20"/>
    <col min="11853" max="11853" width="10.5703125" style="20" customWidth="1"/>
    <col min="11854" max="11856" width="9" style="20" customWidth="1"/>
    <col min="11857" max="11860" width="8.85546875" style="20"/>
    <col min="11861" max="11861" width="10.5703125" style="20" customWidth="1"/>
    <col min="11862" max="11864" width="9" style="20" customWidth="1"/>
    <col min="11865" max="11868" width="8.85546875" style="20"/>
    <col min="11869" max="11869" width="10.5703125" style="20" customWidth="1"/>
    <col min="11870" max="11872" width="9" style="20" customWidth="1"/>
    <col min="11873" max="11876" width="8.85546875" style="20"/>
    <col min="11877" max="11877" width="10.5703125" style="20" customWidth="1"/>
    <col min="11878" max="11880" width="9" style="20" customWidth="1"/>
    <col min="11881" max="11884" width="8.85546875" style="20"/>
    <col min="11885" max="11885" width="10.5703125" style="20" customWidth="1"/>
    <col min="11886" max="11888" width="9" style="20" customWidth="1"/>
    <col min="11889" max="11892" width="8.85546875" style="20"/>
    <col min="11893" max="11893" width="10.5703125" style="20" customWidth="1"/>
    <col min="11894" max="11896" width="9" style="20" customWidth="1"/>
    <col min="11897" max="11900" width="8.85546875" style="20"/>
    <col min="11901" max="11901" width="10.5703125" style="20" customWidth="1"/>
    <col min="11902" max="11904" width="9" style="20" customWidth="1"/>
    <col min="11905" max="11908" width="8.85546875" style="20"/>
    <col min="11909" max="11909" width="10.5703125" style="20" customWidth="1"/>
    <col min="11910" max="11912" width="9" style="20" customWidth="1"/>
    <col min="11913" max="11916" width="8.85546875" style="20"/>
    <col min="11917" max="11917" width="10.5703125" style="20" customWidth="1"/>
    <col min="11918" max="11920" width="9" style="20" customWidth="1"/>
    <col min="11921" max="11924" width="8.85546875" style="20"/>
    <col min="11925" max="11925" width="10.5703125" style="20" customWidth="1"/>
    <col min="11926" max="11928" width="9" style="20" customWidth="1"/>
    <col min="11929" max="11932" width="8.85546875" style="20"/>
    <col min="11933" max="11933" width="10.5703125" style="20" customWidth="1"/>
    <col min="11934" max="11936" width="9" style="20" customWidth="1"/>
    <col min="11937" max="11940" width="8.85546875" style="20"/>
    <col min="11941" max="11941" width="10.5703125" style="20" customWidth="1"/>
    <col min="11942" max="11944" width="9" style="20" customWidth="1"/>
    <col min="11945" max="11948" width="8.85546875" style="20"/>
    <col min="11949" max="11949" width="10.5703125" style="20" customWidth="1"/>
    <col min="11950" max="11952" width="9" style="20" customWidth="1"/>
    <col min="11953" max="11956" width="8.85546875" style="20"/>
    <col min="11957" max="11957" width="10.5703125" style="20" customWidth="1"/>
    <col min="11958" max="11960" width="9" style="20" customWidth="1"/>
    <col min="11961" max="11964" width="8.85546875" style="20"/>
    <col min="11965" max="11965" width="10.5703125" style="20" customWidth="1"/>
    <col min="11966" max="11968" width="9" style="20" customWidth="1"/>
    <col min="11969" max="11972" width="8.85546875" style="20"/>
    <col min="11973" max="11973" width="10.5703125" style="20" customWidth="1"/>
    <col min="11974" max="11976" width="9" style="20" customWidth="1"/>
    <col min="11977" max="11980" width="8.85546875" style="20"/>
    <col min="11981" max="11981" width="10.5703125" style="20" customWidth="1"/>
    <col min="11982" max="11984" width="9" style="20" customWidth="1"/>
    <col min="11985" max="11988" width="8.85546875" style="20"/>
    <col min="11989" max="11989" width="10.5703125" style="20" customWidth="1"/>
    <col min="11990" max="11992" width="9" style="20" customWidth="1"/>
    <col min="11993" max="11996" width="8.85546875" style="20"/>
    <col min="11997" max="11997" width="10.5703125" style="20" customWidth="1"/>
    <col min="11998" max="12000" width="9" style="20" customWidth="1"/>
    <col min="12001" max="12004" width="8.85546875" style="20"/>
    <col min="12005" max="12005" width="10.5703125" style="20" customWidth="1"/>
    <col min="12006" max="12008" width="9" style="20" customWidth="1"/>
    <col min="12009" max="12012" width="8.85546875" style="20"/>
    <col min="12013" max="12013" width="10.5703125" style="20" customWidth="1"/>
    <col min="12014" max="12016" width="9" style="20" customWidth="1"/>
    <col min="12017" max="12020" width="8.85546875" style="20"/>
    <col min="12021" max="12021" width="10.5703125" style="20" customWidth="1"/>
    <col min="12022" max="12024" width="9" style="20" customWidth="1"/>
    <col min="12025" max="12028" width="8.85546875" style="20"/>
    <col min="12029" max="12029" width="10.5703125" style="20" customWidth="1"/>
    <col min="12030" max="12032" width="9" style="20" customWidth="1"/>
    <col min="12033" max="12036" width="8.85546875" style="20"/>
    <col min="12037" max="12037" width="10.5703125" style="20" customWidth="1"/>
    <col min="12038" max="12040" width="9" style="20" customWidth="1"/>
    <col min="12041" max="12044" width="8.85546875" style="20"/>
    <col min="12045" max="12045" width="10.5703125" style="20" customWidth="1"/>
    <col min="12046" max="12048" width="9" style="20" customWidth="1"/>
    <col min="12049" max="12052" width="8.85546875" style="20"/>
    <col min="12053" max="12053" width="10.5703125" style="20" customWidth="1"/>
    <col min="12054" max="12056" width="9" style="20" customWidth="1"/>
    <col min="12057" max="12060" width="8.85546875" style="20"/>
    <col min="12061" max="12061" width="10.5703125" style="20" customWidth="1"/>
    <col min="12062" max="12064" width="9" style="20" customWidth="1"/>
    <col min="12065" max="12068" width="8.85546875" style="20"/>
    <col min="12069" max="12069" width="10.5703125" style="20" customWidth="1"/>
    <col min="12070" max="12072" width="9" style="20" customWidth="1"/>
    <col min="12073" max="12076" width="8.85546875" style="20"/>
    <col min="12077" max="12077" width="10.5703125" style="20" customWidth="1"/>
    <col min="12078" max="12080" width="9" style="20" customWidth="1"/>
    <col min="12081" max="12084" width="8.85546875" style="20"/>
    <col min="12085" max="12085" width="10.5703125" style="20" customWidth="1"/>
    <col min="12086" max="12088" width="9" style="20" customWidth="1"/>
    <col min="12089" max="12092" width="8.85546875" style="20"/>
    <col min="12093" max="12093" width="10.5703125" style="20" customWidth="1"/>
    <col min="12094" max="12096" width="9" style="20" customWidth="1"/>
    <col min="12097" max="12100" width="8.85546875" style="20"/>
    <col min="12101" max="12101" width="10.5703125" style="20" customWidth="1"/>
    <col min="12102" max="12104" width="9" style="20" customWidth="1"/>
    <col min="12105" max="12108" width="8.85546875" style="20"/>
    <col min="12109" max="12109" width="10.5703125" style="20" customWidth="1"/>
    <col min="12110" max="12112" width="9" style="20" customWidth="1"/>
    <col min="12113" max="12116" width="8.85546875" style="20"/>
    <col min="12117" max="12117" width="10.5703125" style="20" customWidth="1"/>
    <col min="12118" max="12120" width="9" style="20" customWidth="1"/>
    <col min="12121" max="12124" width="8.85546875" style="20"/>
    <col min="12125" max="12125" width="10.5703125" style="20" customWidth="1"/>
    <col min="12126" max="12128" width="9" style="20" customWidth="1"/>
    <col min="12129" max="12132" width="8.85546875" style="20"/>
    <col min="12133" max="12133" width="10.5703125" style="20" customWidth="1"/>
    <col min="12134" max="12136" width="9" style="20" customWidth="1"/>
    <col min="12137" max="12140" width="8.85546875" style="20"/>
    <col min="12141" max="12141" width="10.5703125" style="20" customWidth="1"/>
    <col min="12142" max="12144" width="9" style="20" customWidth="1"/>
    <col min="12145" max="12148" width="8.85546875" style="20"/>
    <col min="12149" max="12149" width="10.5703125" style="20" customWidth="1"/>
    <col min="12150" max="12152" width="9" style="20" customWidth="1"/>
    <col min="12153" max="12156" width="8.85546875" style="20"/>
    <col min="12157" max="12157" width="10.5703125" style="20" customWidth="1"/>
    <col min="12158" max="12160" width="9" style="20" customWidth="1"/>
    <col min="12161" max="12164" width="8.85546875" style="20"/>
    <col min="12165" max="12165" width="10.5703125" style="20" customWidth="1"/>
    <col min="12166" max="12168" width="9" style="20" customWidth="1"/>
    <col min="12169" max="12172" width="8.85546875" style="20"/>
    <col min="12173" max="12173" width="10.5703125" style="20" customWidth="1"/>
    <col min="12174" max="12176" width="9" style="20" customWidth="1"/>
    <col min="12177" max="12180" width="8.85546875" style="20"/>
    <col min="12181" max="12181" width="10.5703125" style="20" customWidth="1"/>
    <col min="12182" max="12184" width="9" style="20" customWidth="1"/>
    <col min="12185" max="12188" width="8.85546875" style="20"/>
    <col min="12189" max="12189" width="10.5703125" style="20" customWidth="1"/>
    <col min="12190" max="12192" width="9" style="20" customWidth="1"/>
    <col min="12193" max="12196" width="8.85546875" style="20"/>
    <col min="12197" max="12197" width="10.5703125" style="20" customWidth="1"/>
    <col min="12198" max="12200" width="9" style="20" customWidth="1"/>
    <col min="12201" max="12204" width="8.85546875" style="20"/>
    <col min="12205" max="12205" width="10.5703125" style="20" customWidth="1"/>
    <col min="12206" max="12208" width="9" style="20" customWidth="1"/>
    <col min="12209" max="12212" width="8.85546875" style="20"/>
    <col min="12213" max="12213" width="10.5703125" style="20" customWidth="1"/>
    <col min="12214" max="12216" width="9" style="20" customWidth="1"/>
    <col min="12217" max="12220" width="8.85546875" style="20"/>
    <col min="12221" max="12221" width="10.5703125" style="20" customWidth="1"/>
    <col min="12222" max="12224" width="9" style="20" customWidth="1"/>
    <col min="12225" max="12228" width="8.85546875" style="20"/>
    <col min="12229" max="12229" width="10.5703125" style="20" customWidth="1"/>
    <col min="12230" max="12232" width="9" style="20" customWidth="1"/>
    <col min="12233" max="12236" width="8.85546875" style="20"/>
    <col min="12237" max="12237" width="10.5703125" style="20" customWidth="1"/>
    <col min="12238" max="12240" width="9" style="20" customWidth="1"/>
    <col min="12241" max="12244" width="8.85546875" style="20"/>
    <col min="12245" max="12245" width="10.5703125" style="20" customWidth="1"/>
    <col min="12246" max="12248" width="9" style="20" customWidth="1"/>
    <col min="12249" max="12252" width="8.85546875" style="20"/>
    <col min="12253" max="12253" width="10.5703125" style="20" customWidth="1"/>
    <col min="12254" max="12256" width="9" style="20" customWidth="1"/>
    <col min="12257" max="12260" width="8.85546875" style="20"/>
    <col min="12261" max="12261" width="10.5703125" style="20" customWidth="1"/>
    <col min="12262" max="12264" width="9" style="20" customWidth="1"/>
    <col min="12265" max="12268" width="8.85546875" style="20"/>
    <col min="12269" max="12269" width="10.5703125" style="20" customWidth="1"/>
    <col min="12270" max="12272" width="9" style="20" customWidth="1"/>
    <col min="12273" max="12276" width="8.85546875" style="20"/>
    <col min="12277" max="12277" width="10.5703125" style="20" customWidth="1"/>
    <col min="12278" max="12280" width="9" style="20" customWidth="1"/>
    <col min="12281" max="12284" width="8.85546875" style="20"/>
    <col min="12285" max="12285" width="10.5703125" style="20" customWidth="1"/>
    <col min="12286" max="12288" width="9" style="20" customWidth="1"/>
    <col min="12289" max="12292" width="8.85546875" style="20"/>
    <col min="12293" max="12293" width="10.5703125" style="20" customWidth="1"/>
    <col min="12294" max="12296" width="9" style="20" customWidth="1"/>
    <col min="12297" max="12300" width="8.85546875" style="20"/>
    <col min="12301" max="12301" width="10.5703125" style="20" customWidth="1"/>
    <col min="12302" max="12304" width="9" style="20" customWidth="1"/>
    <col min="12305" max="12308" width="8.85546875" style="20"/>
    <col min="12309" max="12309" width="10.5703125" style="20" customWidth="1"/>
    <col min="12310" max="12312" width="9" style="20" customWidth="1"/>
    <col min="12313" max="12316" width="8.85546875" style="20"/>
    <col min="12317" max="12317" width="10.5703125" style="20" customWidth="1"/>
    <col min="12318" max="12320" width="9" style="20" customWidth="1"/>
    <col min="12321" max="12324" width="8.85546875" style="20"/>
    <col min="12325" max="12325" width="10.5703125" style="20" customWidth="1"/>
    <col min="12326" max="12328" width="9" style="20" customWidth="1"/>
    <col min="12329" max="12332" width="8.85546875" style="20"/>
    <col min="12333" max="12333" width="10.5703125" style="20" customWidth="1"/>
    <col min="12334" max="12336" width="9" style="20" customWidth="1"/>
    <col min="12337" max="12340" width="8.85546875" style="20"/>
    <col min="12341" max="12341" width="10.5703125" style="20" customWidth="1"/>
    <col min="12342" max="12344" width="9" style="20" customWidth="1"/>
    <col min="12345" max="12348" width="8.85546875" style="20"/>
    <col min="12349" max="12349" width="10.5703125" style="20" customWidth="1"/>
    <col min="12350" max="12352" width="9" style="20" customWidth="1"/>
    <col min="12353" max="12356" width="8.85546875" style="20"/>
    <col min="12357" max="12357" width="10.5703125" style="20" customWidth="1"/>
    <col min="12358" max="12360" width="9" style="20" customWidth="1"/>
    <col min="12361" max="12364" width="8.85546875" style="20"/>
    <col min="12365" max="12365" width="10.5703125" style="20" customWidth="1"/>
    <col min="12366" max="12368" width="9" style="20" customWidth="1"/>
    <col min="12369" max="12372" width="8.85546875" style="20"/>
    <col min="12373" max="12373" width="10.5703125" style="20" customWidth="1"/>
    <col min="12374" max="12376" width="9" style="20" customWidth="1"/>
    <col min="12377" max="12380" width="8.85546875" style="20"/>
    <col min="12381" max="12381" width="10.5703125" style="20" customWidth="1"/>
    <col min="12382" max="12384" width="9" style="20" customWidth="1"/>
    <col min="12385" max="12388" width="8.85546875" style="20"/>
    <col min="12389" max="12389" width="10.5703125" style="20" customWidth="1"/>
    <col min="12390" max="12392" width="9" style="20" customWidth="1"/>
    <col min="12393" max="12396" width="8.85546875" style="20"/>
    <col min="12397" max="12397" width="10.5703125" style="20" customWidth="1"/>
    <col min="12398" max="12400" width="9" style="20" customWidth="1"/>
    <col min="12401" max="12404" width="8.85546875" style="20"/>
    <col min="12405" max="12405" width="10.5703125" style="20" customWidth="1"/>
    <col min="12406" max="12408" width="9" style="20" customWidth="1"/>
    <col min="12409" max="12412" width="8.85546875" style="20"/>
    <col min="12413" max="12413" width="10.5703125" style="20" customWidth="1"/>
    <col min="12414" max="12416" width="9" style="20" customWidth="1"/>
    <col min="12417" max="12420" width="8.85546875" style="20"/>
    <col min="12421" max="12421" width="10.5703125" style="20" customWidth="1"/>
    <col min="12422" max="12424" width="9" style="20" customWidth="1"/>
    <col min="12425" max="12428" width="8.85546875" style="20"/>
    <col min="12429" max="12429" width="10.5703125" style="20" customWidth="1"/>
    <col min="12430" max="12432" width="9" style="20" customWidth="1"/>
    <col min="12433" max="12436" width="8.85546875" style="20"/>
    <col min="12437" max="12437" width="10.5703125" style="20" customWidth="1"/>
    <col min="12438" max="12440" width="9" style="20" customWidth="1"/>
    <col min="12441" max="12444" width="8.85546875" style="20"/>
    <col min="12445" max="12445" width="10.5703125" style="20" customWidth="1"/>
    <col min="12446" max="12448" width="9" style="20" customWidth="1"/>
    <col min="12449" max="12452" width="8.85546875" style="20"/>
    <col min="12453" max="12453" width="10.5703125" style="20" customWidth="1"/>
    <col min="12454" max="12456" width="9" style="20" customWidth="1"/>
    <col min="12457" max="12460" width="8.85546875" style="20"/>
    <col min="12461" max="12461" width="10.5703125" style="20" customWidth="1"/>
    <col min="12462" max="12464" width="9" style="20" customWidth="1"/>
    <col min="12465" max="12468" width="8.85546875" style="20"/>
    <col min="12469" max="12469" width="10.5703125" style="20" customWidth="1"/>
    <col min="12470" max="12472" width="9" style="20" customWidth="1"/>
    <col min="12473" max="12476" width="8.85546875" style="20"/>
    <col min="12477" max="12477" width="10.5703125" style="20" customWidth="1"/>
    <col min="12478" max="12480" width="9" style="20" customWidth="1"/>
    <col min="12481" max="12484" width="8.85546875" style="20"/>
    <col min="12485" max="12485" width="10.5703125" style="20" customWidth="1"/>
    <col min="12486" max="12488" width="9" style="20" customWidth="1"/>
    <col min="12489" max="12492" width="8.85546875" style="20"/>
    <col min="12493" max="12493" width="10.5703125" style="20" customWidth="1"/>
    <col min="12494" max="12496" width="9" style="20" customWidth="1"/>
    <col min="12497" max="12500" width="8.85546875" style="20"/>
    <col min="12501" max="12501" width="10.5703125" style="20" customWidth="1"/>
    <col min="12502" max="12504" width="9" style="20" customWidth="1"/>
    <col min="12505" max="12508" width="8.85546875" style="20"/>
    <col min="12509" max="12509" width="10.5703125" style="20" customWidth="1"/>
    <col min="12510" max="12512" width="9" style="20" customWidth="1"/>
    <col min="12513" max="12516" width="8.85546875" style="20"/>
    <col min="12517" max="12517" width="10.5703125" style="20" customWidth="1"/>
    <col min="12518" max="12520" width="9" style="20" customWidth="1"/>
    <col min="12521" max="12524" width="8.85546875" style="20"/>
    <col min="12525" max="12525" width="10.5703125" style="20" customWidth="1"/>
    <col min="12526" max="12528" width="9" style="20" customWidth="1"/>
    <col min="12529" max="12532" width="8.85546875" style="20"/>
    <col min="12533" max="12533" width="10.5703125" style="20" customWidth="1"/>
    <col min="12534" max="12536" width="9" style="20" customWidth="1"/>
    <col min="12537" max="12540" width="8.85546875" style="20"/>
    <col min="12541" max="12541" width="10.5703125" style="20" customWidth="1"/>
    <col min="12542" max="12544" width="9" style="20" customWidth="1"/>
    <col min="12545" max="12548" width="8.85546875" style="20"/>
    <col min="12549" max="12549" width="10.5703125" style="20" customWidth="1"/>
    <col min="12550" max="12552" width="9" style="20" customWidth="1"/>
    <col min="12553" max="12556" width="8.85546875" style="20"/>
    <col min="12557" max="12557" width="10.5703125" style="20" customWidth="1"/>
    <col min="12558" max="12560" width="9" style="20" customWidth="1"/>
    <col min="12561" max="12564" width="8.85546875" style="20"/>
    <col min="12565" max="12565" width="10.5703125" style="20" customWidth="1"/>
    <col min="12566" max="12568" width="9" style="20" customWidth="1"/>
    <col min="12569" max="12572" width="8.85546875" style="20"/>
    <col min="12573" max="12573" width="10.5703125" style="20" customWidth="1"/>
    <col min="12574" max="12576" width="9" style="20" customWidth="1"/>
    <col min="12577" max="12580" width="8.85546875" style="20"/>
    <col min="12581" max="12581" width="10.5703125" style="20" customWidth="1"/>
    <col min="12582" max="12584" width="9" style="20" customWidth="1"/>
    <col min="12585" max="12588" width="8.85546875" style="20"/>
    <col min="12589" max="12589" width="10.5703125" style="20" customWidth="1"/>
    <col min="12590" max="12592" width="9" style="20" customWidth="1"/>
    <col min="12593" max="12596" width="8.85546875" style="20"/>
    <col min="12597" max="12597" width="10.5703125" style="20" customWidth="1"/>
    <col min="12598" max="12600" width="9" style="20" customWidth="1"/>
    <col min="12601" max="12604" width="8.85546875" style="20"/>
    <col min="12605" max="12605" width="10.5703125" style="20" customWidth="1"/>
    <col min="12606" max="12608" width="9" style="20" customWidth="1"/>
    <col min="12609" max="12612" width="8.85546875" style="20"/>
    <col min="12613" max="12613" width="10.5703125" style="20" customWidth="1"/>
    <col min="12614" max="12616" width="9" style="20" customWidth="1"/>
    <col min="12617" max="12620" width="8.85546875" style="20"/>
    <col min="12621" max="12621" width="10.5703125" style="20" customWidth="1"/>
    <col min="12622" max="12624" width="9" style="20" customWidth="1"/>
    <col min="12625" max="12628" width="8.85546875" style="20"/>
    <col min="12629" max="12629" width="10.5703125" style="20" customWidth="1"/>
    <col min="12630" max="12632" width="9" style="20" customWidth="1"/>
    <col min="12633" max="12636" width="8.85546875" style="20"/>
    <col min="12637" max="12637" width="10.5703125" style="20" customWidth="1"/>
    <col min="12638" max="12640" width="9" style="20" customWidth="1"/>
    <col min="12641" max="12644" width="8.85546875" style="20"/>
    <col min="12645" max="12645" width="10.5703125" style="20" customWidth="1"/>
    <col min="12646" max="12648" width="9" style="20" customWidth="1"/>
    <col min="12649" max="12652" width="8.85546875" style="20"/>
    <col min="12653" max="12653" width="10.5703125" style="20" customWidth="1"/>
    <col min="12654" max="12656" width="9" style="20" customWidth="1"/>
    <col min="12657" max="12660" width="8.85546875" style="20"/>
    <col min="12661" max="12661" width="10.5703125" style="20" customWidth="1"/>
    <col min="12662" max="12664" width="9" style="20" customWidth="1"/>
    <col min="12665" max="12668" width="8.85546875" style="20"/>
    <col min="12669" max="12669" width="10.5703125" style="20" customWidth="1"/>
    <col min="12670" max="12672" width="9" style="20" customWidth="1"/>
    <col min="12673" max="12676" width="8.85546875" style="20"/>
    <col min="12677" max="12677" width="10.5703125" style="20" customWidth="1"/>
    <col min="12678" max="12680" width="9" style="20" customWidth="1"/>
    <col min="12681" max="12684" width="8.85546875" style="20"/>
    <col min="12685" max="12685" width="10.5703125" style="20" customWidth="1"/>
    <col min="12686" max="12688" width="9" style="20" customWidth="1"/>
    <col min="12689" max="12692" width="8.85546875" style="20"/>
    <col min="12693" max="12693" width="10.5703125" style="20" customWidth="1"/>
    <col min="12694" max="12696" width="9" style="20" customWidth="1"/>
    <col min="12697" max="12700" width="8.85546875" style="20"/>
    <col min="12701" max="12701" width="10.5703125" style="20" customWidth="1"/>
    <col min="12702" max="12704" width="9" style="20" customWidth="1"/>
    <col min="12705" max="12708" width="8.85546875" style="20"/>
    <col min="12709" max="12709" width="10.5703125" style="20" customWidth="1"/>
    <col min="12710" max="12712" width="9" style="20" customWidth="1"/>
    <col min="12713" max="12716" width="8.85546875" style="20"/>
    <col min="12717" max="12717" width="10.5703125" style="20" customWidth="1"/>
    <col min="12718" max="12720" width="9" style="20" customWidth="1"/>
    <col min="12721" max="12724" width="8.85546875" style="20"/>
    <col min="12725" max="12725" width="10.5703125" style="20" customWidth="1"/>
    <col min="12726" max="12728" width="9" style="20" customWidth="1"/>
    <col min="12729" max="12732" width="8.85546875" style="20"/>
    <col min="12733" max="12733" width="10.5703125" style="20" customWidth="1"/>
    <col min="12734" max="12736" width="9" style="20" customWidth="1"/>
    <col min="12737" max="12740" width="8.85546875" style="20"/>
    <col min="12741" max="12741" width="10.5703125" style="20" customWidth="1"/>
    <col min="12742" max="12744" width="9" style="20" customWidth="1"/>
    <col min="12745" max="12748" width="8.85546875" style="20"/>
    <col min="12749" max="12749" width="10.5703125" style="20" customWidth="1"/>
    <col min="12750" max="12752" width="9" style="20" customWidth="1"/>
    <col min="12753" max="12756" width="8.85546875" style="20"/>
    <col min="12757" max="12757" width="10.5703125" style="20" customWidth="1"/>
    <col min="12758" max="12760" width="9" style="20" customWidth="1"/>
    <col min="12761" max="12764" width="8.85546875" style="20"/>
    <col min="12765" max="12765" width="10.5703125" style="20" customWidth="1"/>
    <col min="12766" max="12768" width="9" style="20" customWidth="1"/>
    <col min="12769" max="12772" width="8.85546875" style="20"/>
    <col min="12773" max="12773" width="10.5703125" style="20" customWidth="1"/>
    <col min="12774" max="12776" width="9" style="20" customWidth="1"/>
    <col min="12777" max="12780" width="8.85546875" style="20"/>
    <col min="12781" max="12781" width="10.5703125" style="20" customWidth="1"/>
    <col min="12782" max="12784" width="9" style="20" customWidth="1"/>
    <col min="12785" max="12788" width="8.85546875" style="20"/>
    <col min="12789" max="12789" width="10.5703125" style="20" customWidth="1"/>
    <col min="12790" max="12792" width="9" style="20" customWidth="1"/>
    <col min="12793" max="12796" width="8.85546875" style="20"/>
    <col min="12797" max="12797" width="10.5703125" style="20" customWidth="1"/>
    <col min="12798" max="12800" width="9" style="20" customWidth="1"/>
    <col min="12801" max="12804" width="8.85546875" style="20"/>
    <col min="12805" max="12805" width="10.5703125" style="20" customWidth="1"/>
    <col min="12806" max="12808" width="9" style="20" customWidth="1"/>
    <col min="12809" max="12812" width="8.85546875" style="20"/>
    <col min="12813" max="12813" width="10.5703125" style="20" customWidth="1"/>
    <col min="12814" max="12816" width="9" style="20" customWidth="1"/>
    <col min="12817" max="12820" width="8.85546875" style="20"/>
    <col min="12821" max="12821" width="10.5703125" style="20" customWidth="1"/>
    <col min="12822" max="12824" width="9" style="20" customWidth="1"/>
    <col min="12825" max="12828" width="8.85546875" style="20"/>
    <col min="12829" max="12829" width="10.5703125" style="20" customWidth="1"/>
    <col min="12830" max="12832" width="9" style="20" customWidth="1"/>
    <col min="12833" max="12836" width="8.85546875" style="20"/>
    <col min="12837" max="12837" width="10.5703125" style="20" customWidth="1"/>
    <col min="12838" max="12840" width="9" style="20" customWidth="1"/>
    <col min="12841" max="12844" width="8.85546875" style="20"/>
    <col min="12845" max="12845" width="10.5703125" style="20" customWidth="1"/>
    <col min="12846" max="12848" width="9" style="20" customWidth="1"/>
    <col min="12849" max="12852" width="8.85546875" style="20"/>
    <col min="12853" max="12853" width="10.5703125" style="20" customWidth="1"/>
    <col min="12854" max="12856" width="9" style="20" customWidth="1"/>
    <col min="12857" max="12860" width="8.85546875" style="20"/>
    <col min="12861" max="12861" width="10.5703125" style="20" customWidth="1"/>
    <col min="12862" max="12864" width="9" style="20" customWidth="1"/>
    <col min="12865" max="12868" width="8.85546875" style="20"/>
    <col min="12869" max="12869" width="10.5703125" style="20" customWidth="1"/>
    <col min="12870" max="12872" width="9" style="20" customWidth="1"/>
    <col min="12873" max="12876" width="8.85546875" style="20"/>
    <col min="12877" max="12877" width="10.5703125" style="20" customWidth="1"/>
    <col min="12878" max="12880" width="9" style="20" customWidth="1"/>
    <col min="12881" max="12884" width="8.85546875" style="20"/>
    <col min="12885" max="12885" width="10.5703125" style="20" customWidth="1"/>
    <col min="12886" max="12888" width="9" style="20" customWidth="1"/>
    <col min="12889" max="12892" width="8.85546875" style="20"/>
    <col min="12893" max="12893" width="10.5703125" style="20" customWidth="1"/>
    <col min="12894" max="12896" width="9" style="20" customWidth="1"/>
    <col min="12897" max="12900" width="8.85546875" style="20"/>
    <col min="12901" max="12901" width="10.5703125" style="20" customWidth="1"/>
    <col min="12902" max="12904" width="9" style="20" customWidth="1"/>
    <col min="12905" max="12908" width="8.85546875" style="20"/>
    <col min="12909" max="12909" width="10.5703125" style="20" customWidth="1"/>
    <col min="12910" max="12912" width="9" style="20" customWidth="1"/>
    <col min="12913" max="12916" width="8.85546875" style="20"/>
    <col min="12917" max="12917" width="10.5703125" style="20" customWidth="1"/>
    <col min="12918" max="12920" width="9" style="20" customWidth="1"/>
    <col min="12921" max="12924" width="8.85546875" style="20"/>
    <col min="12925" max="12925" width="10.5703125" style="20" customWidth="1"/>
    <col min="12926" max="12928" width="9" style="20" customWidth="1"/>
    <col min="12929" max="12932" width="8.85546875" style="20"/>
    <col min="12933" max="12933" width="10.5703125" style="20" customWidth="1"/>
    <col min="12934" max="12936" width="9" style="20" customWidth="1"/>
    <col min="12937" max="12940" width="8.85546875" style="20"/>
    <col min="12941" max="12941" width="10.5703125" style="20" customWidth="1"/>
    <col min="12942" max="12944" width="9" style="20" customWidth="1"/>
    <col min="12945" max="12948" width="8.85546875" style="20"/>
    <col min="12949" max="12949" width="10.5703125" style="20" customWidth="1"/>
    <col min="12950" max="12952" width="9" style="20" customWidth="1"/>
    <col min="12953" max="12956" width="8.85546875" style="20"/>
    <col min="12957" max="12957" width="10.5703125" style="20" customWidth="1"/>
    <col min="12958" max="12960" width="9" style="20" customWidth="1"/>
    <col min="12961" max="12964" width="8.85546875" style="20"/>
    <col min="12965" max="12965" width="10.5703125" style="20" customWidth="1"/>
    <col min="12966" max="12968" width="9" style="20" customWidth="1"/>
    <col min="12969" max="12972" width="8.85546875" style="20"/>
    <col min="12973" max="12973" width="10.5703125" style="20" customWidth="1"/>
    <col min="12974" max="12976" width="9" style="20" customWidth="1"/>
    <col min="12977" max="12980" width="8.85546875" style="20"/>
    <col min="12981" max="12981" width="10.5703125" style="20" customWidth="1"/>
    <col min="12982" max="12984" width="9" style="20" customWidth="1"/>
    <col min="12985" max="12988" width="8.85546875" style="20"/>
    <col min="12989" max="12989" width="10.5703125" style="20" customWidth="1"/>
    <col min="12990" max="12992" width="9" style="20" customWidth="1"/>
    <col min="12993" max="12996" width="8.85546875" style="20"/>
    <col min="12997" max="12997" width="10.5703125" style="20" customWidth="1"/>
    <col min="12998" max="13000" width="9" style="20" customWidth="1"/>
    <col min="13001" max="13004" width="8.85546875" style="20"/>
    <col min="13005" max="13005" width="10.5703125" style="20" customWidth="1"/>
    <col min="13006" max="13008" width="9" style="20" customWidth="1"/>
    <col min="13009" max="13012" width="8.85546875" style="20"/>
    <col min="13013" max="13013" width="10.5703125" style="20" customWidth="1"/>
    <col min="13014" max="13016" width="9" style="20" customWidth="1"/>
    <col min="13017" max="13020" width="8.85546875" style="20"/>
    <col min="13021" max="13021" width="10.5703125" style="20" customWidth="1"/>
    <col min="13022" max="13024" width="9" style="20" customWidth="1"/>
    <col min="13025" max="13028" width="8.85546875" style="20"/>
    <col min="13029" max="13029" width="10.5703125" style="20" customWidth="1"/>
    <col min="13030" max="13032" width="9" style="20" customWidth="1"/>
    <col min="13033" max="13036" width="8.85546875" style="20"/>
    <col min="13037" max="13037" width="10.5703125" style="20" customWidth="1"/>
    <col min="13038" max="13040" width="9" style="20" customWidth="1"/>
    <col min="13041" max="13044" width="8.85546875" style="20"/>
    <col min="13045" max="13045" width="10.5703125" style="20" customWidth="1"/>
    <col min="13046" max="13048" width="9" style="20" customWidth="1"/>
    <col min="13049" max="13052" width="8.85546875" style="20"/>
    <col min="13053" max="13053" width="10.5703125" style="20" customWidth="1"/>
    <col min="13054" max="13056" width="9" style="20" customWidth="1"/>
    <col min="13057" max="13060" width="8.85546875" style="20"/>
    <col min="13061" max="13061" width="10.5703125" style="20" customWidth="1"/>
    <col min="13062" max="13064" width="9" style="20" customWidth="1"/>
    <col min="13065" max="13068" width="8.85546875" style="20"/>
    <col min="13069" max="13069" width="10.5703125" style="20" customWidth="1"/>
    <col min="13070" max="13072" width="9" style="20" customWidth="1"/>
    <col min="13073" max="13076" width="8.85546875" style="20"/>
    <col min="13077" max="13077" width="10.5703125" style="20" customWidth="1"/>
    <col min="13078" max="13080" width="9" style="20" customWidth="1"/>
    <col min="13081" max="13084" width="8.85546875" style="20"/>
    <col min="13085" max="13085" width="10.5703125" style="20" customWidth="1"/>
    <col min="13086" max="13088" width="9" style="20" customWidth="1"/>
    <col min="13089" max="13092" width="8.85546875" style="20"/>
    <col min="13093" max="13093" width="10.5703125" style="20" customWidth="1"/>
    <col min="13094" max="13096" width="9" style="20" customWidth="1"/>
    <col min="13097" max="13100" width="8.85546875" style="20"/>
    <col min="13101" max="13101" width="10.5703125" style="20" customWidth="1"/>
    <col min="13102" max="13104" width="9" style="20" customWidth="1"/>
    <col min="13105" max="13108" width="8.85546875" style="20"/>
    <col min="13109" max="13109" width="10.5703125" style="20" customWidth="1"/>
    <col min="13110" max="13112" width="9" style="20" customWidth="1"/>
    <col min="13113" max="13116" width="8.85546875" style="20"/>
    <col min="13117" max="13117" width="10.5703125" style="20" customWidth="1"/>
    <col min="13118" max="13120" width="9" style="20" customWidth="1"/>
    <col min="13121" max="13124" width="8.85546875" style="20"/>
    <col min="13125" max="13125" width="10.5703125" style="20" customWidth="1"/>
    <col min="13126" max="13128" width="9" style="20" customWidth="1"/>
    <col min="13129" max="13132" width="8.85546875" style="20"/>
    <col min="13133" max="13133" width="10.5703125" style="20" customWidth="1"/>
    <col min="13134" max="13136" width="9" style="20" customWidth="1"/>
    <col min="13137" max="13140" width="8.85546875" style="20"/>
    <col min="13141" max="13141" width="10.5703125" style="20" customWidth="1"/>
    <col min="13142" max="13144" width="9" style="20" customWidth="1"/>
    <col min="13145" max="13148" width="8.85546875" style="20"/>
    <col min="13149" max="13149" width="10.5703125" style="20" customWidth="1"/>
    <col min="13150" max="13152" width="9" style="20" customWidth="1"/>
    <col min="13153" max="13156" width="8.85546875" style="20"/>
    <col min="13157" max="13157" width="10.5703125" style="20" customWidth="1"/>
    <col min="13158" max="13160" width="9" style="20" customWidth="1"/>
    <col min="13161" max="13164" width="8.85546875" style="20"/>
    <col min="13165" max="13165" width="10.5703125" style="20" customWidth="1"/>
    <col min="13166" max="13168" width="9" style="20" customWidth="1"/>
    <col min="13169" max="13172" width="8.85546875" style="20"/>
    <col min="13173" max="13173" width="10.5703125" style="20" customWidth="1"/>
    <col min="13174" max="13176" width="9" style="20" customWidth="1"/>
    <col min="13177" max="13180" width="8.85546875" style="20"/>
    <col min="13181" max="13181" width="10.5703125" style="20" customWidth="1"/>
    <col min="13182" max="13184" width="9" style="20" customWidth="1"/>
    <col min="13185" max="13188" width="8.85546875" style="20"/>
    <col min="13189" max="13189" width="10.5703125" style="20" customWidth="1"/>
    <col min="13190" max="13192" width="9" style="20" customWidth="1"/>
    <col min="13193" max="13196" width="8.85546875" style="20"/>
    <col min="13197" max="13197" width="10.5703125" style="20" customWidth="1"/>
    <col min="13198" max="13200" width="9" style="20" customWidth="1"/>
    <col min="13201" max="13204" width="8.85546875" style="20"/>
    <col min="13205" max="13205" width="10.5703125" style="20" customWidth="1"/>
    <col min="13206" max="13208" width="9" style="20" customWidth="1"/>
    <col min="13209" max="13212" width="8.85546875" style="20"/>
    <col min="13213" max="13213" width="10.5703125" style="20" customWidth="1"/>
    <col min="13214" max="13216" width="9" style="20" customWidth="1"/>
    <col min="13217" max="13220" width="8.85546875" style="20"/>
    <col min="13221" max="13221" width="10.5703125" style="20" customWidth="1"/>
    <col min="13222" max="13224" width="9" style="20" customWidth="1"/>
    <col min="13225" max="13228" width="8.85546875" style="20"/>
    <col min="13229" max="13229" width="10.5703125" style="20" customWidth="1"/>
    <col min="13230" max="13232" width="9" style="20" customWidth="1"/>
    <col min="13233" max="13236" width="8.85546875" style="20"/>
    <col min="13237" max="13237" width="10.5703125" style="20" customWidth="1"/>
    <col min="13238" max="13240" width="9" style="20" customWidth="1"/>
    <col min="13241" max="13244" width="8.85546875" style="20"/>
    <col min="13245" max="13245" width="10.5703125" style="20" customWidth="1"/>
    <col min="13246" max="13248" width="9" style="20" customWidth="1"/>
    <col min="13249" max="13252" width="8.85546875" style="20"/>
    <col min="13253" max="13253" width="10.5703125" style="20" customWidth="1"/>
    <col min="13254" max="13256" width="9" style="20" customWidth="1"/>
    <col min="13257" max="13260" width="8.85546875" style="20"/>
    <col min="13261" max="13261" width="10.5703125" style="20" customWidth="1"/>
    <col min="13262" max="13264" width="9" style="20" customWidth="1"/>
    <col min="13265" max="13268" width="8.85546875" style="20"/>
    <col min="13269" max="13269" width="10.5703125" style="20" customWidth="1"/>
    <col min="13270" max="13272" width="9" style="20" customWidth="1"/>
    <col min="13273" max="13276" width="8.85546875" style="20"/>
    <col min="13277" max="13277" width="10.5703125" style="20" customWidth="1"/>
    <col min="13278" max="13280" width="9" style="20" customWidth="1"/>
    <col min="13281" max="13284" width="8.85546875" style="20"/>
    <col min="13285" max="13285" width="10.5703125" style="20" customWidth="1"/>
    <col min="13286" max="13288" width="9" style="20" customWidth="1"/>
    <col min="13289" max="13292" width="8.85546875" style="20"/>
    <col min="13293" max="13293" width="10.5703125" style="20" customWidth="1"/>
    <col min="13294" max="13296" width="9" style="20" customWidth="1"/>
    <col min="13297" max="13300" width="8.85546875" style="20"/>
    <col min="13301" max="13301" width="10.5703125" style="20" customWidth="1"/>
    <col min="13302" max="13304" width="9" style="20" customWidth="1"/>
    <col min="13305" max="13308" width="8.85546875" style="20"/>
    <col min="13309" max="13309" width="10.5703125" style="20" customWidth="1"/>
    <col min="13310" max="13312" width="9" style="20" customWidth="1"/>
    <col min="13313" max="13316" width="8.85546875" style="20"/>
    <col min="13317" max="13317" width="10.5703125" style="20" customWidth="1"/>
    <col min="13318" max="13320" width="9" style="20" customWidth="1"/>
    <col min="13321" max="13324" width="8.85546875" style="20"/>
    <col min="13325" max="13325" width="10.5703125" style="20" customWidth="1"/>
    <col min="13326" max="13328" width="9" style="20" customWidth="1"/>
    <col min="13329" max="13332" width="8.85546875" style="20"/>
    <col min="13333" max="13333" width="10.5703125" style="20" customWidth="1"/>
    <col min="13334" max="13336" width="9" style="20" customWidth="1"/>
    <col min="13337" max="13340" width="8.85546875" style="20"/>
    <col min="13341" max="13341" width="10.5703125" style="20" customWidth="1"/>
    <col min="13342" max="13344" width="9" style="20" customWidth="1"/>
    <col min="13345" max="13348" width="8.85546875" style="20"/>
    <col min="13349" max="13349" width="10.5703125" style="20" customWidth="1"/>
    <col min="13350" max="13352" width="9" style="20" customWidth="1"/>
    <col min="13353" max="13356" width="8.85546875" style="20"/>
    <col min="13357" max="13357" width="10.5703125" style="20" customWidth="1"/>
    <col min="13358" max="13360" width="9" style="20" customWidth="1"/>
    <col min="13361" max="13364" width="8.85546875" style="20"/>
    <col min="13365" max="13365" width="10.5703125" style="20" customWidth="1"/>
    <col min="13366" max="13368" width="9" style="20" customWidth="1"/>
    <col min="13369" max="13372" width="8.85546875" style="20"/>
    <col min="13373" max="13373" width="10.5703125" style="20" customWidth="1"/>
    <col min="13374" max="13376" width="9" style="20" customWidth="1"/>
    <col min="13377" max="13380" width="8.85546875" style="20"/>
    <col min="13381" max="13381" width="10.5703125" style="20" customWidth="1"/>
    <col min="13382" max="13384" width="9" style="20" customWidth="1"/>
    <col min="13385" max="13388" width="8.85546875" style="20"/>
    <col min="13389" max="13389" width="10.5703125" style="20" customWidth="1"/>
    <col min="13390" max="13392" width="9" style="20" customWidth="1"/>
    <col min="13393" max="13396" width="8.85546875" style="20"/>
    <col min="13397" max="13397" width="10.5703125" style="20" customWidth="1"/>
    <col min="13398" max="13400" width="9" style="20" customWidth="1"/>
    <col min="13401" max="13404" width="8.85546875" style="20"/>
    <col min="13405" max="13405" width="10.5703125" style="20" customWidth="1"/>
    <col min="13406" max="13408" width="9" style="20" customWidth="1"/>
    <col min="13409" max="13412" width="8.85546875" style="20"/>
    <col min="13413" max="13413" width="10.5703125" style="20" customWidth="1"/>
    <col min="13414" max="13416" width="9" style="20" customWidth="1"/>
    <col min="13417" max="13420" width="8.85546875" style="20"/>
    <col min="13421" max="13421" width="10.5703125" style="20" customWidth="1"/>
    <col min="13422" max="13424" width="9" style="20" customWidth="1"/>
    <col min="13425" max="13428" width="8.85546875" style="20"/>
    <col min="13429" max="13429" width="10.5703125" style="20" customWidth="1"/>
    <col min="13430" max="13432" width="9" style="20" customWidth="1"/>
    <col min="13433" max="13436" width="8.85546875" style="20"/>
    <col min="13437" max="13437" width="10.5703125" style="20" customWidth="1"/>
    <col min="13438" max="13440" width="9" style="20" customWidth="1"/>
    <col min="13441" max="13444" width="8.85546875" style="20"/>
    <col min="13445" max="13445" width="10.5703125" style="20" customWidth="1"/>
    <col min="13446" max="13448" width="9" style="20" customWidth="1"/>
    <col min="13449" max="13452" width="8.85546875" style="20"/>
    <col min="13453" max="13453" width="10.5703125" style="20" customWidth="1"/>
    <col min="13454" max="13456" width="9" style="20" customWidth="1"/>
    <col min="13457" max="13460" width="8.85546875" style="20"/>
    <col min="13461" max="13461" width="10.5703125" style="20" customWidth="1"/>
    <col min="13462" max="13464" width="9" style="20" customWidth="1"/>
    <col min="13465" max="13468" width="8.85546875" style="20"/>
    <col min="13469" max="13469" width="10.5703125" style="20" customWidth="1"/>
    <col min="13470" max="13472" width="9" style="20" customWidth="1"/>
    <col min="13473" max="13476" width="8.85546875" style="20"/>
    <col min="13477" max="13477" width="10.5703125" style="20" customWidth="1"/>
    <col min="13478" max="13480" width="9" style="20" customWidth="1"/>
    <col min="13481" max="13484" width="8.85546875" style="20"/>
    <col min="13485" max="13485" width="10.5703125" style="20" customWidth="1"/>
    <col min="13486" max="13488" width="9" style="20" customWidth="1"/>
    <col min="13489" max="13492" width="8.85546875" style="20"/>
    <col min="13493" max="13493" width="10.5703125" style="20" customWidth="1"/>
    <col min="13494" max="13496" width="9" style="20" customWidth="1"/>
    <col min="13497" max="13500" width="8.85546875" style="20"/>
    <col min="13501" max="13501" width="10.5703125" style="20" customWidth="1"/>
    <col min="13502" max="13504" width="9" style="20" customWidth="1"/>
    <col min="13505" max="13508" width="8.85546875" style="20"/>
    <col min="13509" max="13509" width="10.5703125" style="20" customWidth="1"/>
    <col min="13510" max="13512" width="9" style="20" customWidth="1"/>
    <col min="13513" max="13516" width="8.85546875" style="20"/>
    <col min="13517" max="13517" width="10.5703125" style="20" customWidth="1"/>
    <col min="13518" max="13520" width="9" style="20" customWidth="1"/>
    <col min="13521" max="13524" width="8.85546875" style="20"/>
    <col min="13525" max="13525" width="10.5703125" style="20" customWidth="1"/>
    <col min="13526" max="13528" width="9" style="20" customWidth="1"/>
    <col min="13529" max="13532" width="8.85546875" style="20"/>
    <col min="13533" max="13533" width="10.5703125" style="20" customWidth="1"/>
    <col min="13534" max="13536" width="9" style="20" customWidth="1"/>
    <col min="13537" max="13540" width="8.85546875" style="20"/>
    <col min="13541" max="13541" width="10.5703125" style="20" customWidth="1"/>
    <col min="13542" max="13544" width="9" style="20" customWidth="1"/>
    <col min="13545" max="13548" width="8.85546875" style="20"/>
    <col min="13549" max="13549" width="10.5703125" style="20" customWidth="1"/>
    <col min="13550" max="13552" width="9" style="20" customWidth="1"/>
    <col min="13553" max="13556" width="8.85546875" style="20"/>
    <col min="13557" max="13557" width="10.5703125" style="20" customWidth="1"/>
    <col min="13558" max="13560" width="9" style="20" customWidth="1"/>
    <col min="13561" max="13564" width="8.85546875" style="20"/>
    <col min="13565" max="13565" width="10.5703125" style="20" customWidth="1"/>
    <col min="13566" max="13568" width="9" style="20" customWidth="1"/>
    <col min="13569" max="13572" width="8.85546875" style="20"/>
    <col min="13573" max="13573" width="10.5703125" style="20" customWidth="1"/>
    <col min="13574" max="13576" width="9" style="20" customWidth="1"/>
    <col min="13577" max="13580" width="8.85546875" style="20"/>
    <col min="13581" max="13581" width="10.5703125" style="20" customWidth="1"/>
    <col min="13582" max="13584" width="9" style="20" customWidth="1"/>
    <col min="13585" max="13588" width="8.85546875" style="20"/>
    <col min="13589" max="13589" width="10.5703125" style="20" customWidth="1"/>
    <col min="13590" max="13592" width="9" style="20" customWidth="1"/>
    <col min="13593" max="13596" width="8.85546875" style="20"/>
    <col min="13597" max="13597" width="10.5703125" style="20" customWidth="1"/>
    <col min="13598" max="13600" width="9" style="20" customWidth="1"/>
    <col min="13601" max="13604" width="8.85546875" style="20"/>
    <col min="13605" max="13605" width="10.5703125" style="20" customWidth="1"/>
    <col min="13606" max="13608" width="9" style="20" customWidth="1"/>
    <col min="13609" max="13612" width="8.85546875" style="20"/>
    <col min="13613" max="13613" width="10.5703125" style="20" customWidth="1"/>
    <col min="13614" max="13616" width="9" style="20" customWidth="1"/>
    <col min="13617" max="13620" width="8.85546875" style="20"/>
    <col min="13621" max="13621" width="10.5703125" style="20" customWidth="1"/>
    <col min="13622" max="13624" width="9" style="20" customWidth="1"/>
    <col min="13625" max="13628" width="8.85546875" style="20"/>
    <col min="13629" max="13629" width="10.5703125" style="20" customWidth="1"/>
    <col min="13630" max="13632" width="9" style="20" customWidth="1"/>
    <col min="13633" max="13636" width="8.85546875" style="20"/>
    <col min="13637" max="13637" width="10.5703125" style="20" customWidth="1"/>
    <col min="13638" max="13640" width="9" style="20" customWidth="1"/>
    <col min="13641" max="13644" width="8.85546875" style="20"/>
    <col min="13645" max="13645" width="10.5703125" style="20" customWidth="1"/>
    <col min="13646" max="13648" width="9" style="20" customWidth="1"/>
    <col min="13649" max="13652" width="8.85546875" style="20"/>
    <col min="13653" max="13653" width="10.5703125" style="20" customWidth="1"/>
    <col min="13654" max="13656" width="9" style="20" customWidth="1"/>
    <col min="13657" max="13660" width="8.85546875" style="20"/>
    <col min="13661" max="13661" width="10.5703125" style="20" customWidth="1"/>
    <col min="13662" max="13664" width="9" style="20" customWidth="1"/>
    <col min="13665" max="13668" width="8.85546875" style="20"/>
    <col min="13669" max="13669" width="10.5703125" style="20" customWidth="1"/>
    <col min="13670" max="13672" width="9" style="20" customWidth="1"/>
    <col min="13673" max="13676" width="8.85546875" style="20"/>
    <col min="13677" max="13677" width="10.5703125" style="20" customWidth="1"/>
    <col min="13678" max="13680" width="9" style="20" customWidth="1"/>
    <col min="13681" max="13684" width="8.85546875" style="20"/>
    <col min="13685" max="13685" width="10.5703125" style="20" customWidth="1"/>
    <col min="13686" max="13688" width="9" style="20" customWidth="1"/>
    <col min="13689" max="13692" width="8.85546875" style="20"/>
    <col min="13693" max="13693" width="10.5703125" style="20" customWidth="1"/>
    <col min="13694" max="13696" width="9" style="20" customWidth="1"/>
    <col min="13697" max="13700" width="8.85546875" style="20"/>
    <col min="13701" max="13701" width="10.5703125" style="20" customWidth="1"/>
    <col min="13702" max="13704" width="9" style="20" customWidth="1"/>
    <col min="13705" max="13708" width="8.85546875" style="20"/>
    <col min="13709" max="13709" width="10.5703125" style="20" customWidth="1"/>
    <col min="13710" max="13712" width="9" style="20" customWidth="1"/>
    <col min="13713" max="13716" width="8.85546875" style="20"/>
    <col min="13717" max="13717" width="10.5703125" style="20" customWidth="1"/>
    <col min="13718" max="13720" width="9" style="20" customWidth="1"/>
    <col min="13721" max="13724" width="8.85546875" style="20"/>
    <col min="13725" max="13725" width="10.5703125" style="20" customWidth="1"/>
    <col min="13726" max="13728" width="9" style="20" customWidth="1"/>
    <col min="13729" max="13732" width="8.85546875" style="20"/>
    <col min="13733" max="13733" width="10.5703125" style="20" customWidth="1"/>
    <col min="13734" max="13736" width="9" style="20" customWidth="1"/>
    <col min="13737" max="13740" width="8.85546875" style="20"/>
    <col min="13741" max="13741" width="10.5703125" style="20" customWidth="1"/>
    <col min="13742" max="13744" width="9" style="20" customWidth="1"/>
    <col min="13745" max="13748" width="8.85546875" style="20"/>
    <col min="13749" max="13749" width="10.5703125" style="20" customWidth="1"/>
    <col min="13750" max="13752" width="9" style="20" customWidth="1"/>
    <col min="13753" max="13756" width="8.85546875" style="20"/>
    <col min="13757" max="13757" width="10.5703125" style="20" customWidth="1"/>
    <col min="13758" max="13760" width="9" style="20" customWidth="1"/>
    <col min="13761" max="13764" width="8.85546875" style="20"/>
    <col min="13765" max="13765" width="10.5703125" style="20" customWidth="1"/>
    <col min="13766" max="13768" width="9" style="20" customWidth="1"/>
    <col min="13769" max="13772" width="8.85546875" style="20"/>
    <col min="13773" max="13773" width="10.5703125" style="20" customWidth="1"/>
    <col min="13774" max="13776" width="9" style="20" customWidth="1"/>
    <col min="13777" max="13780" width="8.85546875" style="20"/>
    <col min="13781" max="13781" width="10.5703125" style="20" customWidth="1"/>
    <col min="13782" max="13784" width="9" style="20" customWidth="1"/>
    <col min="13785" max="13788" width="8.85546875" style="20"/>
    <col min="13789" max="13789" width="10.5703125" style="20" customWidth="1"/>
    <col min="13790" max="13792" width="9" style="20" customWidth="1"/>
    <col min="13793" max="13796" width="8.85546875" style="20"/>
    <col min="13797" max="13797" width="10.5703125" style="20" customWidth="1"/>
    <col min="13798" max="13800" width="9" style="20" customWidth="1"/>
    <col min="13801" max="13804" width="8.85546875" style="20"/>
    <col min="13805" max="13805" width="10.5703125" style="20" customWidth="1"/>
    <col min="13806" max="13808" width="9" style="20" customWidth="1"/>
    <col min="13809" max="13812" width="8.85546875" style="20"/>
    <col min="13813" max="13813" width="10.5703125" style="20" customWidth="1"/>
    <col min="13814" max="13816" width="9" style="20" customWidth="1"/>
    <col min="13817" max="13820" width="8.85546875" style="20"/>
    <col min="13821" max="13821" width="10.5703125" style="20" customWidth="1"/>
    <col min="13822" max="13824" width="9" style="20" customWidth="1"/>
    <col min="13825" max="13828" width="8.85546875" style="20"/>
    <col min="13829" max="13829" width="10.5703125" style="20" customWidth="1"/>
    <col min="13830" max="13832" width="9" style="20" customWidth="1"/>
    <col min="13833" max="13836" width="8.85546875" style="20"/>
    <col min="13837" max="13837" width="10.5703125" style="20" customWidth="1"/>
    <col min="13838" max="13840" width="9" style="20" customWidth="1"/>
    <col min="13841" max="13844" width="8.85546875" style="20"/>
    <col min="13845" max="13845" width="10.5703125" style="20" customWidth="1"/>
    <col min="13846" max="13848" width="9" style="20" customWidth="1"/>
    <col min="13849" max="13852" width="8.85546875" style="20"/>
    <col min="13853" max="13853" width="10.5703125" style="20" customWidth="1"/>
    <col min="13854" max="13856" width="9" style="20" customWidth="1"/>
    <col min="13857" max="13860" width="8.85546875" style="20"/>
    <col min="13861" max="13861" width="10.5703125" style="20" customWidth="1"/>
    <col min="13862" max="13864" width="9" style="20" customWidth="1"/>
    <col min="13865" max="13868" width="8.85546875" style="20"/>
    <col min="13869" max="13869" width="10.5703125" style="20" customWidth="1"/>
    <col min="13870" max="13872" width="9" style="20" customWidth="1"/>
    <col min="13873" max="13876" width="8.85546875" style="20"/>
    <col min="13877" max="13877" width="10.5703125" style="20" customWidth="1"/>
    <col min="13878" max="13880" width="9" style="20" customWidth="1"/>
    <col min="13881" max="13884" width="8.85546875" style="20"/>
    <col min="13885" max="13885" width="10.5703125" style="20" customWidth="1"/>
    <col min="13886" max="13888" width="9" style="20" customWidth="1"/>
    <col min="13889" max="13892" width="8.85546875" style="20"/>
    <col min="13893" max="13893" width="10.5703125" style="20" customWidth="1"/>
    <col min="13894" max="13896" width="9" style="20" customWidth="1"/>
    <col min="13897" max="13900" width="8.85546875" style="20"/>
    <col min="13901" max="13901" width="10.5703125" style="20" customWidth="1"/>
    <col min="13902" max="13904" width="9" style="20" customWidth="1"/>
    <col min="13905" max="13908" width="8.85546875" style="20"/>
    <col min="13909" max="13909" width="10.5703125" style="20" customWidth="1"/>
    <col min="13910" max="13912" width="9" style="20" customWidth="1"/>
    <col min="13913" max="13916" width="8.85546875" style="20"/>
    <col min="13917" max="13917" width="10.5703125" style="20" customWidth="1"/>
    <col min="13918" max="13920" width="9" style="20" customWidth="1"/>
    <col min="13921" max="13924" width="8.85546875" style="20"/>
    <col min="13925" max="13925" width="10.5703125" style="20" customWidth="1"/>
    <col min="13926" max="13928" width="9" style="20" customWidth="1"/>
    <col min="13929" max="13932" width="8.85546875" style="20"/>
    <col min="13933" max="13933" width="10.5703125" style="20" customWidth="1"/>
    <col min="13934" max="13936" width="9" style="20" customWidth="1"/>
    <col min="13937" max="13940" width="8.85546875" style="20"/>
    <col min="13941" max="13941" width="10.5703125" style="20" customWidth="1"/>
    <col min="13942" max="13944" width="9" style="20" customWidth="1"/>
    <col min="13945" max="13948" width="8.85546875" style="20"/>
    <col min="13949" max="13949" width="10.5703125" style="20" customWidth="1"/>
    <col min="13950" max="13952" width="9" style="20" customWidth="1"/>
    <col min="13953" max="13956" width="8.85546875" style="20"/>
    <col min="13957" max="13957" width="10.5703125" style="20" customWidth="1"/>
    <col min="13958" max="13960" width="9" style="20" customWidth="1"/>
    <col min="13961" max="13964" width="8.85546875" style="20"/>
    <col min="13965" max="13965" width="10.5703125" style="20" customWidth="1"/>
    <col min="13966" max="13968" width="9" style="20" customWidth="1"/>
    <col min="13969" max="13972" width="8.85546875" style="20"/>
    <col min="13973" max="13973" width="10.5703125" style="20" customWidth="1"/>
    <col min="13974" max="13976" width="9" style="20" customWidth="1"/>
    <col min="13977" max="13980" width="8.85546875" style="20"/>
    <col min="13981" max="13981" width="10.5703125" style="20" customWidth="1"/>
    <col min="13982" max="13984" width="9" style="20" customWidth="1"/>
    <col min="13985" max="13988" width="8.85546875" style="20"/>
    <col min="13989" max="13989" width="10.5703125" style="20" customWidth="1"/>
    <col min="13990" max="13992" width="9" style="20" customWidth="1"/>
    <col min="13993" max="13996" width="8.85546875" style="20"/>
    <col min="13997" max="13997" width="10.5703125" style="20" customWidth="1"/>
    <col min="13998" max="14000" width="9" style="20" customWidth="1"/>
    <col min="14001" max="14004" width="8.85546875" style="20"/>
    <col min="14005" max="14005" width="10.5703125" style="20" customWidth="1"/>
    <col min="14006" max="14008" width="9" style="20" customWidth="1"/>
    <col min="14009" max="14012" width="8.85546875" style="20"/>
    <col min="14013" max="14013" width="10.5703125" style="20" customWidth="1"/>
    <col min="14014" max="14016" width="9" style="20" customWidth="1"/>
    <col min="14017" max="14020" width="8.85546875" style="20"/>
    <col min="14021" max="14021" width="10.5703125" style="20" customWidth="1"/>
    <col min="14022" max="14024" width="9" style="20" customWidth="1"/>
    <col min="14025" max="14028" width="8.85546875" style="20"/>
    <col min="14029" max="14029" width="10.5703125" style="20" customWidth="1"/>
    <col min="14030" max="14032" width="9" style="20" customWidth="1"/>
    <col min="14033" max="14036" width="8.85546875" style="20"/>
    <col min="14037" max="14037" width="10.5703125" style="20" customWidth="1"/>
    <col min="14038" max="14040" width="9" style="20" customWidth="1"/>
    <col min="14041" max="14044" width="8.85546875" style="20"/>
    <col min="14045" max="14045" width="10.5703125" style="20" customWidth="1"/>
    <col min="14046" max="14048" width="9" style="20" customWidth="1"/>
    <col min="14049" max="14052" width="8.85546875" style="20"/>
    <col min="14053" max="14053" width="10.5703125" style="20" customWidth="1"/>
    <col min="14054" max="14056" width="9" style="20" customWidth="1"/>
    <col min="14057" max="14060" width="8.85546875" style="20"/>
    <col min="14061" max="14061" width="10.5703125" style="20" customWidth="1"/>
    <col min="14062" max="14064" width="9" style="20" customWidth="1"/>
    <col min="14065" max="14068" width="8.85546875" style="20"/>
    <col min="14069" max="14069" width="10.5703125" style="20" customWidth="1"/>
    <col min="14070" max="14072" width="9" style="20" customWidth="1"/>
    <col min="14073" max="14076" width="8.85546875" style="20"/>
    <col min="14077" max="14077" width="10.5703125" style="20" customWidth="1"/>
    <col min="14078" max="14080" width="9" style="20" customWidth="1"/>
    <col min="14081" max="14084" width="8.85546875" style="20"/>
    <col min="14085" max="14085" width="10.5703125" style="20" customWidth="1"/>
    <col min="14086" max="14088" width="9" style="20" customWidth="1"/>
    <col min="14089" max="14092" width="8.85546875" style="20"/>
    <col min="14093" max="14093" width="10.5703125" style="20" customWidth="1"/>
    <col min="14094" max="14096" width="9" style="20" customWidth="1"/>
    <col min="14097" max="14100" width="8.85546875" style="20"/>
    <col min="14101" max="14101" width="10.5703125" style="20" customWidth="1"/>
    <col min="14102" max="14104" width="9" style="20" customWidth="1"/>
    <col min="14105" max="14108" width="8.85546875" style="20"/>
    <col min="14109" max="14109" width="10.5703125" style="20" customWidth="1"/>
    <col min="14110" max="14112" width="9" style="20" customWidth="1"/>
    <col min="14113" max="14116" width="8.85546875" style="20"/>
    <col min="14117" max="14117" width="10.5703125" style="20" customWidth="1"/>
    <col min="14118" max="14120" width="9" style="20" customWidth="1"/>
    <col min="14121" max="14124" width="8.85546875" style="20"/>
    <col min="14125" max="14125" width="10.5703125" style="20" customWidth="1"/>
    <col min="14126" max="14128" width="9" style="20" customWidth="1"/>
    <col min="14129" max="14132" width="8.85546875" style="20"/>
    <col min="14133" max="14133" width="10.5703125" style="20" customWidth="1"/>
    <col min="14134" max="14136" width="9" style="20" customWidth="1"/>
    <col min="14137" max="14140" width="8.85546875" style="20"/>
    <col min="14141" max="14141" width="10.5703125" style="20" customWidth="1"/>
    <col min="14142" max="14144" width="9" style="20" customWidth="1"/>
    <col min="14145" max="14148" width="8.85546875" style="20"/>
    <col min="14149" max="14149" width="10.5703125" style="20" customWidth="1"/>
    <col min="14150" max="14152" width="9" style="20" customWidth="1"/>
    <col min="14153" max="14156" width="8.85546875" style="20"/>
    <col min="14157" max="14157" width="10.5703125" style="20" customWidth="1"/>
    <col min="14158" max="14160" width="9" style="20" customWidth="1"/>
    <col min="14161" max="14164" width="8.85546875" style="20"/>
    <col min="14165" max="14165" width="10.5703125" style="20" customWidth="1"/>
    <col min="14166" max="14168" width="9" style="20" customWidth="1"/>
    <col min="14169" max="14172" width="8.85546875" style="20"/>
    <col min="14173" max="14173" width="10.5703125" style="20" customWidth="1"/>
    <col min="14174" max="14176" width="9" style="20" customWidth="1"/>
    <col min="14177" max="14180" width="8.85546875" style="20"/>
    <col min="14181" max="14181" width="10.5703125" style="20" customWidth="1"/>
    <col min="14182" max="14184" width="9" style="20" customWidth="1"/>
    <col min="14185" max="14188" width="8.85546875" style="20"/>
    <col min="14189" max="14189" width="10.5703125" style="20" customWidth="1"/>
    <col min="14190" max="14192" width="9" style="20" customWidth="1"/>
    <col min="14193" max="14196" width="8.85546875" style="20"/>
    <col min="14197" max="14197" width="10.5703125" style="20" customWidth="1"/>
    <col min="14198" max="14200" width="9" style="20" customWidth="1"/>
    <col min="14201" max="14204" width="8.85546875" style="20"/>
    <col min="14205" max="14205" width="10.5703125" style="20" customWidth="1"/>
    <col min="14206" max="14208" width="9" style="20" customWidth="1"/>
    <col min="14209" max="14212" width="8.85546875" style="20"/>
    <col min="14213" max="14213" width="10.5703125" style="20" customWidth="1"/>
    <col min="14214" max="14216" width="9" style="20" customWidth="1"/>
    <col min="14217" max="14220" width="8.85546875" style="20"/>
    <col min="14221" max="14221" width="10.5703125" style="20" customWidth="1"/>
    <col min="14222" max="14224" width="9" style="20" customWidth="1"/>
    <col min="14225" max="14228" width="8.85546875" style="20"/>
    <col min="14229" max="14229" width="10.5703125" style="20" customWidth="1"/>
    <col min="14230" max="14232" width="9" style="20" customWidth="1"/>
    <col min="14233" max="14236" width="8.85546875" style="20"/>
    <col min="14237" max="14237" width="10.5703125" style="20" customWidth="1"/>
    <col min="14238" max="14240" width="9" style="20" customWidth="1"/>
    <col min="14241" max="14244" width="8.85546875" style="20"/>
    <col min="14245" max="14245" width="10.5703125" style="20" customWidth="1"/>
    <col min="14246" max="14248" width="9" style="20" customWidth="1"/>
    <col min="14249" max="14252" width="8.85546875" style="20"/>
    <col min="14253" max="14253" width="10.5703125" style="20" customWidth="1"/>
    <col min="14254" max="14256" width="9" style="20" customWidth="1"/>
    <col min="14257" max="14260" width="8.85546875" style="20"/>
    <col min="14261" max="14261" width="10.5703125" style="20" customWidth="1"/>
    <col min="14262" max="14264" width="9" style="20" customWidth="1"/>
    <col min="14265" max="14268" width="8.85546875" style="20"/>
    <col min="14269" max="14269" width="10.5703125" style="20" customWidth="1"/>
    <col min="14270" max="14272" width="9" style="20" customWidth="1"/>
    <col min="14273" max="14276" width="8.85546875" style="20"/>
    <col min="14277" max="14277" width="10.5703125" style="20" customWidth="1"/>
    <col min="14278" max="14280" width="9" style="20" customWidth="1"/>
    <col min="14281" max="14284" width="8.85546875" style="20"/>
    <col min="14285" max="14285" width="10.5703125" style="20" customWidth="1"/>
    <col min="14286" max="14288" width="9" style="20" customWidth="1"/>
    <col min="14289" max="14292" width="8.85546875" style="20"/>
    <col min="14293" max="14293" width="10.5703125" style="20" customWidth="1"/>
    <col min="14294" max="14296" width="9" style="20" customWidth="1"/>
    <col min="14297" max="14300" width="8.85546875" style="20"/>
    <col min="14301" max="14301" width="10.5703125" style="20" customWidth="1"/>
    <col min="14302" max="14304" width="9" style="20" customWidth="1"/>
    <col min="14305" max="14308" width="8.85546875" style="20"/>
    <col min="14309" max="14309" width="10.5703125" style="20" customWidth="1"/>
    <col min="14310" max="14312" width="9" style="20" customWidth="1"/>
    <col min="14313" max="14316" width="8.85546875" style="20"/>
    <col min="14317" max="14317" width="10.5703125" style="20" customWidth="1"/>
    <col min="14318" max="14320" width="9" style="20" customWidth="1"/>
    <col min="14321" max="14324" width="8.85546875" style="20"/>
    <col min="14325" max="14325" width="10.5703125" style="20" customWidth="1"/>
    <col min="14326" max="14328" width="9" style="20" customWidth="1"/>
    <col min="14329" max="14332" width="8.85546875" style="20"/>
    <col min="14333" max="14333" width="10.5703125" style="20" customWidth="1"/>
    <col min="14334" max="14336" width="9" style="20" customWidth="1"/>
    <col min="14337" max="14340" width="8.85546875" style="20"/>
    <col min="14341" max="14341" width="10.5703125" style="20" customWidth="1"/>
    <col min="14342" max="14344" width="9" style="20" customWidth="1"/>
    <col min="14345" max="14348" width="8.85546875" style="20"/>
    <col min="14349" max="14349" width="10.5703125" style="20" customWidth="1"/>
    <col min="14350" max="14352" width="9" style="20" customWidth="1"/>
    <col min="14353" max="14356" width="8.85546875" style="20"/>
    <col min="14357" max="14357" width="10.5703125" style="20" customWidth="1"/>
    <col min="14358" max="14360" width="9" style="20" customWidth="1"/>
    <col min="14361" max="14364" width="8.85546875" style="20"/>
    <col min="14365" max="14365" width="10.5703125" style="20" customWidth="1"/>
    <col min="14366" max="14368" width="9" style="20" customWidth="1"/>
    <col min="14369" max="14372" width="8.85546875" style="20"/>
    <col min="14373" max="14373" width="10.5703125" style="20" customWidth="1"/>
    <col min="14374" max="14376" width="9" style="20" customWidth="1"/>
    <col min="14377" max="14380" width="8.85546875" style="20"/>
    <col min="14381" max="14381" width="10.5703125" style="20" customWidth="1"/>
    <col min="14382" max="14384" width="9" style="20" customWidth="1"/>
    <col min="14385" max="14388" width="8.85546875" style="20"/>
    <col min="14389" max="14389" width="10.5703125" style="20" customWidth="1"/>
    <col min="14390" max="14392" width="9" style="20" customWidth="1"/>
    <col min="14393" max="14396" width="8.85546875" style="20"/>
    <col min="14397" max="14397" width="10.5703125" style="20" customWidth="1"/>
    <col min="14398" max="14400" width="9" style="20" customWidth="1"/>
    <col min="14401" max="14404" width="8.85546875" style="20"/>
    <col min="14405" max="14405" width="10.5703125" style="20" customWidth="1"/>
    <col min="14406" max="14408" width="9" style="20" customWidth="1"/>
    <col min="14409" max="14412" width="8.85546875" style="20"/>
    <col min="14413" max="14413" width="10.5703125" style="20" customWidth="1"/>
    <col min="14414" max="14416" width="9" style="20" customWidth="1"/>
    <col min="14417" max="14420" width="8.85546875" style="20"/>
    <col min="14421" max="14421" width="10.5703125" style="20" customWidth="1"/>
    <col min="14422" max="14424" width="9" style="20" customWidth="1"/>
    <col min="14425" max="14428" width="8.85546875" style="20"/>
    <col min="14429" max="14429" width="10.5703125" style="20" customWidth="1"/>
    <col min="14430" max="14432" width="9" style="20" customWidth="1"/>
    <col min="14433" max="14436" width="8.85546875" style="20"/>
    <col min="14437" max="14437" width="10.5703125" style="20" customWidth="1"/>
    <col min="14438" max="14440" width="9" style="20" customWidth="1"/>
    <col min="14441" max="14444" width="8.85546875" style="20"/>
    <col min="14445" max="14445" width="10.5703125" style="20" customWidth="1"/>
    <col min="14446" max="14448" width="9" style="20" customWidth="1"/>
    <col min="14449" max="14452" width="8.85546875" style="20"/>
    <col min="14453" max="14453" width="10.5703125" style="20" customWidth="1"/>
    <col min="14454" max="14456" width="9" style="20" customWidth="1"/>
    <col min="14457" max="14460" width="8.85546875" style="20"/>
    <col min="14461" max="14461" width="10.5703125" style="20" customWidth="1"/>
    <col min="14462" max="14464" width="9" style="20" customWidth="1"/>
    <col min="14465" max="14468" width="8.85546875" style="20"/>
    <col min="14469" max="14469" width="10.5703125" style="20" customWidth="1"/>
    <col min="14470" max="14472" width="9" style="20" customWidth="1"/>
    <col min="14473" max="14476" width="8.85546875" style="20"/>
    <col min="14477" max="14477" width="10.5703125" style="20" customWidth="1"/>
    <col min="14478" max="14480" width="9" style="20" customWidth="1"/>
    <col min="14481" max="14484" width="8.85546875" style="20"/>
    <col min="14485" max="14485" width="10.5703125" style="20" customWidth="1"/>
    <col min="14486" max="14488" width="9" style="20" customWidth="1"/>
    <col min="14489" max="14492" width="8.85546875" style="20"/>
    <col min="14493" max="14493" width="10.5703125" style="20" customWidth="1"/>
    <col min="14494" max="14496" width="9" style="20" customWidth="1"/>
    <col min="14497" max="14500" width="8.85546875" style="20"/>
    <col min="14501" max="14501" width="10.5703125" style="20" customWidth="1"/>
    <col min="14502" max="14504" width="9" style="20" customWidth="1"/>
    <col min="14505" max="14508" width="8.85546875" style="20"/>
    <col min="14509" max="14509" width="10.5703125" style="20" customWidth="1"/>
    <col min="14510" max="14512" width="9" style="20" customWidth="1"/>
    <col min="14513" max="14516" width="8.85546875" style="20"/>
    <col min="14517" max="14517" width="10.5703125" style="20" customWidth="1"/>
    <col min="14518" max="14520" width="9" style="20" customWidth="1"/>
    <col min="14521" max="14524" width="8.85546875" style="20"/>
    <col min="14525" max="14525" width="10.5703125" style="20" customWidth="1"/>
    <col min="14526" max="14528" width="9" style="20" customWidth="1"/>
    <col min="14529" max="14532" width="8.85546875" style="20"/>
    <col min="14533" max="14533" width="10.5703125" style="20" customWidth="1"/>
    <col min="14534" max="14536" width="9" style="20" customWidth="1"/>
    <col min="14537" max="14540" width="8.85546875" style="20"/>
    <col min="14541" max="14541" width="10.5703125" style="20" customWidth="1"/>
    <col min="14542" max="14544" width="9" style="20" customWidth="1"/>
    <col min="14545" max="14548" width="8.85546875" style="20"/>
    <col min="14549" max="14549" width="10.5703125" style="20" customWidth="1"/>
    <col min="14550" max="14552" width="9" style="20" customWidth="1"/>
    <col min="14553" max="14556" width="8.85546875" style="20"/>
    <col min="14557" max="14557" width="10.5703125" style="20" customWidth="1"/>
    <col min="14558" max="14560" width="9" style="20" customWidth="1"/>
    <col min="14561" max="14564" width="8.85546875" style="20"/>
    <col min="14565" max="14565" width="10.5703125" style="20" customWidth="1"/>
    <col min="14566" max="14568" width="9" style="20" customWidth="1"/>
    <col min="14569" max="14572" width="8.85546875" style="20"/>
    <col min="14573" max="14573" width="10.5703125" style="20" customWidth="1"/>
    <col min="14574" max="14576" width="9" style="20" customWidth="1"/>
    <col min="14577" max="14580" width="8.85546875" style="20"/>
    <col min="14581" max="14581" width="10.5703125" style="20" customWidth="1"/>
    <col min="14582" max="14584" width="9" style="20" customWidth="1"/>
    <col min="14585" max="14588" width="8.85546875" style="20"/>
    <col min="14589" max="14589" width="10.5703125" style="20" customWidth="1"/>
    <col min="14590" max="14592" width="9" style="20" customWidth="1"/>
    <col min="14593" max="14596" width="8.85546875" style="20"/>
    <col min="14597" max="14597" width="10.5703125" style="20" customWidth="1"/>
    <col min="14598" max="14600" width="9" style="20" customWidth="1"/>
    <col min="14601" max="14604" width="8.85546875" style="20"/>
    <col min="14605" max="14605" width="10.5703125" style="20" customWidth="1"/>
    <col min="14606" max="14608" width="9" style="20" customWidth="1"/>
    <col min="14609" max="14612" width="8.85546875" style="20"/>
    <col min="14613" max="14613" width="10.5703125" style="20" customWidth="1"/>
    <col min="14614" max="14616" width="9" style="20" customWidth="1"/>
    <col min="14617" max="14620" width="8.85546875" style="20"/>
    <col min="14621" max="14621" width="10.5703125" style="20" customWidth="1"/>
    <col min="14622" max="14624" width="9" style="20" customWidth="1"/>
    <col min="14625" max="14628" width="8.85546875" style="20"/>
    <col min="14629" max="14629" width="10.5703125" style="20" customWidth="1"/>
    <col min="14630" max="14632" width="9" style="20" customWidth="1"/>
    <col min="14633" max="14636" width="8.85546875" style="20"/>
    <col min="14637" max="14637" width="10.5703125" style="20" customWidth="1"/>
    <col min="14638" max="14640" width="9" style="20" customWidth="1"/>
    <col min="14641" max="14644" width="8.85546875" style="20"/>
    <col min="14645" max="14645" width="10.5703125" style="20" customWidth="1"/>
    <col min="14646" max="14648" width="9" style="20" customWidth="1"/>
    <col min="14649" max="14652" width="8.85546875" style="20"/>
    <col min="14653" max="14653" width="10.5703125" style="20" customWidth="1"/>
    <col min="14654" max="14656" width="9" style="20" customWidth="1"/>
    <col min="14657" max="14660" width="8.85546875" style="20"/>
    <col min="14661" max="14661" width="10.5703125" style="20" customWidth="1"/>
    <col min="14662" max="14664" width="9" style="20" customWidth="1"/>
    <col min="14665" max="14668" width="8.85546875" style="20"/>
    <col min="14669" max="14669" width="10.5703125" style="20" customWidth="1"/>
    <col min="14670" max="14672" width="9" style="20" customWidth="1"/>
    <col min="14673" max="14676" width="8.85546875" style="20"/>
    <col min="14677" max="14677" width="10.5703125" style="20" customWidth="1"/>
    <col min="14678" max="14680" width="9" style="20" customWidth="1"/>
    <col min="14681" max="14684" width="8.85546875" style="20"/>
    <col min="14685" max="14685" width="10.5703125" style="20" customWidth="1"/>
    <col min="14686" max="14688" width="9" style="20" customWidth="1"/>
    <col min="14689" max="14692" width="8.85546875" style="20"/>
    <col min="14693" max="14693" width="10.5703125" style="20" customWidth="1"/>
    <col min="14694" max="14696" width="9" style="20" customWidth="1"/>
    <col min="14697" max="14700" width="8.85546875" style="20"/>
    <col min="14701" max="14701" width="10.5703125" style="20" customWidth="1"/>
    <col min="14702" max="14704" width="9" style="20" customWidth="1"/>
    <col min="14705" max="14708" width="8.85546875" style="20"/>
    <col min="14709" max="14709" width="10.5703125" style="20" customWidth="1"/>
    <col min="14710" max="14712" width="9" style="20" customWidth="1"/>
    <col min="14713" max="14716" width="8.85546875" style="20"/>
    <col min="14717" max="14717" width="10.5703125" style="20" customWidth="1"/>
    <col min="14718" max="14720" width="9" style="20" customWidth="1"/>
    <col min="14721" max="14724" width="8.85546875" style="20"/>
    <col min="14725" max="14725" width="10.5703125" style="20" customWidth="1"/>
    <col min="14726" max="14728" width="9" style="20" customWidth="1"/>
    <col min="14729" max="14732" width="8.85546875" style="20"/>
    <col min="14733" max="14733" width="10.5703125" style="20" customWidth="1"/>
    <col min="14734" max="14736" width="9" style="20" customWidth="1"/>
    <col min="14737" max="14740" width="8.85546875" style="20"/>
    <col min="14741" max="14741" width="10.5703125" style="20" customWidth="1"/>
    <col min="14742" max="14744" width="9" style="20" customWidth="1"/>
    <col min="14745" max="14748" width="8.85546875" style="20"/>
    <col min="14749" max="14749" width="10.5703125" style="20" customWidth="1"/>
    <col min="14750" max="14752" width="9" style="20" customWidth="1"/>
    <col min="14753" max="14756" width="8.85546875" style="20"/>
    <col min="14757" max="14757" width="10.5703125" style="20" customWidth="1"/>
    <col min="14758" max="14760" width="9" style="20" customWidth="1"/>
    <col min="14761" max="14764" width="8.85546875" style="20"/>
    <col min="14765" max="14765" width="10.5703125" style="20" customWidth="1"/>
    <col min="14766" max="14768" width="9" style="20" customWidth="1"/>
    <col min="14769" max="14772" width="8.85546875" style="20"/>
    <col min="14773" max="14773" width="10.5703125" style="20" customWidth="1"/>
    <col min="14774" max="14776" width="9" style="20" customWidth="1"/>
    <col min="14777" max="14780" width="8.85546875" style="20"/>
    <col min="14781" max="14781" width="10.5703125" style="20" customWidth="1"/>
    <col min="14782" max="14784" width="9" style="20" customWidth="1"/>
    <col min="14785" max="14788" width="8.85546875" style="20"/>
    <col min="14789" max="14789" width="10.5703125" style="20" customWidth="1"/>
    <col min="14790" max="14792" width="9" style="20" customWidth="1"/>
    <col min="14793" max="14796" width="8.85546875" style="20"/>
    <col min="14797" max="14797" width="10.5703125" style="20" customWidth="1"/>
    <col min="14798" max="14800" width="9" style="20" customWidth="1"/>
    <col min="14801" max="14804" width="8.85546875" style="20"/>
    <col min="14805" max="14805" width="10.5703125" style="20" customWidth="1"/>
    <col min="14806" max="14808" width="9" style="20" customWidth="1"/>
    <col min="14809" max="14812" width="8.85546875" style="20"/>
    <col min="14813" max="14813" width="10.5703125" style="20" customWidth="1"/>
    <col min="14814" max="14816" width="9" style="20" customWidth="1"/>
    <col min="14817" max="14820" width="8.85546875" style="20"/>
    <col min="14821" max="14821" width="10.5703125" style="20" customWidth="1"/>
    <col min="14822" max="14824" width="9" style="20" customWidth="1"/>
    <col min="14825" max="14828" width="8.85546875" style="20"/>
    <col min="14829" max="14829" width="10.5703125" style="20" customWidth="1"/>
    <col min="14830" max="14832" width="9" style="20" customWidth="1"/>
    <col min="14833" max="14836" width="8.85546875" style="20"/>
    <col min="14837" max="14837" width="10.5703125" style="20" customWidth="1"/>
    <col min="14838" max="14840" width="9" style="20" customWidth="1"/>
    <col min="14841" max="14844" width="8.85546875" style="20"/>
    <col min="14845" max="14845" width="10.5703125" style="20" customWidth="1"/>
    <col min="14846" max="14848" width="9" style="20" customWidth="1"/>
    <col min="14849" max="14852" width="8.85546875" style="20"/>
    <col min="14853" max="14853" width="10.5703125" style="20" customWidth="1"/>
    <col min="14854" max="14856" width="9" style="20" customWidth="1"/>
    <col min="14857" max="14860" width="8.85546875" style="20"/>
    <col min="14861" max="14861" width="10.5703125" style="20" customWidth="1"/>
    <col min="14862" max="14864" width="9" style="20" customWidth="1"/>
    <col min="14865" max="14868" width="8.85546875" style="20"/>
    <col min="14869" max="14869" width="10.5703125" style="20" customWidth="1"/>
    <col min="14870" max="14872" width="9" style="20" customWidth="1"/>
    <col min="14873" max="14876" width="8.85546875" style="20"/>
    <col min="14877" max="14877" width="10.5703125" style="20" customWidth="1"/>
    <col min="14878" max="14880" width="9" style="20" customWidth="1"/>
    <col min="14881" max="14884" width="8.85546875" style="20"/>
    <col min="14885" max="14885" width="10.5703125" style="20" customWidth="1"/>
    <col min="14886" max="14888" width="9" style="20" customWidth="1"/>
    <col min="14889" max="14892" width="8.85546875" style="20"/>
    <col min="14893" max="14893" width="10.5703125" style="20" customWidth="1"/>
    <col min="14894" max="14896" width="9" style="20" customWidth="1"/>
    <col min="14897" max="14900" width="8.85546875" style="20"/>
    <col min="14901" max="14901" width="10.5703125" style="20" customWidth="1"/>
    <col min="14902" max="14904" width="9" style="20" customWidth="1"/>
    <col min="14905" max="14908" width="8.85546875" style="20"/>
    <col min="14909" max="14909" width="10.5703125" style="20" customWidth="1"/>
    <col min="14910" max="14912" width="9" style="20" customWidth="1"/>
    <col min="14913" max="14916" width="8.85546875" style="20"/>
    <col min="14917" max="14917" width="10.5703125" style="20" customWidth="1"/>
    <col min="14918" max="14920" width="9" style="20" customWidth="1"/>
    <col min="14921" max="14924" width="8.85546875" style="20"/>
    <col min="14925" max="14925" width="10.5703125" style="20" customWidth="1"/>
    <col min="14926" max="14928" width="9" style="20" customWidth="1"/>
    <col min="14929" max="14932" width="8.85546875" style="20"/>
    <col min="14933" max="14933" width="10.5703125" style="20" customWidth="1"/>
    <col min="14934" max="14936" width="9" style="20" customWidth="1"/>
    <col min="14937" max="14940" width="8.85546875" style="20"/>
    <col min="14941" max="14941" width="10.5703125" style="20" customWidth="1"/>
    <col min="14942" max="14944" width="9" style="20" customWidth="1"/>
    <col min="14945" max="14948" width="8.85546875" style="20"/>
    <col min="14949" max="14949" width="10.5703125" style="20" customWidth="1"/>
    <col min="14950" max="14952" width="9" style="20" customWidth="1"/>
    <col min="14953" max="14956" width="8.85546875" style="20"/>
    <col min="14957" max="14957" width="10.5703125" style="20" customWidth="1"/>
    <col min="14958" max="14960" width="9" style="20" customWidth="1"/>
    <col min="14961" max="14964" width="8.85546875" style="20"/>
    <col min="14965" max="14965" width="10.5703125" style="20" customWidth="1"/>
    <col min="14966" max="14968" width="9" style="20" customWidth="1"/>
    <col min="14969" max="14972" width="8.85546875" style="20"/>
    <col min="14973" max="14973" width="10.5703125" style="20" customWidth="1"/>
    <col min="14974" max="14976" width="9" style="20" customWidth="1"/>
    <col min="14977" max="14980" width="8.85546875" style="20"/>
    <col min="14981" max="14981" width="10.5703125" style="20" customWidth="1"/>
    <col min="14982" max="14984" width="9" style="20" customWidth="1"/>
    <col min="14985" max="14988" width="8.85546875" style="20"/>
    <col min="14989" max="14989" width="10.5703125" style="20" customWidth="1"/>
    <col min="14990" max="14992" width="9" style="20" customWidth="1"/>
    <col min="14993" max="14996" width="8.85546875" style="20"/>
    <col min="14997" max="14997" width="10.5703125" style="20" customWidth="1"/>
    <col min="14998" max="15000" width="9" style="20" customWidth="1"/>
    <col min="15001" max="15004" width="8.85546875" style="20"/>
    <col min="15005" max="15005" width="10.5703125" style="20" customWidth="1"/>
    <col min="15006" max="15008" width="9" style="20" customWidth="1"/>
    <col min="15009" max="15012" width="8.85546875" style="20"/>
    <col min="15013" max="15013" width="10.5703125" style="20" customWidth="1"/>
    <col min="15014" max="15016" width="9" style="20" customWidth="1"/>
    <col min="15017" max="15020" width="8.85546875" style="20"/>
    <col min="15021" max="15021" width="10.5703125" style="20" customWidth="1"/>
    <col min="15022" max="15024" width="9" style="20" customWidth="1"/>
    <col min="15025" max="15028" width="8.85546875" style="20"/>
    <col min="15029" max="15029" width="10.5703125" style="20" customWidth="1"/>
    <col min="15030" max="15032" width="9" style="20" customWidth="1"/>
    <col min="15033" max="15036" width="8.85546875" style="20"/>
    <col min="15037" max="15037" width="10.5703125" style="20" customWidth="1"/>
    <col min="15038" max="15040" width="9" style="20" customWidth="1"/>
    <col min="15041" max="15044" width="8.85546875" style="20"/>
    <col min="15045" max="15045" width="10.5703125" style="20" customWidth="1"/>
    <col min="15046" max="15048" width="9" style="20" customWidth="1"/>
    <col min="15049" max="15052" width="8.85546875" style="20"/>
    <col min="15053" max="15053" width="10.5703125" style="20" customWidth="1"/>
    <col min="15054" max="15056" width="9" style="20" customWidth="1"/>
    <col min="15057" max="15060" width="8.85546875" style="20"/>
    <col min="15061" max="15061" width="10.5703125" style="20" customWidth="1"/>
    <col min="15062" max="15064" width="9" style="20" customWidth="1"/>
    <col min="15065" max="15068" width="8.85546875" style="20"/>
    <col min="15069" max="15069" width="10.5703125" style="20" customWidth="1"/>
    <col min="15070" max="15072" width="9" style="20" customWidth="1"/>
    <col min="15073" max="15076" width="8.85546875" style="20"/>
    <col min="15077" max="15077" width="10.5703125" style="20" customWidth="1"/>
    <col min="15078" max="15080" width="9" style="20" customWidth="1"/>
    <col min="15081" max="15084" width="8.85546875" style="20"/>
    <col min="15085" max="15085" width="10.5703125" style="20" customWidth="1"/>
    <col min="15086" max="15088" width="9" style="20" customWidth="1"/>
    <col min="15089" max="15092" width="8.85546875" style="20"/>
    <col min="15093" max="15093" width="10.5703125" style="20" customWidth="1"/>
    <col min="15094" max="15096" width="9" style="20" customWidth="1"/>
    <col min="15097" max="15100" width="8.85546875" style="20"/>
    <col min="15101" max="15101" width="10.5703125" style="20" customWidth="1"/>
    <col min="15102" max="15104" width="9" style="20" customWidth="1"/>
    <col min="15105" max="15108" width="8.85546875" style="20"/>
    <col min="15109" max="15109" width="10.5703125" style="20" customWidth="1"/>
    <col min="15110" max="15112" width="9" style="20" customWidth="1"/>
    <col min="15113" max="15116" width="8.85546875" style="20"/>
    <col min="15117" max="15117" width="10.5703125" style="20" customWidth="1"/>
    <col min="15118" max="15120" width="9" style="20" customWidth="1"/>
    <col min="15121" max="15124" width="8.85546875" style="20"/>
    <col min="15125" max="15125" width="10.5703125" style="20" customWidth="1"/>
    <col min="15126" max="15128" width="9" style="20" customWidth="1"/>
    <col min="15129" max="15132" width="8.85546875" style="20"/>
    <col min="15133" max="15133" width="10.5703125" style="20" customWidth="1"/>
    <col min="15134" max="15136" width="9" style="20" customWidth="1"/>
    <col min="15137" max="15140" width="8.85546875" style="20"/>
    <col min="15141" max="15141" width="10.5703125" style="20" customWidth="1"/>
    <col min="15142" max="15144" width="9" style="20" customWidth="1"/>
    <col min="15145" max="15148" width="8.85546875" style="20"/>
    <col min="15149" max="15149" width="10.5703125" style="20" customWidth="1"/>
    <col min="15150" max="15152" width="9" style="20" customWidth="1"/>
    <col min="15153" max="15156" width="8.85546875" style="20"/>
    <col min="15157" max="15157" width="10.5703125" style="20" customWidth="1"/>
    <col min="15158" max="15160" width="9" style="20" customWidth="1"/>
    <col min="15161" max="15164" width="8.85546875" style="20"/>
    <col min="15165" max="15165" width="10.5703125" style="20" customWidth="1"/>
    <col min="15166" max="15168" width="9" style="20" customWidth="1"/>
    <col min="15169" max="15172" width="8.85546875" style="20"/>
    <col min="15173" max="15173" width="10.5703125" style="20" customWidth="1"/>
    <col min="15174" max="15176" width="9" style="20" customWidth="1"/>
    <col min="15177" max="15180" width="8.85546875" style="20"/>
    <col min="15181" max="15181" width="10.5703125" style="20" customWidth="1"/>
    <col min="15182" max="15184" width="9" style="20" customWidth="1"/>
    <col min="15185" max="15188" width="8.85546875" style="20"/>
    <col min="15189" max="15189" width="10.5703125" style="20" customWidth="1"/>
    <col min="15190" max="15192" width="9" style="20" customWidth="1"/>
    <col min="15193" max="15196" width="8.85546875" style="20"/>
    <col min="15197" max="15197" width="10.5703125" style="20" customWidth="1"/>
    <col min="15198" max="15200" width="9" style="20" customWidth="1"/>
    <col min="15201" max="15204" width="8.85546875" style="20"/>
    <col min="15205" max="15205" width="10.5703125" style="20" customWidth="1"/>
    <col min="15206" max="15208" width="9" style="20" customWidth="1"/>
    <col min="15209" max="15212" width="8.85546875" style="20"/>
    <col min="15213" max="15213" width="10.5703125" style="20" customWidth="1"/>
    <col min="15214" max="15216" width="9" style="20" customWidth="1"/>
    <col min="15217" max="15220" width="8.85546875" style="20"/>
    <col min="15221" max="15221" width="10.5703125" style="20" customWidth="1"/>
    <col min="15222" max="15224" width="9" style="20" customWidth="1"/>
    <col min="15225" max="15228" width="8.85546875" style="20"/>
    <col min="15229" max="15229" width="10.5703125" style="20" customWidth="1"/>
    <col min="15230" max="15232" width="9" style="20" customWidth="1"/>
    <col min="15233" max="15236" width="8.85546875" style="20"/>
    <col min="15237" max="15237" width="10.5703125" style="20" customWidth="1"/>
    <col min="15238" max="15240" width="9" style="20" customWidth="1"/>
    <col min="15241" max="15244" width="8.85546875" style="20"/>
    <col min="15245" max="15245" width="10.5703125" style="20" customWidth="1"/>
    <col min="15246" max="15248" width="9" style="20" customWidth="1"/>
    <col min="15249" max="15252" width="8.85546875" style="20"/>
    <col min="15253" max="15253" width="10.5703125" style="20" customWidth="1"/>
    <col min="15254" max="15256" width="9" style="20" customWidth="1"/>
    <col min="15257" max="15260" width="8.85546875" style="20"/>
    <col min="15261" max="15261" width="10.5703125" style="20" customWidth="1"/>
    <col min="15262" max="15264" width="9" style="20" customWidth="1"/>
    <col min="15265" max="15268" width="8.85546875" style="20"/>
    <col min="15269" max="15269" width="10.5703125" style="20" customWidth="1"/>
    <col min="15270" max="15272" width="9" style="20" customWidth="1"/>
    <col min="15273" max="15276" width="8.85546875" style="20"/>
    <col min="15277" max="15277" width="10.5703125" style="20" customWidth="1"/>
    <col min="15278" max="15280" width="9" style="20" customWidth="1"/>
    <col min="15281" max="15284" width="8.85546875" style="20"/>
    <col min="15285" max="15285" width="10.5703125" style="20" customWidth="1"/>
    <col min="15286" max="15288" width="9" style="20" customWidth="1"/>
    <col min="15289" max="15292" width="8.85546875" style="20"/>
    <col min="15293" max="15293" width="10.5703125" style="20" customWidth="1"/>
    <col min="15294" max="15296" width="9" style="20" customWidth="1"/>
    <col min="15297" max="15300" width="8.85546875" style="20"/>
    <col min="15301" max="15301" width="10.5703125" style="20" customWidth="1"/>
    <col min="15302" max="15304" width="9" style="20" customWidth="1"/>
    <col min="15305" max="15308" width="8.85546875" style="20"/>
    <col min="15309" max="15309" width="10.5703125" style="20" customWidth="1"/>
    <col min="15310" max="15312" width="9" style="20" customWidth="1"/>
    <col min="15313" max="15316" width="8.85546875" style="20"/>
    <col min="15317" max="15317" width="10.5703125" style="20" customWidth="1"/>
    <col min="15318" max="15320" width="9" style="20" customWidth="1"/>
    <col min="15321" max="15324" width="8.85546875" style="20"/>
    <col min="15325" max="15325" width="10.5703125" style="20" customWidth="1"/>
    <col min="15326" max="15328" width="9" style="20" customWidth="1"/>
    <col min="15329" max="15332" width="8.85546875" style="20"/>
    <col min="15333" max="15333" width="10.5703125" style="20" customWidth="1"/>
    <col min="15334" max="15336" width="9" style="20" customWidth="1"/>
    <col min="15337" max="15340" width="8.85546875" style="20"/>
    <col min="15341" max="15341" width="10.5703125" style="20" customWidth="1"/>
    <col min="15342" max="15344" width="9" style="20" customWidth="1"/>
    <col min="15345" max="15348" width="8.85546875" style="20"/>
    <col min="15349" max="15349" width="10.5703125" style="20" customWidth="1"/>
    <col min="15350" max="15352" width="9" style="20" customWidth="1"/>
    <col min="15353" max="15356" width="8.85546875" style="20"/>
    <col min="15357" max="15357" width="10.5703125" style="20" customWidth="1"/>
    <col min="15358" max="15360" width="9" style="20" customWidth="1"/>
    <col min="15361" max="15364" width="8.85546875" style="20"/>
    <col min="15365" max="15365" width="10.5703125" style="20" customWidth="1"/>
    <col min="15366" max="15368" width="9" style="20" customWidth="1"/>
    <col min="15369" max="15372" width="8.85546875" style="20"/>
    <col min="15373" max="15373" width="10.5703125" style="20" customWidth="1"/>
    <col min="15374" max="15376" width="9" style="20" customWidth="1"/>
    <col min="15377" max="15380" width="8.85546875" style="20"/>
    <col min="15381" max="15381" width="10.5703125" style="20" customWidth="1"/>
    <col min="15382" max="15384" width="9" style="20" customWidth="1"/>
    <col min="15385" max="15388" width="8.85546875" style="20"/>
    <col min="15389" max="15389" width="10.5703125" style="20" customWidth="1"/>
    <col min="15390" max="15392" width="9" style="20" customWidth="1"/>
    <col min="15393" max="15396" width="8.85546875" style="20"/>
    <col min="15397" max="15397" width="10.5703125" style="20" customWidth="1"/>
    <col min="15398" max="15400" width="9" style="20" customWidth="1"/>
    <col min="15401" max="15404" width="8.85546875" style="20"/>
    <col min="15405" max="15405" width="10.5703125" style="20" customWidth="1"/>
    <col min="15406" max="15408" width="9" style="20" customWidth="1"/>
    <col min="15409" max="15412" width="8.85546875" style="20"/>
    <col min="15413" max="15413" width="10.5703125" style="20" customWidth="1"/>
    <col min="15414" max="15416" width="9" style="20" customWidth="1"/>
    <col min="15417" max="15420" width="8.85546875" style="20"/>
    <col min="15421" max="15421" width="10.5703125" style="20" customWidth="1"/>
    <col min="15422" max="15424" width="9" style="20" customWidth="1"/>
    <col min="15425" max="15428" width="8.85546875" style="20"/>
    <col min="15429" max="15429" width="10.5703125" style="20" customWidth="1"/>
    <col min="15430" max="15432" width="9" style="20" customWidth="1"/>
    <col min="15433" max="15436" width="8.85546875" style="20"/>
    <col min="15437" max="15437" width="10.5703125" style="20" customWidth="1"/>
    <col min="15438" max="15440" width="9" style="20" customWidth="1"/>
    <col min="15441" max="15444" width="8.85546875" style="20"/>
    <col min="15445" max="15445" width="10.5703125" style="20" customWidth="1"/>
    <col min="15446" max="15448" width="9" style="20" customWidth="1"/>
    <col min="15449" max="15452" width="8.85546875" style="20"/>
    <col min="15453" max="15453" width="10.5703125" style="20" customWidth="1"/>
    <col min="15454" max="15456" width="9" style="20" customWidth="1"/>
    <col min="15457" max="15460" width="8.85546875" style="20"/>
    <col min="15461" max="15461" width="10.5703125" style="20" customWidth="1"/>
    <col min="15462" max="15464" width="9" style="20" customWidth="1"/>
    <col min="15465" max="15468" width="8.85546875" style="20"/>
    <col min="15469" max="15469" width="10.5703125" style="20" customWidth="1"/>
    <col min="15470" max="15472" width="9" style="20" customWidth="1"/>
    <col min="15473" max="15476" width="8.85546875" style="20"/>
    <col min="15477" max="15477" width="10.5703125" style="20" customWidth="1"/>
    <col min="15478" max="15480" width="9" style="20" customWidth="1"/>
    <col min="15481" max="15484" width="8.85546875" style="20"/>
    <col min="15485" max="15485" width="10.5703125" style="20" customWidth="1"/>
    <col min="15486" max="15488" width="9" style="20" customWidth="1"/>
    <col min="15489" max="15492" width="8.85546875" style="20"/>
    <col min="15493" max="15493" width="10.5703125" style="20" customWidth="1"/>
    <col min="15494" max="15496" width="9" style="20" customWidth="1"/>
    <col min="15497" max="15500" width="8.85546875" style="20"/>
    <col min="15501" max="15501" width="10.5703125" style="20" customWidth="1"/>
    <col min="15502" max="15504" width="9" style="20" customWidth="1"/>
    <col min="15505" max="15508" width="8.85546875" style="20"/>
    <col min="15509" max="15509" width="10.5703125" style="20" customWidth="1"/>
    <col min="15510" max="15512" width="9" style="20" customWidth="1"/>
    <col min="15513" max="15516" width="8.85546875" style="20"/>
    <col min="15517" max="15517" width="10.5703125" style="20" customWidth="1"/>
    <col min="15518" max="15520" width="9" style="20" customWidth="1"/>
    <col min="15521" max="15524" width="8.85546875" style="20"/>
    <col min="15525" max="15525" width="10.5703125" style="20" customWidth="1"/>
    <col min="15526" max="15528" width="9" style="20" customWidth="1"/>
    <col min="15529" max="15532" width="8.85546875" style="20"/>
    <col min="15533" max="15533" width="10.5703125" style="20" customWidth="1"/>
    <col min="15534" max="15536" width="9" style="20" customWidth="1"/>
    <col min="15537" max="15540" width="8.85546875" style="20"/>
    <col min="15541" max="15541" width="10.5703125" style="20" customWidth="1"/>
    <col min="15542" max="15544" width="9" style="20" customWidth="1"/>
    <col min="15545" max="15548" width="8.85546875" style="20"/>
    <col min="15549" max="15549" width="10.5703125" style="20" customWidth="1"/>
    <col min="15550" max="15552" width="9" style="20" customWidth="1"/>
    <col min="15553" max="15556" width="8.85546875" style="20"/>
    <col min="15557" max="15557" width="10.5703125" style="20" customWidth="1"/>
    <col min="15558" max="15560" width="9" style="20" customWidth="1"/>
    <col min="15561" max="15564" width="8.85546875" style="20"/>
    <col min="15565" max="15565" width="10.5703125" style="20" customWidth="1"/>
    <col min="15566" max="15568" width="9" style="20" customWidth="1"/>
    <col min="15569" max="15572" width="8.85546875" style="20"/>
    <col min="15573" max="15573" width="10.5703125" style="20" customWidth="1"/>
    <col min="15574" max="15576" width="9" style="20" customWidth="1"/>
    <col min="15577" max="15580" width="8.85546875" style="20"/>
    <col min="15581" max="15581" width="10.5703125" style="20" customWidth="1"/>
    <col min="15582" max="15584" width="9" style="20" customWidth="1"/>
    <col min="15585" max="15588" width="8.85546875" style="20"/>
    <col min="15589" max="15589" width="10.5703125" style="20" customWidth="1"/>
    <col min="15590" max="15592" width="9" style="20" customWidth="1"/>
    <col min="15593" max="15596" width="8.85546875" style="20"/>
    <col min="15597" max="15597" width="10.5703125" style="20" customWidth="1"/>
    <col min="15598" max="15600" width="9" style="20" customWidth="1"/>
    <col min="15601" max="15604" width="8.85546875" style="20"/>
    <col min="15605" max="15605" width="10.5703125" style="20" customWidth="1"/>
    <col min="15606" max="15608" width="9" style="20" customWidth="1"/>
    <col min="15609" max="15612" width="8.85546875" style="20"/>
    <col min="15613" max="15613" width="10.5703125" style="20" customWidth="1"/>
    <col min="15614" max="15616" width="9" style="20" customWidth="1"/>
    <col min="15617" max="15620" width="8.85546875" style="20"/>
    <col min="15621" max="15621" width="10.5703125" style="20" customWidth="1"/>
    <col min="15622" max="15624" width="9" style="20" customWidth="1"/>
    <col min="15625" max="15628" width="8.85546875" style="20"/>
    <col min="15629" max="15629" width="10.5703125" style="20" customWidth="1"/>
    <col min="15630" max="15632" width="9" style="20" customWidth="1"/>
    <col min="15633" max="15636" width="8.85546875" style="20"/>
    <col min="15637" max="15637" width="10.5703125" style="20" customWidth="1"/>
    <col min="15638" max="15640" width="9" style="20" customWidth="1"/>
    <col min="15641" max="15644" width="8.85546875" style="20"/>
    <col min="15645" max="15645" width="10.5703125" style="20" customWidth="1"/>
    <col min="15646" max="15648" width="9" style="20" customWidth="1"/>
    <col min="15649" max="15652" width="8.85546875" style="20"/>
    <col min="15653" max="15653" width="10.5703125" style="20" customWidth="1"/>
    <col min="15654" max="15656" width="9" style="20" customWidth="1"/>
    <col min="15657" max="15660" width="8.85546875" style="20"/>
    <col min="15661" max="15661" width="10.5703125" style="20" customWidth="1"/>
    <col min="15662" max="15664" width="9" style="20" customWidth="1"/>
    <col min="15665" max="15668" width="8.85546875" style="20"/>
    <col min="15669" max="15669" width="10.5703125" style="20" customWidth="1"/>
    <col min="15670" max="15672" width="9" style="20" customWidth="1"/>
    <col min="15673" max="15676" width="8.85546875" style="20"/>
    <col min="15677" max="15677" width="10.5703125" style="20" customWidth="1"/>
    <col min="15678" max="15680" width="9" style="20" customWidth="1"/>
    <col min="15681" max="15684" width="8.85546875" style="20"/>
    <col min="15685" max="15685" width="10.5703125" style="20" customWidth="1"/>
    <col min="15686" max="15688" width="9" style="20" customWidth="1"/>
    <col min="15689" max="15692" width="8.85546875" style="20"/>
    <col min="15693" max="15693" width="10.5703125" style="20" customWidth="1"/>
    <col min="15694" max="15696" width="9" style="20" customWidth="1"/>
    <col min="15697" max="15700" width="8.85546875" style="20"/>
    <col min="15701" max="15701" width="10.5703125" style="20" customWidth="1"/>
    <col min="15702" max="15704" width="9" style="20" customWidth="1"/>
    <col min="15705" max="15708" width="8.85546875" style="20"/>
    <col min="15709" max="15709" width="10.5703125" style="20" customWidth="1"/>
    <col min="15710" max="15712" width="9" style="20" customWidth="1"/>
    <col min="15713" max="15716" width="8.85546875" style="20"/>
    <col min="15717" max="15717" width="10.5703125" style="20" customWidth="1"/>
    <col min="15718" max="15720" width="9" style="20" customWidth="1"/>
    <col min="15721" max="15724" width="8.85546875" style="20"/>
    <col min="15725" max="15725" width="10.5703125" style="20" customWidth="1"/>
    <col min="15726" max="15728" width="9" style="20" customWidth="1"/>
    <col min="15729" max="15732" width="8.85546875" style="20"/>
    <col min="15733" max="15733" width="10.5703125" style="20" customWidth="1"/>
    <col min="15734" max="15736" width="9" style="20" customWidth="1"/>
    <col min="15737" max="15740" width="8.85546875" style="20"/>
    <col min="15741" max="15741" width="10.5703125" style="20" customWidth="1"/>
    <col min="15742" max="15744" width="9" style="20" customWidth="1"/>
    <col min="15745" max="15748" width="8.85546875" style="20"/>
    <col min="15749" max="15749" width="10.5703125" style="20" customWidth="1"/>
    <col min="15750" max="15752" width="9" style="20" customWidth="1"/>
    <col min="15753" max="15756" width="8.85546875" style="20"/>
    <col min="15757" max="15757" width="10.5703125" style="20" customWidth="1"/>
    <col min="15758" max="15760" width="9" style="20" customWidth="1"/>
    <col min="15761" max="15764" width="8.85546875" style="20"/>
    <col min="15765" max="15765" width="10.5703125" style="20" customWidth="1"/>
    <col min="15766" max="15768" width="9" style="20" customWidth="1"/>
    <col min="15769" max="15772" width="8.85546875" style="20"/>
    <col min="15773" max="15773" width="10.5703125" style="20" customWidth="1"/>
    <col min="15774" max="15776" width="9" style="20" customWidth="1"/>
    <col min="15777" max="15780" width="8.85546875" style="20"/>
    <col min="15781" max="15781" width="10.5703125" style="20" customWidth="1"/>
    <col min="15782" max="15784" width="9" style="20" customWidth="1"/>
    <col min="15785" max="15788" width="8.85546875" style="20"/>
    <col min="15789" max="15789" width="10.5703125" style="20" customWidth="1"/>
    <col min="15790" max="15792" width="9" style="20" customWidth="1"/>
    <col min="15793" max="15796" width="8.85546875" style="20"/>
    <col min="15797" max="15797" width="10.5703125" style="20" customWidth="1"/>
    <col min="15798" max="15800" width="9" style="20" customWidth="1"/>
    <col min="15801" max="15804" width="8.85546875" style="20"/>
    <col min="15805" max="15805" width="10.5703125" style="20" customWidth="1"/>
    <col min="15806" max="15808" width="9" style="20" customWidth="1"/>
    <col min="15809" max="15812" width="8.85546875" style="20"/>
    <col min="15813" max="15813" width="10.5703125" style="20" customWidth="1"/>
    <col min="15814" max="15816" width="9" style="20" customWidth="1"/>
    <col min="15817" max="15820" width="8.85546875" style="20"/>
    <col min="15821" max="15821" width="10.5703125" style="20" customWidth="1"/>
    <col min="15822" max="15824" width="9" style="20" customWidth="1"/>
    <col min="15825" max="15828" width="8.85546875" style="20"/>
    <col min="15829" max="15829" width="10.5703125" style="20" customWidth="1"/>
    <col min="15830" max="15832" width="9" style="20" customWidth="1"/>
    <col min="15833" max="15836" width="8.85546875" style="20"/>
    <col min="15837" max="15837" width="10.5703125" style="20" customWidth="1"/>
    <col min="15838" max="15840" width="9" style="20" customWidth="1"/>
    <col min="15841" max="15844" width="8.85546875" style="20"/>
    <col min="15845" max="15845" width="10.5703125" style="20" customWidth="1"/>
    <col min="15846" max="15848" width="9" style="20" customWidth="1"/>
    <col min="15849" max="15852" width="8.85546875" style="20"/>
    <col min="15853" max="15853" width="10.5703125" style="20" customWidth="1"/>
    <col min="15854" max="15856" width="9" style="20" customWidth="1"/>
    <col min="15857" max="15860" width="8.85546875" style="20"/>
    <col min="15861" max="15861" width="10.5703125" style="20" customWidth="1"/>
    <col min="15862" max="15864" width="9" style="20" customWidth="1"/>
    <col min="15865" max="15868" width="8.85546875" style="20"/>
    <col min="15869" max="15869" width="10.5703125" style="20" customWidth="1"/>
    <col min="15870" max="15872" width="9" style="20" customWidth="1"/>
    <col min="15873" max="15876" width="8.85546875" style="20"/>
    <col min="15877" max="15877" width="10.5703125" style="20" customWidth="1"/>
    <col min="15878" max="15880" width="9" style="20" customWidth="1"/>
    <col min="15881" max="15884" width="8.85546875" style="20"/>
    <col min="15885" max="15885" width="10.5703125" style="20" customWidth="1"/>
    <col min="15886" max="15888" width="9" style="20" customWidth="1"/>
    <col min="15889" max="15892" width="8.85546875" style="20"/>
    <col min="15893" max="15893" width="10.5703125" style="20" customWidth="1"/>
    <col min="15894" max="15896" width="9" style="20" customWidth="1"/>
    <col min="15897" max="15900" width="8.85546875" style="20"/>
    <col min="15901" max="15901" width="10.5703125" style="20" customWidth="1"/>
    <col min="15902" max="15904" width="9" style="20" customWidth="1"/>
    <col min="15905" max="15908" width="8.85546875" style="20"/>
    <col min="15909" max="15909" width="10.5703125" style="20" customWidth="1"/>
    <col min="15910" max="15912" width="9" style="20" customWidth="1"/>
    <col min="15913" max="15916" width="8.85546875" style="20"/>
    <col min="15917" max="15917" width="10.5703125" style="20" customWidth="1"/>
    <col min="15918" max="15920" width="9" style="20" customWidth="1"/>
    <col min="15921" max="15924" width="8.85546875" style="20"/>
    <col min="15925" max="15925" width="10.5703125" style="20" customWidth="1"/>
    <col min="15926" max="15928" width="9" style="20" customWidth="1"/>
    <col min="15929" max="15932" width="8.85546875" style="20"/>
    <col min="15933" max="15933" width="10.5703125" style="20" customWidth="1"/>
    <col min="15934" max="15936" width="9" style="20" customWidth="1"/>
    <col min="15937" max="15940" width="8.85546875" style="20"/>
    <col min="15941" max="15941" width="10.5703125" style="20" customWidth="1"/>
    <col min="15942" max="15944" width="9" style="20" customWidth="1"/>
    <col min="15945" max="15948" width="8.85546875" style="20"/>
    <col min="15949" max="15949" width="10.5703125" style="20" customWidth="1"/>
    <col min="15950" max="15952" width="9" style="20" customWidth="1"/>
    <col min="15953" max="15956" width="8.85546875" style="20"/>
    <col min="15957" max="15957" width="10.5703125" style="20" customWidth="1"/>
    <col min="15958" max="15960" width="9" style="20" customWidth="1"/>
    <col min="15961" max="15964" width="8.85546875" style="20"/>
    <col min="15965" max="15965" width="10.5703125" style="20" customWidth="1"/>
    <col min="15966" max="15968" width="9" style="20" customWidth="1"/>
    <col min="15969" max="15972" width="8.85546875" style="20"/>
    <col min="15973" max="15973" width="10.5703125" style="20" customWidth="1"/>
    <col min="15974" max="15976" width="9" style="20" customWidth="1"/>
    <col min="15977" max="15980" width="8.85546875" style="20"/>
    <col min="15981" max="15981" width="10.5703125" style="20" customWidth="1"/>
    <col min="15982" max="15984" width="9" style="20" customWidth="1"/>
    <col min="15985" max="15988" width="8.85546875" style="20"/>
    <col min="15989" max="15989" width="10.5703125" style="20" customWidth="1"/>
    <col min="15990" max="15992" width="9" style="20" customWidth="1"/>
    <col min="15993" max="15996" width="8.85546875" style="20"/>
    <col min="15997" max="15997" width="10.5703125" style="20" customWidth="1"/>
    <col min="15998" max="16000" width="9" style="20" customWidth="1"/>
    <col min="16001" max="16004" width="8.85546875" style="20"/>
    <col min="16005" max="16005" width="10.5703125" style="20" customWidth="1"/>
    <col min="16006" max="16008" width="9" style="20" customWidth="1"/>
    <col min="16009" max="16012" width="8.85546875" style="20"/>
    <col min="16013" max="16013" width="10.5703125" style="20" customWidth="1"/>
    <col min="16014" max="16016" width="9" style="20" customWidth="1"/>
    <col min="16017" max="16020" width="8.85546875" style="20"/>
    <col min="16021" max="16021" width="10.5703125" style="20" customWidth="1"/>
    <col min="16022" max="16024" width="9" style="20" customWidth="1"/>
    <col min="16025" max="16028" width="8.85546875" style="20"/>
    <col min="16029" max="16029" width="10.5703125" style="20" customWidth="1"/>
    <col min="16030" max="16032" width="9" style="20" customWidth="1"/>
    <col min="16033" max="16036" width="8.85546875" style="20"/>
    <col min="16037" max="16037" width="10.5703125" style="20" customWidth="1"/>
    <col min="16038" max="16040" width="9" style="20" customWidth="1"/>
    <col min="16041" max="16044" width="8.85546875" style="20"/>
    <col min="16045" max="16045" width="10.5703125" style="20" customWidth="1"/>
    <col min="16046" max="16048" width="9" style="20" customWidth="1"/>
    <col min="16049" max="16052" width="8.85546875" style="20"/>
    <col min="16053" max="16053" width="10.5703125" style="20" customWidth="1"/>
    <col min="16054" max="16056" width="9" style="20" customWidth="1"/>
    <col min="16057" max="16060" width="8.85546875" style="20"/>
    <col min="16061" max="16061" width="10.5703125" style="20" customWidth="1"/>
    <col min="16062" max="16064" width="9" style="20" customWidth="1"/>
    <col min="16065" max="16068" width="8.85546875" style="20"/>
    <col min="16069" max="16069" width="10.5703125" style="20" customWidth="1"/>
    <col min="16070" max="16072" width="9" style="20" customWidth="1"/>
    <col min="16073" max="16076" width="8.85546875" style="20"/>
    <col min="16077" max="16077" width="10.5703125" style="20" customWidth="1"/>
    <col min="16078" max="16080" width="9" style="20" customWidth="1"/>
    <col min="16081" max="16084" width="8.85546875" style="20"/>
    <col min="16085" max="16085" width="10.5703125" style="20" customWidth="1"/>
    <col min="16086" max="16088" width="9" style="20" customWidth="1"/>
    <col min="16089" max="16092" width="8.85546875" style="20"/>
    <col min="16093" max="16093" width="10.5703125" style="20" customWidth="1"/>
    <col min="16094" max="16096" width="9" style="20" customWidth="1"/>
    <col min="16097" max="16100" width="8.85546875" style="20"/>
    <col min="16101" max="16101" width="10.5703125" style="20" customWidth="1"/>
    <col min="16102" max="16104" width="9" style="20" customWidth="1"/>
    <col min="16105" max="16108" width="8.85546875" style="20"/>
    <col min="16109" max="16109" width="10.5703125" style="20" customWidth="1"/>
    <col min="16110" max="16112" width="9" style="20" customWidth="1"/>
    <col min="16113" max="16116" width="8.85546875" style="20"/>
    <col min="16117" max="16117" width="10.5703125" style="20" customWidth="1"/>
    <col min="16118" max="16120" width="9" style="20" customWidth="1"/>
    <col min="16121" max="16124" width="8.85546875" style="20"/>
    <col min="16125" max="16125" width="10.5703125" style="20" customWidth="1"/>
    <col min="16126" max="16128" width="9" style="20" customWidth="1"/>
    <col min="16129" max="16132" width="8.85546875" style="20"/>
    <col min="16133" max="16133" width="10.5703125" style="20" customWidth="1"/>
    <col min="16134" max="16136" width="9" style="20" customWidth="1"/>
    <col min="16137" max="16140" width="8.85546875" style="20"/>
    <col min="16141" max="16141" width="10.5703125" style="20" customWidth="1"/>
    <col min="16142" max="16144" width="9" style="20" customWidth="1"/>
    <col min="16145" max="16148" width="8.85546875" style="20"/>
    <col min="16149" max="16149" width="10.5703125" style="20" customWidth="1"/>
    <col min="16150" max="16152" width="9" style="20" customWidth="1"/>
    <col min="16153" max="16156" width="8.85546875" style="20"/>
    <col min="16157" max="16157" width="10.5703125" style="20" customWidth="1"/>
    <col min="16158" max="16160" width="9" style="20" customWidth="1"/>
    <col min="16161" max="16164" width="8.85546875" style="20"/>
    <col min="16165" max="16165" width="10.5703125" style="20" customWidth="1"/>
    <col min="16166" max="16168" width="9" style="20" customWidth="1"/>
    <col min="16169" max="16172" width="8.85546875" style="20"/>
    <col min="16173" max="16173" width="10.5703125" style="20" customWidth="1"/>
    <col min="16174" max="16176" width="9" style="20" customWidth="1"/>
    <col min="16177" max="16180" width="8.85546875" style="20"/>
    <col min="16181" max="16181" width="10.5703125" style="20" customWidth="1"/>
    <col min="16182" max="16184" width="9" style="20" customWidth="1"/>
    <col min="16185" max="16188" width="8.85546875" style="20"/>
    <col min="16189" max="16189" width="10.5703125" style="20" customWidth="1"/>
    <col min="16190" max="16192" width="9" style="20" customWidth="1"/>
    <col min="16193" max="16196" width="8.85546875" style="20"/>
    <col min="16197" max="16197" width="10.5703125" style="20" customWidth="1"/>
    <col min="16198" max="16200" width="9" style="20" customWidth="1"/>
    <col min="16201" max="16204" width="8.85546875" style="20"/>
    <col min="16205" max="16205" width="10.5703125" style="20" customWidth="1"/>
    <col min="16206" max="16208" width="9" style="20" customWidth="1"/>
    <col min="16209" max="16212" width="8.85546875" style="20"/>
    <col min="16213" max="16213" width="10.5703125" style="20" customWidth="1"/>
    <col min="16214" max="16216" width="9" style="20" customWidth="1"/>
    <col min="16217" max="16220" width="8.85546875" style="20"/>
    <col min="16221" max="16221" width="10.5703125" style="20" customWidth="1"/>
    <col min="16222" max="16224" width="9" style="20" customWidth="1"/>
    <col min="16225" max="16228" width="8.85546875" style="20"/>
    <col min="16229" max="16229" width="10.5703125" style="20" customWidth="1"/>
    <col min="16230" max="16232" width="9" style="20" customWidth="1"/>
    <col min="16233" max="16236" width="8.85546875" style="20"/>
    <col min="16237" max="16237" width="10.5703125" style="20" customWidth="1"/>
    <col min="16238" max="16240" width="9" style="20" customWidth="1"/>
    <col min="16241" max="16244" width="8.85546875" style="20"/>
    <col min="16245" max="16245" width="10.5703125" style="20" customWidth="1"/>
    <col min="16246" max="16248" width="9" style="20" customWidth="1"/>
    <col min="16249" max="16252" width="8.85546875" style="20"/>
    <col min="16253" max="16253" width="10.5703125" style="20" customWidth="1"/>
    <col min="16254" max="16256" width="9" style="20" customWidth="1"/>
    <col min="16257" max="16260" width="8.85546875" style="20"/>
    <col min="16261" max="16261" width="10.5703125" style="20" customWidth="1"/>
    <col min="16262" max="16264" width="9" style="20" customWidth="1"/>
    <col min="16265" max="16268" width="8.85546875" style="20"/>
    <col min="16269" max="16269" width="10.5703125" style="20" customWidth="1"/>
    <col min="16270" max="16272" width="9" style="20" customWidth="1"/>
    <col min="16273" max="16276" width="8.85546875" style="20"/>
    <col min="16277" max="16277" width="10.5703125" style="20" customWidth="1"/>
    <col min="16278" max="16280" width="9" style="20" customWidth="1"/>
    <col min="16281" max="16284" width="8.85546875" style="20"/>
    <col min="16285" max="16285" width="10.5703125" style="20" customWidth="1"/>
    <col min="16286" max="16288" width="9" style="20" customWidth="1"/>
    <col min="16289" max="16292" width="8.85546875" style="20"/>
    <col min="16293" max="16293" width="10.5703125" style="20" customWidth="1"/>
    <col min="16294" max="16296" width="9" style="20" customWidth="1"/>
    <col min="16297" max="16300" width="8.85546875" style="20"/>
    <col min="16301" max="16301" width="10.5703125" style="20" customWidth="1"/>
    <col min="16302" max="16304" width="9" style="20" customWidth="1"/>
    <col min="16305" max="16308" width="8.85546875" style="20"/>
    <col min="16309" max="16309" width="10.5703125" style="20" customWidth="1"/>
    <col min="16310" max="16312" width="9" style="20" customWidth="1"/>
    <col min="16313" max="16316" width="8.85546875" style="20"/>
    <col min="16317" max="16317" width="10.5703125" style="20" customWidth="1"/>
    <col min="16318" max="16320" width="9" style="20" customWidth="1"/>
    <col min="16321" max="16324" width="8.85546875" style="20"/>
    <col min="16325" max="16325" width="10.5703125" style="20" customWidth="1"/>
    <col min="16326" max="16328" width="9" style="20" customWidth="1"/>
    <col min="16329" max="16332" width="8.85546875" style="20"/>
    <col min="16333" max="16333" width="10.5703125" style="20" customWidth="1"/>
    <col min="16334" max="16336" width="9" style="20" customWidth="1"/>
    <col min="16337" max="16340" width="8.85546875" style="20"/>
    <col min="16341" max="16341" width="10.5703125" style="20" customWidth="1"/>
    <col min="16342" max="16344" width="9" style="20" customWidth="1"/>
    <col min="16345" max="16348" width="8.85546875" style="20"/>
    <col min="16349" max="16349" width="10.5703125" style="20" customWidth="1"/>
    <col min="16350" max="16352" width="9" style="20" customWidth="1"/>
    <col min="16353" max="16356" width="8.85546875" style="20"/>
    <col min="16357" max="16357" width="10.5703125" style="20" customWidth="1"/>
    <col min="16358" max="16360" width="9" style="20" customWidth="1"/>
    <col min="16361" max="16364" width="8.85546875" style="20"/>
    <col min="16365" max="16365" width="10.5703125" style="20" customWidth="1"/>
    <col min="16366" max="16368" width="9" style="20" customWidth="1"/>
    <col min="16369" max="16372" width="8.85546875" style="20"/>
    <col min="16373" max="16373" width="10.5703125" style="20" customWidth="1"/>
    <col min="16374" max="16376" width="9" style="20" customWidth="1"/>
    <col min="16377" max="16380" width="8.85546875" style="20"/>
    <col min="16381" max="16381" width="10.5703125" style="20" customWidth="1"/>
    <col min="16382" max="16384" width="9" style="20" customWidth="1"/>
  </cols>
  <sheetData>
    <row r="2" spans="1:10" ht="13.7" customHeight="1">
      <c r="A2" s="23"/>
      <c r="B2" s="23"/>
    </row>
    <row r="3" spans="1:10" s="1" customFormat="1" ht="14.25" customHeight="1">
      <c r="A3" s="24" t="s">
        <v>389</v>
      </c>
      <c r="B3" s="25"/>
      <c r="E3" s="26"/>
    </row>
    <row r="4" spans="1:10" s="1" customFormat="1" ht="12.75">
      <c r="E4" s="26"/>
    </row>
    <row r="5" spans="1:10" s="2" customFormat="1" ht="15.75">
      <c r="A5" s="27" t="s">
        <v>390</v>
      </c>
      <c r="B5" s="27" t="s">
        <v>6</v>
      </c>
      <c r="C5" s="27" t="s">
        <v>391</v>
      </c>
      <c r="D5" s="27" t="s">
        <v>392</v>
      </c>
      <c r="E5" s="27" t="s">
        <v>7</v>
      </c>
      <c r="F5" s="27" t="s">
        <v>393</v>
      </c>
      <c r="G5" s="27" t="s">
        <v>9</v>
      </c>
      <c r="H5" s="27" t="s">
        <v>394</v>
      </c>
      <c r="I5" s="27" t="s">
        <v>395</v>
      </c>
    </row>
    <row r="6" spans="1:10" s="1" customFormat="1" ht="55.5" customHeight="1">
      <c r="A6" s="28">
        <v>1</v>
      </c>
      <c r="B6" s="29" t="s">
        <v>396</v>
      </c>
      <c r="C6" s="1283" t="s">
        <v>397</v>
      </c>
      <c r="D6" s="30" t="s">
        <v>398</v>
      </c>
      <c r="E6" s="28" t="s">
        <v>61</v>
      </c>
      <c r="F6" s="31">
        <v>19300000</v>
      </c>
      <c r="G6" s="32">
        <v>6</v>
      </c>
      <c r="H6" s="31">
        <f t="shared" ref="H6:H10" si="0">G6*F6</f>
        <v>115800000</v>
      </c>
      <c r="I6" s="1290" t="s">
        <v>399</v>
      </c>
    </row>
    <row r="7" spans="1:10" s="1" customFormat="1" ht="48" customHeight="1">
      <c r="A7" s="28">
        <f t="shared" ref="A7:A10" si="1">A6+1</f>
        <v>2</v>
      </c>
      <c r="B7" s="29" t="s">
        <v>400</v>
      </c>
      <c r="C7" s="1284"/>
      <c r="D7" s="30" t="s">
        <v>401</v>
      </c>
      <c r="E7" s="28" t="s">
        <v>61</v>
      </c>
      <c r="F7" s="31">
        <v>5490000</v>
      </c>
      <c r="G7" s="32">
        <v>6</v>
      </c>
      <c r="H7" s="31">
        <f t="shared" si="0"/>
        <v>32940000</v>
      </c>
      <c r="I7" s="1291"/>
    </row>
    <row r="8" spans="1:10" s="1" customFormat="1" ht="34.5" customHeight="1">
      <c r="A8" s="28">
        <f t="shared" si="1"/>
        <v>3</v>
      </c>
      <c r="B8" s="29" t="s">
        <v>402</v>
      </c>
      <c r="C8" s="1284"/>
      <c r="D8" s="30" t="s">
        <v>403</v>
      </c>
      <c r="E8" s="28" t="s">
        <v>404</v>
      </c>
      <c r="F8" s="31">
        <f>20900000*1.1</f>
        <v>22990000</v>
      </c>
      <c r="G8" s="32">
        <v>3</v>
      </c>
      <c r="H8" s="31">
        <f t="shared" si="0"/>
        <v>68970000</v>
      </c>
      <c r="I8" s="109" t="s">
        <v>405</v>
      </c>
    </row>
    <row r="9" spans="1:10" s="1" customFormat="1" ht="23.25" customHeight="1">
      <c r="A9" s="28">
        <f t="shared" si="1"/>
        <v>4</v>
      </c>
      <c r="B9" s="29" t="s">
        <v>406</v>
      </c>
      <c r="C9" s="1284"/>
      <c r="D9" s="30" t="s">
        <v>407</v>
      </c>
      <c r="E9" s="28" t="s">
        <v>404</v>
      </c>
      <c r="F9" s="31">
        <v>2717800</v>
      </c>
      <c r="G9" s="32">
        <v>6</v>
      </c>
      <c r="H9" s="31">
        <f t="shared" si="0"/>
        <v>16306800</v>
      </c>
      <c r="I9" s="1290" t="s">
        <v>408</v>
      </c>
    </row>
    <row r="10" spans="1:10" s="1" customFormat="1" ht="23.25" customHeight="1">
      <c r="A10" s="28">
        <f t="shared" si="1"/>
        <v>5</v>
      </c>
      <c r="B10" s="29" t="s">
        <v>409</v>
      </c>
      <c r="C10" s="1284"/>
      <c r="D10" s="30" t="s">
        <v>410</v>
      </c>
      <c r="E10" s="28" t="s">
        <v>404</v>
      </c>
      <c r="F10" s="31">
        <v>1722700</v>
      </c>
      <c r="G10" s="32">
        <v>6</v>
      </c>
      <c r="H10" s="31">
        <f t="shared" si="0"/>
        <v>10336200</v>
      </c>
      <c r="I10" s="1291"/>
    </row>
    <row r="11" spans="1:10" s="1" customFormat="1" ht="15.75">
      <c r="A11" s="33"/>
      <c r="B11" s="33" t="s">
        <v>2</v>
      </c>
      <c r="C11" s="33"/>
      <c r="D11" s="33"/>
      <c r="E11" s="34"/>
      <c r="F11" s="33"/>
      <c r="G11" s="33"/>
      <c r="H11" s="35">
        <f>SUM(H6:H10)</f>
        <v>244353000</v>
      </c>
      <c r="I11" s="33"/>
    </row>
    <row r="12" spans="1:10" s="3" customFormat="1" ht="15.75">
      <c r="E12" s="36"/>
      <c r="H12" s="37"/>
      <c r="J12" s="110"/>
    </row>
    <row r="13" spans="1:10" ht="14.25" customHeight="1">
      <c r="A13" s="38" t="s">
        <v>411</v>
      </c>
      <c r="B13" s="23"/>
    </row>
    <row r="15" spans="1:10" ht="29.25" customHeight="1">
      <c r="A15" s="39" t="s">
        <v>390</v>
      </c>
      <c r="B15" s="39" t="s">
        <v>6</v>
      </c>
      <c r="C15" s="39"/>
      <c r="D15" s="39" t="s">
        <v>7</v>
      </c>
      <c r="E15" s="39" t="s">
        <v>393</v>
      </c>
      <c r="F15" s="39" t="s">
        <v>412</v>
      </c>
      <c r="G15" s="39" t="s">
        <v>9</v>
      </c>
      <c r="H15" s="39" t="s">
        <v>394</v>
      </c>
      <c r="I15" s="39" t="s">
        <v>395</v>
      </c>
    </row>
    <row r="16" spans="1:10" ht="97.35" customHeight="1">
      <c r="A16" s="1338" t="s">
        <v>413</v>
      </c>
      <c r="B16" s="1339"/>
      <c r="C16" s="1339"/>
      <c r="D16" s="1340"/>
      <c r="E16" s="40"/>
      <c r="F16" s="41"/>
      <c r="G16" s="40"/>
      <c r="H16" s="42"/>
      <c r="I16" s="111"/>
    </row>
    <row r="17" spans="1:12" ht="26.25" customHeight="1">
      <c r="A17" s="1341" t="s">
        <v>414</v>
      </c>
      <c r="B17" s="1342"/>
      <c r="C17" s="1342"/>
      <c r="D17" s="1342"/>
      <c r="E17" s="1342"/>
      <c r="F17" s="1342"/>
      <c r="G17" s="1342"/>
      <c r="H17" s="1343"/>
      <c r="I17" s="111"/>
    </row>
    <row r="18" spans="1:12" s="4" customFormat="1" ht="122.1" customHeight="1">
      <c r="A18" s="43">
        <v>1</v>
      </c>
      <c r="B18" s="44" t="s">
        <v>415</v>
      </c>
      <c r="C18" s="45"/>
      <c r="D18" s="45" t="s">
        <v>416</v>
      </c>
      <c r="E18" s="46">
        <v>400000</v>
      </c>
      <c r="F18" s="47">
        <v>5263</v>
      </c>
      <c r="G18" s="45">
        <v>1</v>
      </c>
      <c r="H18" s="48">
        <f t="shared" ref="H18:H31" si="2">E18*F18*G18</f>
        <v>2105200000</v>
      </c>
      <c r="I18" s="112" t="s">
        <v>417</v>
      </c>
      <c r="J18" s="113"/>
      <c r="K18" s="95"/>
    </row>
    <row r="19" spans="1:12" s="4" customFormat="1" ht="31.5">
      <c r="A19" s="43" t="s">
        <v>418</v>
      </c>
      <c r="B19" s="44" t="s">
        <v>419</v>
      </c>
      <c r="C19" s="49" t="s">
        <v>420</v>
      </c>
      <c r="D19" s="45" t="s">
        <v>421</v>
      </c>
      <c r="E19" s="46">
        <v>300000</v>
      </c>
      <c r="F19" s="47">
        <f>F18/6</f>
        <v>877.16666666666697</v>
      </c>
      <c r="G19" s="45">
        <v>0.8</v>
      </c>
      <c r="H19" s="48">
        <f t="shared" si="2"/>
        <v>210520000</v>
      </c>
      <c r="I19" s="114"/>
      <c r="J19" s="115"/>
      <c r="L19" s="116"/>
    </row>
    <row r="20" spans="1:12" s="4" customFormat="1" ht="47.25">
      <c r="A20" s="43" t="s">
        <v>422</v>
      </c>
      <c r="B20" s="44" t="s">
        <v>423</v>
      </c>
      <c r="C20" s="45"/>
      <c r="D20" s="45" t="s">
        <v>424</v>
      </c>
      <c r="E20" s="46">
        <v>400000</v>
      </c>
      <c r="F20" s="50">
        <f>F18*0.15</f>
        <v>789.45</v>
      </c>
      <c r="G20" s="45">
        <v>1</v>
      </c>
      <c r="H20" s="48">
        <f t="shared" si="2"/>
        <v>315780000</v>
      </c>
      <c r="I20" s="114"/>
      <c r="J20" s="117"/>
      <c r="K20" s="116"/>
      <c r="L20" s="116"/>
    </row>
    <row r="21" spans="1:12" s="4" customFormat="1" ht="36" customHeight="1">
      <c r="A21" s="43" t="s">
        <v>425</v>
      </c>
      <c r="B21" s="44" t="s">
        <v>426</v>
      </c>
      <c r="C21" s="45"/>
      <c r="D21" s="45" t="s">
        <v>381</v>
      </c>
      <c r="E21" s="46">
        <v>400000</v>
      </c>
      <c r="F21" s="50">
        <f t="shared" ref="F21:F25" si="3">F20</f>
        <v>789.45</v>
      </c>
      <c r="G21" s="45">
        <v>2</v>
      </c>
      <c r="H21" s="48">
        <f t="shared" si="2"/>
        <v>631560000</v>
      </c>
      <c r="I21" s="114"/>
      <c r="J21" s="115"/>
      <c r="K21" s="116"/>
      <c r="L21" s="116"/>
    </row>
    <row r="22" spans="1:12" s="4" customFormat="1" ht="31.5">
      <c r="A22" s="43">
        <v>2</v>
      </c>
      <c r="B22" s="44" t="s">
        <v>427</v>
      </c>
      <c r="C22" s="45"/>
      <c r="D22" s="45" t="s">
        <v>416</v>
      </c>
      <c r="E22" s="46">
        <v>350000</v>
      </c>
      <c r="F22" s="47">
        <f>F18</f>
        <v>5263</v>
      </c>
      <c r="G22" s="45">
        <v>0.6</v>
      </c>
      <c r="H22" s="48">
        <f t="shared" si="2"/>
        <v>1105230000</v>
      </c>
      <c r="I22" s="114"/>
      <c r="J22" s="115"/>
      <c r="L22" s="116"/>
    </row>
    <row r="23" spans="1:12" s="4" customFormat="1" ht="31.5">
      <c r="A23" s="43" t="s">
        <v>428</v>
      </c>
      <c r="B23" s="44" t="s">
        <v>429</v>
      </c>
      <c r="C23" s="49" t="s">
        <v>420</v>
      </c>
      <c r="D23" s="45" t="s">
        <v>421</v>
      </c>
      <c r="E23" s="46">
        <v>300000</v>
      </c>
      <c r="F23" s="47">
        <f>F22/6</f>
        <v>877.16666666666697</v>
      </c>
      <c r="G23" s="45">
        <v>0.8</v>
      </c>
      <c r="H23" s="48">
        <f t="shared" si="2"/>
        <v>210520000</v>
      </c>
      <c r="I23" s="114"/>
      <c r="J23" s="117"/>
    </row>
    <row r="24" spans="1:12" s="4" customFormat="1" ht="47.25">
      <c r="A24" s="43" t="s">
        <v>430</v>
      </c>
      <c r="B24" s="44" t="s">
        <v>431</v>
      </c>
      <c r="C24" s="49" t="s">
        <v>432</v>
      </c>
      <c r="D24" s="45" t="s">
        <v>424</v>
      </c>
      <c r="E24" s="46">
        <v>400000</v>
      </c>
      <c r="F24" s="50">
        <f t="shared" si="3"/>
        <v>877.16666666666697</v>
      </c>
      <c r="G24" s="45">
        <v>0.15</v>
      </c>
      <c r="H24" s="48">
        <f t="shared" si="2"/>
        <v>52630000</v>
      </c>
      <c r="I24" s="114"/>
      <c r="J24" s="115"/>
      <c r="L24" s="116"/>
    </row>
    <row r="25" spans="1:12" s="4" customFormat="1" ht="48" customHeight="1">
      <c r="A25" s="43" t="s">
        <v>433</v>
      </c>
      <c r="B25" s="44" t="s">
        <v>434</v>
      </c>
      <c r="C25" s="49" t="s">
        <v>432</v>
      </c>
      <c r="D25" s="45" t="s">
        <v>381</v>
      </c>
      <c r="E25" s="46">
        <v>400000</v>
      </c>
      <c r="F25" s="50">
        <f t="shared" si="3"/>
        <v>877.16666666666697</v>
      </c>
      <c r="G25" s="45">
        <f>2*0.15</f>
        <v>0.3</v>
      </c>
      <c r="H25" s="48">
        <f t="shared" si="2"/>
        <v>105260000</v>
      </c>
      <c r="I25" s="114"/>
      <c r="J25" s="115"/>
      <c r="K25" s="116"/>
      <c r="L25" s="116"/>
    </row>
    <row r="26" spans="1:12" s="4" customFormat="1" ht="15.75">
      <c r="A26" s="43">
        <v>3</v>
      </c>
      <c r="B26" s="44" t="s">
        <v>435</v>
      </c>
      <c r="C26" s="45"/>
      <c r="D26" s="45" t="s">
        <v>421</v>
      </c>
      <c r="E26" s="46">
        <v>300000</v>
      </c>
      <c r="F26" s="47">
        <f>F18/6</f>
        <v>877.16666666666697</v>
      </c>
      <c r="G26" s="45">
        <v>1.5</v>
      </c>
      <c r="H26" s="48">
        <f t="shared" si="2"/>
        <v>394725000</v>
      </c>
      <c r="I26" s="48" t="s">
        <v>417</v>
      </c>
      <c r="J26" s="115"/>
      <c r="K26" s="116"/>
      <c r="L26" s="116"/>
    </row>
    <row r="27" spans="1:12" s="4" customFormat="1" ht="63">
      <c r="A27" s="43" t="s">
        <v>436</v>
      </c>
      <c r="B27" s="44" t="s">
        <v>437</v>
      </c>
      <c r="C27" s="49" t="s">
        <v>438</v>
      </c>
      <c r="D27" s="45" t="s">
        <v>381</v>
      </c>
      <c r="E27" s="46">
        <v>400000</v>
      </c>
      <c r="F27" s="47">
        <f>F18/6</f>
        <v>877.16666666666697</v>
      </c>
      <c r="G27" s="51">
        <f>1.5*0.15*2</f>
        <v>0.45</v>
      </c>
      <c r="H27" s="48">
        <f t="shared" si="2"/>
        <v>157890000</v>
      </c>
      <c r="I27" s="48" t="s">
        <v>439</v>
      </c>
      <c r="J27" s="115"/>
      <c r="K27" s="116"/>
      <c r="L27" s="116"/>
    </row>
    <row r="28" spans="1:12" s="4" customFormat="1" ht="47.25">
      <c r="A28" s="43" t="s">
        <v>440</v>
      </c>
      <c r="B28" s="44" t="s">
        <v>441</v>
      </c>
      <c r="C28" s="49" t="s">
        <v>432</v>
      </c>
      <c r="D28" s="45" t="s">
        <v>424</v>
      </c>
      <c r="E28" s="46">
        <v>500000</v>
      </c>
      <c r="F28" s="50">
        <f>F27</f>
        <v>877.16666666666697</v>
      </c>
      <c r="G28" s="51">
        <f>1.5*0.15</f>
        <v>0.22500000000000001</v>
      </c>
      <c r="H28" s="48">
        <f t="shared" si="2"/>
        <v>98681250</v>
      </c>
      <c r="I28" s="48" t="s">
        <v>442</v>
      </c>
      <c r="J28" s="115"/>
      <c r="K28" s="116"/>
      <c r="L28" s="116"/>
    </row>
    <row r="29" spans="1:12" s="4" customFormat="1" ht="68.099999999999994" customHeight="1">
      <c r="A29" s="43">
        <v>4</v>
      </c>
      <c r="B29" s="44" t="s">
        <v>443</v>
      </c>
      <c r="C29" s="49" t="s">
        <v>444</v>
      </c>
      <c r="D29" s="45" t="s">
        <v>241</v>
      </c>
      <c r="E29" s="46">
        <v>240000</v>
      </c>
      <c r="F29" s="47">
        <f>F18</f>
        <v>5263</v>
      </c>
      <c r="G29" s="45">
        <f>1*20%</f>
        <v>0.2</v>
      </c>
      <c r="H29" s="48">
        <f t="shared" si="2"/>
        <v>252624000</v>
      </c>
      <c r="I29" s="48" t="s">
        <v>445</v>
      </c>
      <c r="J29" s="115"/>
      <c r="K29" s="116"/>
      <c r="L29" s="116"/>
    </row>
    <row r="30" spans="1:12" s="4" customFormat="1" ht="31.5">
      <c r="A30" s="43">
        <f>A29+1</f>
        <v>5</v>
      </c>
      <c r="B30" s="44" t="s">
        <v>446</v>
      </c>
      <c r="C30" s="45"/>
      <c r="D30" s="45" t="s">
        <v>447</v>
      </c>
      <c r="E30" s="52">
        <v>50000</v>
      </c>
      <c r="F30" s="47">
        <f>F18</f>
        <v>5263</v>
      </c>
      <c r="G30" s="45">
        <v>0.8</v>
      </c>
      <c r="H30" s="48">
        <f t="shared" si="2"/>
        <v>210520000</v>
      </c>
      <c r="I30" s="1292" t="s">
        <v>417</v>
      </c>
      <c r="J30" s="115"/>
      <c r="K30" s="116"/>
      <c r="L30" s="116"/>
    </row>
    <row r="31" spans="1:12" ht="31.5">
      <c r="A31" s="53">
        <f>A30+1</f>
        <v>6</v>
      </c>
      <c r="B31" s="44" t="s">
        <v>448</v>
      </c>
      <c r="C31" s="45"/>
      <c r="D31" s="45" t="s">
        <v>449</v>
      </c>
      <c r="E31" s="54">
        <v>10000</v>
      </c>
      <c r="F31" s="47">
        <f>F18</f>
        <v>5263</v>
      </c>
      <c r="G31" s="45">
        <v>1</v>
      </c>
      <c r="H31" s="55">
        <f t="shared" si="2"/>
        <v>52630000</v>
      </c>
      <c r="I31" s="1293"/>
      <c r="K31" s="118"/>
      <c r="L31" s="118"/>
    </row>
    <row r="32" spans="1:12" ht="15.75">
      <c r="A32" s="1325" t="s">
        <v>450</v>
      </c>
      <c r="B32" s="1326"/>
      <c r="C32" s="1326"/>
      <c r="D32" s="1327"/>
      <c r="E32" s="54"/>
      <c r="F32" s="45"/>
      <c r="G32" s="45"/>
      <c r="H32" s="56">
        <f>SUM(H18:H31)</f>
        <v>5903770250</v>
      </c>
      <c r="I32" s="119"/>
      <c r="K32" s="118"/>
      <c r="L32" s="118"/>
    </row>
    <row r="33" spans="1:16384" ht="15.75">
      <c r="E33" s="20"/>
      <c r="I33" s="120"/>
      <c r="K33" s="118"/>
      <c r="L33" s="118"/>
    </row>
    <row r="34" spans="1:16384" ht="44.1" customHeight="1">
      <c r="A34" s="1344" t="s">
        <v>896</v>
      </c>
      <c r="B34" s="1345"/>
      <c r="C34" s="1345"/>
      <c r="D34" s="1345"/>
      <c r="E34" s="1345"/>
      <c r="F34" s="1345"/>
      <c r="G34" s="1345"/>
      <c r="H34" s="1346"/>
      <c r="I34" s="121"/>
      <c r="J34" s="122"/>
      <c r="K34" s="118"/>
      <c r="L34" s="118"/>
    </row>
    <row r="35" spans="1:16384" s="4" customFormat="1" ht="31.5">
      <c r="A35" s="43">
        <v>1</v>
      </c>
      <c r="B35" s="44" t="s">
        <v>451</v>
      </c>
      <c r="C35" s="45"/>
      <c r="D35" s="45" t="s">
        <v>416</v>
      </c>
      <c r="E35" s="46">
        <v>400000</v>
      </c>
      <c r="F35" s="57">
        <v>3684</v>
      </c>
      <c r="G35" s="45">
        <v>2</v>
      </c>
      <c r="H35" s="48">
        <f t="shared" ref="H35:H50" si="4">E35*F35*G35</f>
        <v>2947200000</v>
      </c>
      <c r="I35" s="112" t="s">
        <v>417</v>
      </c>
      <c r="J35" s="123"/>
      <c r="K35" s="116"/>
      <c r="L35" s="116"/>
    </row>
    <row r="36" spans="1:16384" s="4" customFormat="1" ht="42.6" customHeight="1">
      <c r="A36" s="43" t="s">
        <v>418</v>
      </c>
      <c r="B36" s="44" t="s">
        <v>452</v>
      </c>
      <c r="C36" s="49" t="s">
        <v>420</v>
      </c>
      <c r="D36" s="45" t="s">
        <v>421</v>
      </c>
      <c r="E36" s="46">
        <v>300000</v>
      </c>
      <c r="F36" s="47">
        <f>F35/6</f>
        <v>614</v>
      </c>
      <c r="G36" s="45">
        <f>0.8*2</f>
        <v>1.6</v>
      </c>
      <c r="H36" s="48">
        <f t="shared" si="4"/>
        <v>294720000</v>
      </c>
      <c r="I36" s="124"/>
      <c r="J36" s="125"/>
      <c r="K36" s="116"/>
      <c r="L36" s="116"/>
    </row>
    <row r="37" spans="1:16384" s="4" customFormat="1" ht="79.5" customHeight="1">
      <c r="A37" s="43" t="s">
        <v>422</v>
      </c>
      <c r="B37" s="44" t="s">
        <v>453</v>
      </c>
      <c r="C37" s="45"/>
      <c r="D37" s="45" t="s">
        <v>424</v>
      </c>
      <c r="E37" s="46">
        <v>400000</v>
      </c>
      <c r="F37" s="50">
        <f>F36*0.15</f>
        <v>92.1</v>
      </c>
      <c r="G37" s="45">
        <v>2</v>
      </c>
      <c r="H37" s="48">
        <f t="shared" si="4"/>
        <v>73680000</v>
      </c>
      <c r="I37" s="124"/>
      <c r="J37" s="125"/>
      <c r="K37" s="116"/>
      <c r="L37" s="116"/>
    </row>
    <row r="38" spans="1:16384" s="4" customFormat="1" ht="43.7" customHeight="1">
      <c r="A38" s="43" t="s">
        <v>425</v>
      </c>
      <c r="B38" s="44" t="s">
        <v>426</v>
      </c>
      <c r="C38" s="45"/>
      <c r="D38" s="45" t="s">
        <v>381</v>
      </c>
      <c r="E38" s="46">
        <v>400000</v>
      </c>
      <c r="F38" s="50">
        <f>F37</f>
        <v>92.1</v>
      </c>
      <c r="G38" s="45">
        <f>2*2</f>
        <v>4</v>
      </c>
      <c r="H38" s="48">
        <f t="shared" si="4"/>
        <v>147360000</v>
      </c>
      <c r="I38" s="124"/>
      <c r="J38" s="125"/>
      <c r="K38" s="116"/>
      <c r="L38" s="116"/>
    </row>
    <row r="39" spans="1:16384" s="4" customFormat="1" ht="51.6" customHeight="1">
      <c r="A39" s="58">
        <f>A35+1</f>
        <v>2</v>
      </c>
      <c r="B39" s="59" t="s">
        <v>454</v>
      </c>
      <c r="C39" s="60"/>
      <c r="D39" s="60" t="s">
        <v>416</v>
      </c>
      <c r="E39" s="61">
        <v>350000</v>
      </c>
      <c r="F39" s="62">
        <f>F35</f>
        <v>3684</v>
      </c>
      <c r="G39" s="63">
        <f>6+4</f>
        <v>10</v>
      </c>
      <c r="H39" s="64">
        <f t="shared" si="4"/>
        <v>12894000000</v>
      </c>
      <c r="I39" s="126"/>
      <c r="J39" s="123"/>
      <c r="K39" s="127"/>
      <c r="L39" s="116"/>
    </row>
    <row r="40" spans="1:16384" s="4" customFormat="1" ht="46.7" customHeight="1">
      <c r="A40" s="65" t="s">
        <v>428</v>
      </c>
      <c r="B40" s="59" t="s">
        <v>429</v>
      </c>
      <c r="C40" s="59" t="s">
        <v>420</v>
      </c>
      <c r="D40" s="66" t="s">
        <v>421</v>
      </c>
      <c r="E40" s="67">
        <v>300000</v>
      </c>
      <c r="F40" s="68">
        <f>F39/6</f>
        <v>614</v>
      </c>
      <c r="G40" s="69">
        <f>0.8*(6+4)</f>
        <v>8</v>
      </c>
      <c r="H40" s="64">
        <f t="shared" si="4"/>
        <v>1473600000</v>
      </c>
      <c r="I40" s="128" t="s">
        <v>428</v>
      </c>
      <c r="J40" s="129"/>
      <c r="K40" s="130"/>
      <c r="L40" s="130"/>
      <c r="M40" s="131"/>
      <c r="N40" s="132"/>
      <c r="O40" s="130"/>
      <c r="P40" s="133"/>
      <c r="Q40" s="145"/>
      <c r="R40" s="129"/>
      <c r="S40" s="130"/>
      <c r="T40" s="130"/>
      <c r="U40" s="131"/>
      <c r="V40" s="132"/>
      <c r="W40" s="130"/>
      <c r="X40" s="133"/>
      <c r="Y40" s="145"/>
      <c r="Z40" s="129"/>
      <c r="AA40" s="130"/>
      <c r="AB40" s="130"/>
      <c r="AC40" s="131"/>
      <c r="AD40" s="132"/>
      <c r="AE40" s="130"/>
      <c r="AF40" s="133"/>
      <c r="AG40" s="145"/>
      <c r="AH40" s="129"/>
      <c r="AI40" s="130"/>
      <c r="AJ40" s="130"/>
      <c r="AK40" s="131"/>
      <c r="AL40" s="132"/>
      <c r="AM40" s="130"/>
      <c r="AN40" s="133"/>
      <c r="AO40" s="145"/>
      <c r="AP40" s="129"/>
      <c r="AQ40" s="130"/>
      <c r="AR40" s="130"/>
      <c r="AS40" s="131"/>
      <c r="AT40" s="132"/>
      <c r="AU40" s="130"/>
      <c r="AV40" s="133"/>
      <c r="AW40" s="145"/>
      <c r="AX40" s="129"/>
      <c r="AY40" s="130"/>
      <c r="AZ40" s="130"/>
      <c r="BA40" s="131"/>
      <c r="BB40" s="132"/>
      <c r="BC40" s="130"/>
      <c r="BD40" s="133"/>
      <c r="BE40" s="145"/>
      <c r="BF40" s="129"/>
      <c r="BG40" s="130"/>
      <c r="BH40" s="130"/>
      <c r="BI40" s="131"/>
      <c r="BJ40" s="132"/>
      <c r="BK40" s="130"/>
      <c r="BL40" s="133"/>
      <c r="BM40" s="145"/>
      <c r="BN40" s="129"/>
      <c r="BO40" s="130"/>
      <c r="BP40" s="130"/>
      <c r="BQ40" s="131"/>
      <c r="BR40" s="132"/>
      <c r="BS40" s="130"/>
      <c r="BT40" s="133"/>
      <c r="BU40" s="145"/>
      <c r="BV40" s="129"/>
      <c r="BW40" s="130"/>
      <c r="BX40" s="130"/>
      <c r="BY40" s="131"/>
      <c r="BZ40" s="132"/>
      <c r="CA40" s="130"/>
      <c r="CB40" s="133"/>
      <c r="CC40" s="145"/>
      <c r="CD40" s="129"/>
      <c r="CE40" s="130"/>
      <c r="CF40" s="130"/>
      <c r="CG40" s="131"/>
      <c r="CH40" s="132"/>
      <c r="CI40" s="130"/>
      <c r="CJ40" s="133"/>
      <c r="CK40" s="145"/>
      <c r="CL40" s="129"/>
      <c r="CM40" s="130"/>
      <c r="CN40" s="130"/>
      <c r="CO40" s="131"/>
      <c r="CP40" s="132"/>
      <c r="CQ40" s="130"/>
      <c r="CR40" s="133"/>
      <c r="CS40" s="145"/>
      <c r="CT40" s="129"/>
      <c r="CU40" s="130"/>
      <c r="CV40" s="130"/>
      <c r="CW40" s="131"/>
      <c r="CX40" s="132"/>
      <c r="CY40" s="130"/>
      <c r="CZ40" s="133"/>
      <c r="DA40" s="145"/>
      <c r="DB40" s="129"/>
      <c r="DC40" s="130"/>
      <c r="DD40" s="130"/>
      <c r="DE40" s="131"/>
      <c r="DF40" s="132"/>
      <c r="DG40" s="130"/>
      <c r="DH40" s="133"/>
      <c r="DI40" s="145"/>
      <c r="DJ40" s="129"/>
      <c r="DK40" s="130"/>
      <c r="DL40" s="130"/>
      <c r="DM40" s="131"/>
      <c r="DN40" s="132"/>
      <c r="DO40" s="130"/>
      <c r="DP40" s="133"/>
      <c r="DQ40" s="145"/>
      <c r="DR40" s="129"/>
      <c r="DS40" s="130"/>
      <c r="DT40" s="130"/>
      <c r="DU40" s="131"/>
      <c r="DV40" s="132"/>
      <c r="DW40" s="130"/>
      <c r="DX40" s="133"/>
      <c r="DY40" s="145"/>
      <c r="DZ40" s="129"/>
      <c r="EA40" s="130"/>
      <c r="EB40" s="130"/>
      <c r="EC40" s="131"/>
      <c r="ED40" s="132"/>
      <c r="EE40" s="130"/>
      <c r="EF40" s="133"/>
      <c r="EG40" s="145"/>
      <c r="EH40" s="129"/>
      <c r="EI40" s="130"/>
      <c r="EJ40" s="130"/>
      <c r="EK40" s="131"/>
      <c r="EL40" s="132"/>
      <c r="EM40" s="130"/>
      <c r="EN40" s="133"/>
      <c r="EO40" s="145"/>
      <c r="EP40" s="129"/>
      <c r="EQ40" s="130"/>
      <c r="ER40" s="130"/>
      <c r="ES40" s="131"/>
      <c r="ET40" s="132"/>
      <c r="EU40" s="130"/>
      <c r="EV40" s="133"/>
      <c r="EW40" s="145"/>
      <c r="EX40" s="129"/>
      <c r="EY40" s="130"/>
      <c r="EZ40" s="130"/>
      <c r="FA40" s="131"/>
      <c r="FB40" s="132"/>
      <c r="FC40" s="130"/>
      <c r="FD40" s="133"/>
      <c r="FE40" s="145"/>
      <c r="FF40" s="129"/>
      <c r="FG40" s="130"/>
      <c r="FH40" s="130"/>
      <c r="FI40" s="131"/>
      <c r="FJ40" s="132"/>
      <c r="FK40" s="130"/>
      <c r="FL40" s="133"/>
      <c r="FM40" s="145"/>
      <c r="FN40" s="129"/>
      <c r="FO40" s="130"/>
      <c r="FP40" s="130"/>
      <c r="FQ40" s="131"/>
      <c r="FR40" s="132"/>
      <c r="FS40" s="130"/>
      <c r="FT40" s="133"/>
      <c r="FU40" s="145"/>
      <c r="FV40" s="129"/>
      <c r="FW40" s="130"/>
      <c r="FX40" s="130"/>
      <c r="FY40" s="131"/>
      <c r="FZ40" s="132"/>
      <c r="GA40" s="130"/>
      <c r="GB40" s="133"/>
      <c r="GC40" s="145"/>
      <c r="GD40" s="129"/>
      <c r="GE40" s="130"/>
      <c r="GF40" s="130"/>
      <c r="GG40" s="131"/>
      <c r="GH40" s="132"/>
      <c r="GI40" s="130"/>
      <c r="GJ40" s="133"/>
      <c r="GK40" s="145"/>
      <c r="GL40" s="129"/>
      <c r="GM40" s="130"/>
      <c r="GN40" s="130"/>
      <c r="GO40" s="131"/>
      <c r="GP40" s="132"/>
      <c r="GQ40" s="130"/>
      <c r="GR40" s="133"/>
      <c r="GS40" s="145"/>
      <c r="GT40" s="129"/>
      <c r="GU40" s="130"/>
      <c r="GV40" s="130"/>
      <c r="GW40" s="131"/>
      <c r="GX40" s="132"/>
      <c r="GY40" s="130"/>
      <c r="GZ40" s="133"/>
      <c r="HA40" s="145"/>
      <c r="HB40" s="129"/>
      <c r="HC40" s="130"/>
      <c r="HD40" s="130"/>
      <c r="HE40" s="131"/>
      <c r="HF40" s="132"/>
      <c r="HG40" s="130"/>
      <c r="HH40" s="133"/>
      <c r="HI40" s="145"/>
      <c r="HJ40" s="129"/>
      <c r="HK40" s="130"/>
      <c r="HL40" s="130"/>
      <c r="HM40" s="131"/>
      <c r="HN40" s="132"/>
      <c r="HO40" s="130"/>
      <c r="HP40" s="133"/>
      <c r="HQ40" s="145"/>
      <c r="HR40" s="129"/>
      <c r="HS40" s="130"/>
      <c r="HT40" s="130"/>
      <c r="HU40" s="131"/>
      <c r="HV40" s="132"/>
      <c r="HW40" s="130"/>
      <c r="HX40" s="133"/>
      <c r="HY40" s="145"/>
      <c r="HZ40" s="129"/>
      <c r="IA40" s="130"/>
      <c r="IB40" s="130"/>
      <c r="IC40" s="131"/>
      <c r="ID40" s="132"/>
      <c r="IE40" s="130"/>
      <c r="IF40" s="133"/>
      <c r="IG40" s="145"/>
      <c r="IH40" s="129"/>
      <c r="II40" s="130"/>
      <c r="IJ40" s="130"/>
      <c r="IK40" s="131"/>
      <c r="IL40" s="132"/>
      <c r="IM40" s="130"/>
      <c r="IN40" s="133"/>
      <c r="IO40" s="145"/>
      <c r="IP40" s="129"/>
      <c r="IQ40" s="130"/>
      <c r="IR40" s="130"/>
      <c r="IS40" s="131"/>
      <c r="IT40" s="132"/>
      <c r="IU40" s="130"/>
      <c r="IV40" s="133"/>
      <c r="IW40" s="145"/>
      <c r="IX40" s="129"/>
      <c r="IY40" s="130"/>
      <c r="IZ40" s="130"/>
      <c r="JA40" s="131"/>
      <c r="JB40" s="132"/>
      <c r="JC40" s="130"/>
      <c r="JD40" s="133"/>
      <c r="JE40" s="145"/>
      <c r="JF40" s="129"/>
      <c r="JG40" s="130"/>
      <c r="JH40" s="130"/>
      <c r="JI40" s="131"/>
      <c r="JJ40" s="132"/>
      <c r="JK40" s="130"/>
      <c r="JL40" s="133"/>
      <c r="JM40" s="145"/>
      <c r="JN40" s="129"/>
      <c r="JO40" s="130"/>
      <c r="JP40" s="130"/>
      <c r="JQ40" s="131"/>
      <c r="JR40" s="132"/>
      <c r="JS40" s="130"/>
      <c r="JT40" s="133"/>
      <c r="JU40" s="145"/>
      <c r="JV40" s="129"/>
      <c r="JW40" s="130"/>
      <c r="JX40" s="130"/>
      <c r="JY40" s="131"/>
      <c r="JZ40" s="132"/>
      <c r="KA40" s="130"/>
      <c r="KB40" s="133"/>
      <c r="KC40" s="145"/>
      <c r="KD40" s="129"/>
      <c r="KE40" s="130"/>
      <c r="KF40" s="130"/>
      <c r="KG40" s="131"/>
      <c r="KH40" s="132"/>
      <c r="KI40" s="130"/>
      <c r="KJ40" s="133"/>
      <c r="KK40" s="145"/>
      <c r="KL40" s="129"/>
      <c r="KM40" s="130"/>
      <c r="KN40" s="130"/>
      <c r="KO40" s="131"/>
      <c r="KP40" s="132"/>
      <c r="KQ40" s="130"/>
      <c r="KR40" s="133"/>
      <c r="KS40" s="145"/>
      <c r="KT40" s="129"/>
      <c r="KU40" s="130"/>
      <c r="KV40" s="130"/>
      <c r="KW40" s="131"/>
      <c r="KX40" s="132"/>
      <c r="KY40" s="130"/>
      <c r="KZ40" s="133"/>
      <c r="LA40" s="145"/>
      <c r="LB40" s="129"/>
      <c r="LC40" s="130"/>
      <c r="LD40" s="130"/>
      <c r="LE40" s="131"/>
      <c r="LF40" s="132"/>
      <c r="LG40" s="130"/>
      <c r="LH40" s="133"/>
      <c r="LI40" s="145"/>
      <c r="LJ40" s="129"/>
      <c r="LK40" s="130"/>
      <c r="LL40" s="130"/>
      <c r="LM40" s="131"/>
      <c r="LN40" s="132"/>
      <c r="LO40" s="130"/>
      <c r="LP40" s="133"/>
      <c r="LQ40" s="145"/>
      <c r="LR40" s="129"/>
      <c r="LS40" s="130"/>
      <c r="LT40" s="130"/>
      <c r="LU40" s="131"/>
      <c r="LV40" s="132"/>
      <c r="LW40" s="130"/>
      <c r="LX40" s="133"/>
      <c r="LY40" s="145"/>
      <c r="LZ40" s="129"/>
      <c r="MA40" s="130"/>
      <c r="MB40" s="130"/>
      <c r="MC40" s="131"/>
      <c r="MD40" s="132"/>
      <c r="ME40" s="130"/>
      <c r="MF40" s="133"/>
      <c r="MG40" s="145"/>
      <c r="MH40" s="129"/>
      <c r="MI40" s="130"/>
      <c r="MJ40" s="130"/>
      <c r="MK40" s="131"/>
      <c r="ML40" s="132"/>
      <c r="MM40" s="130"/>
      <c r="MN40" s="133"/>
      <c r="MO40" s="145"/>
      <c r="MP40" s="129"/>
      <c r="MQ40" s="130"/>
      <c r="MR40" s="130"/>
      <c r="MS40" s="131"/>
      <c r="MT40" s="132"/>
      <c r="MU40" s="130"/>
      <c r="MV40" s="133"/>
      <c r="MW40" s="145"/>
      <c r="MX40" s="129"/>
      <c r="MY40" s="130"/>
      <c r="MZ40" s="130"/>
      <c r="NA40" s="131"/>
      <c r="NB40" s="132"/>
      <c r="NC40" s="130"/>
      <c r="ND40" s="133"/>
      <c r="NE40" s="145"/>
      <c r="NF40" s="129"/>
      <c r="NG40" s="130"/>
      <c r="NH40" s="130"/>
      <c r="NI40" s="131"/>
      <c r="NJ40" s="132"/>
      <c r="NK40" s="130"/>
      <c r="NL40" s="133"/>
      <c r="NM40" s="145"/>
      <c r="NN40" s="129"/>
      <c r="NO40" s="130"/>
      <c r="NP40" s="130"/>
      <c r="NQ40" s="131"/>
      <c r="NR40" s="132"/>
      <c r="NS40" s="130"/>
      <c r="NT40" s="133"/>
      <c r="NU40" s="145"/>
      <c r="NV40" s="129"/>
      <c r="NW40" s="130"/>
      <c r="NX40" s="130"/>
      <c r="NY40" s="131"/>
      <c r="NZ40" s="132"/>
      <c r="OA40" s="130"/>
      <c r="OB40" s="133"/>
      <c r="OC40" s="145"/>
      <c r="OD40" s="129"/>
      <c r="OE40" s="130"/>
      <c r="OF40" s="130"/>
      <c r="OG40" s="131"/>
      <c r="OH40" s="132"/>
      <c r="OI40" s="130"/>
      <c r="OJ40" s="133"/>
      <c r="OK40" s="145"/>
      <c r="OL40" s="129"/>
      <c r="OM40" s="130"/>
      <c r="ON40" s="130"/>
      <c r="OO40" s="131"/>
      <c r="OP40" s="132"/>
      <c r="OQ40" s="130"/>
      <c r="OR40" s="133"/>
      <c r="OS40" s="145"/>
      <c r="OT40" s="129"/>
      <c r="OU40" s="130"/>
      <c r="OV40" s="130"/>
      <c r="OW40" s="131"/>
      <c r="OX40" s="132"/>
      <c r="OY40" s="130"/>
      <c r="OZ40" s="133"/>
      <c r="PA40" s="145"/>
      <c r="PB40" s="129"/>
      <c r="PC40" s="130"/>
      <c r="PD40" s="130"/>
      <c r="PE40" s="131"/>
      <c r="PF40" s="132"/>
      <c r="PG40" s="130"/>
      <c r="PH40" s="133"/>
      <c r="PI40" s="145"/>
      <c r="PJ40" s="129"/>
      <c r="PK40" s="130"/>
      <c r="PL40" s="130"/>
      <c r="PM40" s="131"/>
      <c r="PN40" s="132"/>
      <c r="PO40" s="130"/>
      <c r="PP40" s="133"/>
      <c r="PQ40" s="145"/>
      <c r="PR40" s="129"/>
      <c r="PS40" s="130"/>
      <c r="PT40" s="130"/>
      <c r="PU40" s="131"/>
      <c r="PV40" s="132"/>
      <c r="PW40" s="130"/>
      <c r="PX40" s="133"/>
      <c r="PY40" s="145"/>
      <c r="PZ40" s="129"/>
      <c r="QA40" s="130"/>
      <c r="QB40" s="130"/>
      <c r="QC40" s="131"/>
      <c r="QD40" s="132"/>
      <c r="QE40" s="130"/>
      <c r="QF40" s="133"/>
      <c r="QG40" s="145"/>
      <c r="QH40" s="129"/>
      <c r="QI40" s="130"/>
      <c r="QJ40" s="130"/>
      <c r="QK40" s="131"/>
      <c r="QL40" s="132"/>
      <c r="QM40" s="130"/>
      <c r="QN40" s="133"/>
      <c r="QO40" s="145"/>
      <c r="QP40" s="129"/>
      <c r="QQ40" s="130"/>
      <c r="QR40" s="130"/>
      <c r="QS40" s="131"/>
      <c r="QT40" s="132"/>
      <c r="QU40" s="130"/>
      <c r="QV40" s="133"/>
      <c r="QW40" s="145"/>
      <c r="QX40" s="129"/>
      <c r="QY40" s="130"/>
      <c r="QZ40" s="130"/>
      <c r="RA40" s="131"/>
      <c r="RB40" s="132"/>
      <c r="RC40" s="130"/>
      <c r="RD40" s="133"/>
      <c r="RE40" s="145"/>
      <c r="RF40" s="129"/>
      <c r="RG40" s="130"/>
      <c r="RH40" s="130"/>
      <c r="RI40" s="131"/>
      <c r="RJ40" s="132"/>
      <c r="RK40" s="130"/>
      <c r="RL40" s="133"/>
      <c r="RM40" s="145"/>
      <c r="RN40" s="129"/>
      <c r="RO40" s="130"/>
      <c r="RP40" s="130"/>
      <c r="RQ40" s="131"/>
      <c r="RR40" s="132"/>
      <c r="RS40" s="130"/>
      <c r="RT40" s="133"/>
      <c r="RU40" s="145"/>
      <c r="RV40" s="129"/>
      <c r="RW40" s="130"/>
      <c r="RX40" s="130"/>
      <c r="RY40" s="131"/>
      <c r="RZ40" s="132"/>
      <c r="SA40" s="130"/>
      <c r="SB40" s="133"/>
      <c r="SC40" s="145"/>
      <c r="SD40" s="129"/>
      <c r="SE40" s="130"/>
      <c r="SF40" s="130"/>
      <c r="SG40" s="131"/>
      <c r="SH40" s="132"/>
      <c r="SI40" s="130"/>
      <c r="SJ40" s="133"/>
      <c r="SK40" s="145"/>
      <c r="SL40" s="129"/>
      <c r="SM40" s="130"/>
      <c r="SN40" s="130"/>
      <c r="SO40" s="131"/>
      <c r="SP40" s="132"/>
      <c r="SQ40" s="130"/>
      <c r="SR40" s="133"/>
      <c r="SS40" s="145"/>
      <c r="ST40" s="129"/>
      <c r="SU40" s="130"/>
      <c r="SV40" s="130"/>
      <c r="SW40" s="131"/>
      <c r="SX40" s="132"/>
      <c r="SY40" s="130"/>
      <c r="SZ40" s="133"/>
      <c r="TA40" s="145"/>
      <c r="TB40" s="129"/>
      <c r="TC40" s="130"/>
      <c r="TD40" s="130"/>
      <c r="TE40" s="131"/>
      <c r="TF40" s="132"/>
      <c r="TG40" s="130"/>
      <c r="TH40" s="133"/>
      <c r="TI40" s="145"/>
      <c r="TJ40" s="129"/>
      <c r="TK40" s="130"/>
      <c r="TL40" s="130"/>
      <c r="TM40" s="131"/>
      <c r="TN40" s="132"/>
      <c r="TO40" s="130"/>
      <c r="TP40" s="133"/>
      <c r="TQ40" s="145"/>
      <c r="TR40" s="129"/>
      <c r="TS40" s="130"/>
      <c r="TT40" s="130"/>
      <c r="TU40" s="131"/>
      <c r="TV40" s="132"/>
      <c r="TW40" s="130"/>
      <c r="TX40" s="133"/>
      <c r="TY40" s="145"/>
      <c r="TZ40" s="129"/>
      <c r="UA40" s="130"/>
      <c r="UB40" s="130"/>
      <c r="UC40" s="131"/>
      <c r="UD40" s="132"/>
      <c r="UE40" s="130"/>
      <c r="UF40" s="133"/>
      <c r="UG40" s="145"/>
      <c r="UH40" s="129"/>
      <c r="UI40" s="130"/>
      <c r="UJ40" s="130"/>
      <c r="UK40" s="131"/>
      <c r="UL40" s="132"/>
      <c r="UM40" s="130"/>
      <c r="UN40" s="133"/>
      <c r="UO40" s="145"/>
      <c r="UP40" s="129"/>
      <c r="UQ40" s="130"/>
      <c r="UR40" s="130"/>
      <c r="US40" s="131"/>
      <c r="UT40" s="132"/>
      <c r="UU40" s="130"/>
      <c r="UV40" s="133"/>
      <c r="UW40" s="145"/>
      <c r="UX40" s="129"/>
      <c r="UY40" s="130"/>
      <c r="UZ40" s="130"/>
      <c r="VA40" s="131"/>
      <c r="VB40" s="132"/>
      <c r="VC40" s="130"/>
      <c r="VD40" s="133"/>
      <c r="VE40" s="145"/>
      <c r="VF40" s="129"/>
      <c r="VG40" s="130"/>
      <c r="VH40" s="130"/>
      <c r="VI40" s="131"/>
      <c r="VJ40" s="132"/>
      <c r="VK40" s="130"/>
      <c r="VL40" s="133"/>
      <c r="VM40" s="145"/>
      <c r="VN40" s="129"/>
      <c r="VO40" s="130"/>
      <c r="VP40" s="130"/>
      <c r="VQ40" s="131"/>
      <c r="VR40" s="132"/>
      <c r="VS40" s="130"/>
      <c r="VT40" s="133"/>
      <c r="VU40" s="145"/>
      <c r="VV40" s="129"/>
      <c r="VW40" s="130"/>
      <c r="VX40" s="130"/>
      <c r="VY40" s="131"/>
      <c r="VZ40" s="132"/>
      <c r="WA40" s="130"/>
      <c r="WB40" s="133"/>
      <c r="WC40" s="145"/>
      <c r="WD40" s="129"/>
      <c r="WE40" s="130"/>
      <c r="WF40" s="130"/>
      <c r="WG40" s="131"/>
      <c r="WH40" s="132"/>
      <c r="WI40" s="130"/>
      <c r="WJ40" s="133"/>
      <c r="WK40" s="145"/>
      <c r="WL40" s="129"/>
      <c r="WM40" s="130"/>
      <c r="WN40" s="130"/>
      <c r="WO40" s="131"/>
      <c r="WP40" s="132"/>
      <c r="WQ40" s="130"/>
      <c r="WR40" s="133"/>
      <c r="WS40" s="145"/>
      <c r="WT40" s="129"/>
      <c r="WU40" s="130"/>
      <c r="WV40" s="130"/>
      <c r="WW40" s="131"/>
      <c r="WX40" s="132"/>
      <c r="WY40" s="130"/>
      <c r="WZ40" s="133"/>
      <c r="XA40" s="145"/>
      <c r="XB40" s="129"/>
      <c r="XC40" s="130"/>
      <c r="XD40" s="130"/>
      <c r="XE40" s="131"/>
      <c r="XF40" s="132"/>
      <c r="XG40" s="130"/>
      <c r="XH40" s="133"/>
      <c r="XI40" s="145"/>
      <c r="XJ40" s="129"/>
      <c r="XK40" s="130"/>
      <c r="XL40" s="130"/>
      <c r="XM40" s="131"/>
      <c r="XN40" s="132"/>
      <c r="XO40" s="130"/>
      <c r="XP40" s="133"/>
      <c r="XQ40" s="145"/>
      <c r="XR40" s="129"/>
      <c r="XS40" s="130"/>
      <c r="XT40" s="130"/>
      <c r="XU40" s="131"/>
      <c r="XV40" s="132"/>
      <c r="XW40" s="130"/>
      <c r="XX40" s="133"/>
      <c r="XY40" s="145"/>
      <c r="XZ40" s="129"/>
      <c r="YA40" s="130"/>
      <c r="YB40" s="130"/>
      <c r="YC40" s="131"/>
      <c r="YD40" s="132"/>
      <c r="YE40" s="130"/>
      <c r="YF40" s="133"/>
      <c r="YG40" s="145"/>
      <c r="YH40" s="129"/>
      <c r="YI40" s="130"/>
      <c r="YJ40" s="130"/>
      <c r="YK40" s="131"/>
      <c r="YL40" s="132"/>
      <c r="YM40" s="130"/>
      <c r="YN40" s="133"/>
      <c r="YO40" s="145"/>
      <c r="YP40" s="129"/>
      <c r="YQ40" s="130"/>
      <c r="YR40" s="130"/>
      <c r="YS40" s="131"/>
      <c r="YT40" s="132"/>
      <c r="YU40" s="130"/>
      <c r="YV40" s="133"/>
      <c r="YW40" s="145"/>
      <c r="YX40" s="129"/>
      <c r="YY40" s="130"/>
      <c r="YZ40" s="130"/>
      <c r="ZA40" s="131"/>
      <c r="ZB40" s="132"/>
      <c r="ZC40" s="130"/>
      <c r="ZD40" s="133"/>
      <c r="ZE40" s="145"/>
      <c r="ZF40" s="129"/>
      <c r="ZG40" s="130"/>
      <c r="ZH40" s="130"/>
      <c r="ZI40" s="131"/>
      <c r="ZJ40" s="132"/>
      <c r="ZK40" s="130"/>
      <c r="ZL40" s="133"/>
      <c r="ZM40" s="145"/>
      <c r="ZN40" s="129"/>
      <c r="ZO40" s="130"/>
      <c r="ZP40" s="130"/>
      <c r="ZQ40" s="131"/>
      <c r="ZR40" s="132"/>
      <c r="ZS40" s="130"/>
      <c r="ZT40" s="133"/>
      <c r="ZU40" s="145"/>
      <c r="ZV40" s="129"/>
      <c r="ZW40" s="130"/>
      <c r="ZX40" s="130"/>
      <c r="ZY40" s="131"/>
      <c r="ZZ40" s="132"/>
      <c r="AAA40" s="130"/>
      <c r="AAB40" s="133"/>
      <c r="AAC40" s="145"/>
      <c r="AAD40" s="129"/>
      <c r="AAE40" s="130"/>
      <c r="AAF40" s="130"/>
      <c r="AAG40" s="131"/>
      <c r="AAH40" s="132"/>
      <c r="AAI40" s="130"/>
      <c r="AAJ40" s="133"/>
      <c r="AAK40" s="145"/>
      <c r="AAL40" s="129"/>
      <c r="AAM40" s="130"/>
      <c r="AAN40" s="130"/>
      <c r="AAO40" s="131"/>
      <c r="AAP40" s="132"/>
      <c r="AAQ40" s="130"/>
      <c r="AAR40" s="133"/>
      <c r="AAS40" s="145"/>
      <c r="AAT40" s="129"/>
      <c r="AAU40" s="130"/>
      <c r="AAV40" s="130"/>
      <c r="AAW40" s="131"/>
      <c r="AAX40" s="132"/>
      <c r="AAY40" s="130"/>
      <c r="AAZ40" s="133"/>
      <c r="ABA40" s="145"/>
      <c r="ABB40" s="129"/>
      <c r="ABC40" s="130"/>
      <c r="ABD40" s="130"/>
      <c r="ABE40" s="131"/>
      <c r="ABF40" s="132"/>
      <c r="ABG40" s="130"/>
      <c r="ABH40" s="133"/>
      <c r="ABI40" s="145"/>
      <c r="ABJ40" s="129"/>
      <c r="ABK40" s="130"/>
      <c r="ABL40" s="130"/>
      <c r="ABM40" s="131"/>
      <c r="ABN40" s="132"/>
      <c r="ABO40" s="130"/>
      <c r="ABP40" s="133"/>
      <c r="ABQ40" s="145"/>
      <c r="ABR40" s="129"/>
      <c r="ABS40" s="130"/>
      <c r="ABT40" s="130"/>
      <c r="ABU40" s="131"/>
      <c r="ABV40" s="132"/>
      <c r="ABW40" s="130"/>
      <c r="ABX40" s="133"/>
      <c r="ABY40" s="145"/>
      <c r="ABZ40" s="129"/>
      <c r="ACA40" s="130"/>
      <c r="ACB40" s="130"/>
      <c r="ACC40" s="131"/>
      <c r="ACD40" s="132"/>
      <c r="ACE40" s="130"/>
      <c r="ACF40" s="133"/>
      <c r="ACG40" s="145"/>
      <c r="ACH40" s="129"/>
      <c r="ACI40" s="130"/>
      <c r="ACJ40" s="130"/>
      <c r="ACK40" s="131"/>
      <c r="ACL40" s="132"/>
      <c r="ACM40" s="130"/>
      <c r="ACN40" s="133"/>
      <c r="ACO40" s="145"/>
      <c r="ACP40" s="129"/>
      <c r="ACQ40" s="130"/>
      <c r="ACR40" s="130"/>
      <c r="ACS40" s="131"/>
      <c r="ACT40" s="132"/>
      <c r="ACU40" s="130"/>
      <c r="ACV40" s="133"/>
      <c r="ACW40" s="145"/>
      <c r="ACX40" s="129"/>
      <c r="ACY40" s="130"/>
      <c r="ACZ40" s="130"/>
      <c r="ADA40" s="131"/>
      <c r="ADB40" s="132"/>
      <c r="ADC40" s="130"/>
      <c r="ADD40" s="133"/>
      <c r="ADE40" s="145"/>
      <c r="ADF40" s="129"/>
      <c r="ADG40" s="130"/>
      <c r="ADH40" s="130"/>
      <c r="ADI40" s="131"/>
      <c r="ADJ40" s="132"/>
      <c r="ADK40" s="130"/>
      <c r="ADL40" s="133"/>
      <c r="ADM40" s="145"/>
      <c r="ADN40" s="129"/>
      <c r="ADO40" s="130"/>
      <c r="ADP40" s="130"/>
      <c r="ADQ40" s="131"/>
      <c r="ADR40" s="132"/>
      <c r="ADS40" s="130"/>
      <c r="ADT40" s="133"/>
      <c r="ADU40" s="145"/>
      <c r="ADV40" s="129"/>
      <c r="ADW40" s="130"/>
      <c r="ADX40" s="130"/>
      <c r="ADY40" s="131"/>
      <c r="ADZ40" s="132"/>
      <c r="AEA40" s="130"/>
      <c r="AEB40" s="133"/>
      <c r="AEC40" s="145"/>
      <c r="AED40" s="129"/>
      <c r="AEE40" s="130"/>
      <c r="AEF40" s="130"/>
      <c r="AEG40" s="131"/>
      <c r="AEH40" s="132"/>
      <c r="AEI40" s="130"/>
      <c r="AEJ40" s="133"/>
      <c r="AEK40" s="145"/>
      <c r="AEL40" s="129"/>
      <c r="AEM40" s="130"/>
      <c r="AEN40" s="130"/>
      <c r="AEO40" s="131"/>
      <c r="AEP40" s="132"/>
      <c r="AEQ40" s="130"/>
      <c r="AER40" s="133"/>
      <c r="AES40" s="145"/>
      <c r="AET40" s="129"/>
      <c r="AEU40" s="130"/>
      <c r="AEV40" s="130"/>
      <c r="AEW40" s="131"/>
      <c r="AEX40" s="132"/>
      <c r="AEY40" s="130"/>
      <c r="AEZ40" s="133"/>
      <c r="AFA40" s="145"/>
      <c r="AFB40" s="129"/>
      <c r="AFC40" s="130"/>
      <c r="AFD40" s="130"/>
      <c r="AFE40" s="131"/>
      <c r="AFF40" s="132"/>
      <c r="AFG40" s="130"/>
      <c r="AFH40" s="133"/>
      <c r="AFI40" s="145"/>
      <c r="AFJ40" s="129"/>
      <c r="AFK40" s="130"/>
      <c r="AFL40" s="130"/>
      <c r="AFM40" s="131"/>
      <c r="AFN40" s="132"/>
      <c r="AFO40" s="130"/>
      <c r="AFP40" s="133"/>
      <c r="AFQ40" s="145"/>
      <c r="AFR40" s="129"/>
      <c r="AFS40" s="130"/>
      <c r="AFT40" s="130"/>
      <c r="AFU40" s="131"/>
      <c r="AFV40" s="132"/>
      <c r="AFW40" s="130"/>
      <c r="AFX40" s="133"/>
      <c r="AFY40" s="145"/>
      <c r="AFZ40" s="129"/>
      <c r="AGA40" s="130"/>
      <c r="AGB40" s="130"/>
      <c r="AGC40" s="131"/>
      <c r="AGD40" s="132"/>
      <c r="AGE40" s="130"/>
      <c r="AGF40" s="133"/>
      <c r="AGG40" s="145"/>
      <c r="AGH40" s="129"/>
      <c r="AGI40" s="130"/>
      <c r="AGJ40" s="130"/>
      <c r="AGK40" s="131"/>
      <c r="AGL40" s="132"/>
      <c r="AGM40" s="130"/>
      <c r="AGN40" s="133"/>
      <c r="AGO40" s="145"/>
      <c r="AGP40" s="129"/>
      <c r="AGQ40" s="130"/>
      <c r="AGR40" s="130"/>
      <c r="AGS40" s="131"/>
      <c r="AGT40" s="132"/>
      <c r="AGU40" s="130"/>
      <c r="AGV40" s="133"/>
      <c r="AGW40" s="145"/>
      <c r="AGX40" s="129"/>
      <c r="AGY40" s="130"/>
      <c r="AGZ40" s="130"/>
      <c r="AHA40" s="131"/>
      <c r="AHB40" s="132"/>
      <c r="AHC40" s="130"/>
      <c r="AHD40" s="133"/>
      <c r="AHE40" s="145"/>
      <c r="AHF40" s="129"/>
      <c r="AHG40" s="130"/>
      <c r="AHH40" s="130"/>
      <c r="AHI40" s="131"/>
      <c r="AHJ40" s="132"/>
      <c r="AHK40" s="130"/>
      <c r="AHL40" s="133"/>
      <c r="AHM40" s="145"/>
      <c r="AHN40" s="129"/>
      <c r="AHO40" s="130"/>
      <c r="AHP40" s="130"/>
      <c r="AHQ40" s="131"/>
      <c r="AHR40" s="132"/>
      <c r="AHS40" s="130"/>
      <c r="AHT40" s="133"/>
      <c r="AHU40" s="145"/>
      <c r="AHV40" s="129"/>
      <c r="AHW40" s="130"/>
      <c r="AHX40" s="130"/>
      <c r="AHY40" s="131"/>
      <c r="AHZ40" s="132"/>
      <c r="AIA40" s="130"/>
      <c r="AIB40" s="133"/>
      <c r="AIC40" s="145"/>
      <c r="AID40" s="129"/>
      <c r="AIE40" s="130"/>
      <c r="AIF40" s="130"/>
      <c r="AIG40" s="131"/>
      <c r="AIH40" s="132"/>
      <c r="AII40" s="130"/>
      <c r="AIJ40" s="133"/>
      <c r="AIK40" s="145"/>
      <c r="AIL40" s="129"/>
      <c r="AIM40" s="130"/>
      <c r="AIN40" s="130"/>
      <c r="AIO40" s="131"/>
      <c r="AIP40" s="132"/>
      <c r="AIQ40" s="130"/>
      <c r="AIR40" s="133"/>
      <c r="AIS40" s="145"/>
      <c r="AIT40" s="129"/>
      <c r="AIU40" s="130"/>
      <c r="AIV40" s="130"/>
      <c r="AIW40" s="131"/>
      <c r="AIX40" s="132"/>
      <c r="AIY40" s="130"/>
      <c r="AIZ40" s="133"/>
      <c r="AJA40" s="145"/>
      <c r="AJB40" s="129"/>
      <c r="AJC40" s="130"/>
      <c r="AJD40" s="130"/>
      <c r="AJE40" s="131"/>
      <c r="AJF40" s="132"/>
      <c r="AJG40" s="130"/>
      <c r="AJH40" s="133"/>
      <c r="AJI40" s="145"/>
      <c r="AJJ40" s="129"/>
      <c r="AJK40" s="130"/>
      <c r="AJL40" s="130"/>
      <c r="AJM40" s="131"/>
      <c r="AJN40" s="132"/>
      <c r="AJO40" s="130"/>
      <c r="AJP40" s="133"/>
      <c r="AJQ40" s="145"/>
      <c r="AJR40" s="129"/>
      <c r="AJS40" s="130"/>
      <c r="AJT40" s="130"/>
      <c r="AJU40" s="131"/>
      <c r="AJV40" s="132"/>
      <c r="AJW40" s="130"/>
      <c r="AJX40" s="133"/>
      <c r="AJY40" s="145"/>
      <c r="AJZ40" s="129"/>
      <c r="AKA40" s="130"/>
      <c r="AKB40" s="130"/>
      <c r="AKC40" s="131"/>
      <c r="AKD40" s="132"/>
      <c r="AKE40" s="130"/>
      <c r="AKF40" s="133"/>
      <c r="AKG40" s="145"/>
      <c r="AKH40" s="129"/>
      <c r="AKI40" s="130"/>
      <c r="AKJ40" s="130"/>
      <c r="AKK40" s="131"/>
      <c r="AKL40" s="132"/>
      <c r="AKM40" s="130"/>
      <c r="AKN40" s="133"/>
      <c r="AKO40" s="145"/>
      <c r="AKP40" s="129"/>
      <c r="AKQ40" s="130"/>
      <c r="AKR40" s="130"/>
      <c r="AKS40" s="131"/>
      <c r="AKT40" s="132"/>
      <c r="AKU40" s="130"/>
      <c r="AKV40" s="133"/>
      <c r="AKW40" s="145"/>
      <c r="AKX40" s="129"/>
      <c r="AKY40" s="130"/>
      <c r="AKZ40" s="130"/>
      <c r="ALA40" s="131"/>
      <c r="ALB40" s="132"/>
      <c r="ALC40" s="130"/>
      <c r="ALD40" s="133"/>
      <c r="ALE40" s="145"/>
      <c r="ALF40" s="129"/>
      <c r="ALG40" s="130"/>
      <c r="ALH40" s="130"/>
      <c r="ALI40" s="131"/>
      <c r="ALJ40" s="132"/>
      <c r="ALK40" s="130"/>
      <c r="ALL40" s="133"/>
      <c r="ALM40" s="145"/>
      <c r="ALN40" s="129"/>
      <c r="ALO40" s="130"/>
      <c r="ALP40" s="130"/>
      <c r="ALQ40" s="131"/>
      <c r="ALR40" s="132"/>
      <c r="ALS40" s="130"/>
      <c r="ALT40" s="133"/>
      <c r="ALU40" s="145"/>
      <c r="ALV40" s="129"/>
      <c r="ALW40" s="130"/>
      <c r="ALX40" s="130"/>
      <c r="ALY40" s="131"/>
      <c r="ALZ40" s="132"/>
      <c r="AMA40" s="130"/>
      <c r="AMB40" s="133"/>
      <c r="AMC40" s="145"/>
      <c r="AMD40" s="129"/>
      <c r="AME40" s="130"/>
      <c r="AMF40" s="130"/>
      <c r="AMG40" s="131"/>
      <c r="AMH40" s="132"/>
      <c r="AMI40" s="130"/>
      <c r="AMJ40" s="133"/>
      <c r="AMK40" s="145"/>
      <c r="AML40" s="129"/>
      <c r="AMM40" s="130"/>
      <c r="AMN40" s="130"/>
      <c r="AMO40" s="131"/>
      <c r="AMP40" s="132"/>
      <c r="AMQ40" s="130"/>
      <c r="AMR40" s="133"/>
      <c r="AMS40" s="145"/>
      <c r="AMT40" s="129"/>
      <c r="AMU40" s="130"/>
      <c r="AMV40" s="130"/>
      <c r="AMW40" s="131"/>
      <c r="AMX40" s="132"/>
      <c r="AMY40" s="130"/>
      <c r="AMZ40" s="133"/>
      <c r="ANA40" s="145"/>
      <c r="ANB40" s="129"/>
      <c r="ANC40" s="130"/>
      <c r="AND40" s="130"/>
      <c r="ANE40" s="131"/>
      <c r="ANF40" s="132"/>
      <c r="ANG40" s="130"/>
      <c r="ANH40" s="133"/>
      <c r="ANI40" s="145"/>
      <c r="ANJ40" s="129"/>
      <c r="ANK40" s="130"/>
      <c r="ANL40" s="130"/>
      <c r="ANM40" s="131"/>
      <c r="ANN40" s="132"/>
      <c r="ANO40" s="130"/>
      <c r="ANP40" s="133"/>
      <c r="ANQ40" s="145"/>
      <c r="ANR40" s="129"/>
      <c r="ANS40" s="130"/>
      <c r="ANT40" s="130"/>
      <c r="ANU40" s="131"/>
      <c r="ANV40" s="132"/>
      <c r="ANW40" s="130"/>
      <c r="ANX40" s="133"/>
      <c r="ANY40" s="145"/>
      <c r="ANZ40" s="129"/>
      <c r="AOA40" s="130"/>
      <c r="AOB40" s="130"/>
      <c r="AOC40" s="131"/>
      <c r="AOD40" s="132"/>
      <c r="AOE40" s="130"/>
      <c r="AOF40" s="133"/>
      <c r="AOG40" s="145"/>
      <c r="AOH40" s="129"/>
      <c r="AOI40" s="130"/>
      <c r="AOJ40" s="130"/>
      <c r="AOK40" s="131"/>
      <c r="AOL40" s="132"/>
      <c r="AOM40" s="130"/>
      <c r="AON40" s="133"/>
      <c r="AOO40" s="145"/>
      <c r="AOP40" s="129"/>
      <c r="AOQ40" s="130"/>
      <c r="AOR40" s="130"/>
      <c r="AOS40" s="131"/>
      <c r="AOT40" s="132"/>
      <c r="AOU40" s="130"/>
      <c r="AOV40" s="133"/>
      <c r="AOW40" s="145"/>
      <c r="AOX40" s="129"/>
      <c r="AOY40" s="130"/>
      <c r="AOZ40" s="130"/>
      <c r="APA40" s="131"/>
      <c r="APB40" s="132"/>
      <c r="APC40" s="130"/>
      <c r="APD40" s="133"/>
      <c r="APE40" s="145"/>
      <c r="APF40" s="129"/>
      <c r="APG40" s="130"/>
      <c r="APH40" s="130"/>
      <c r="API40" s="131"/>
      <c r="APJ40" s="132"/>
      <c r="APK40" s="130"/>
      <c r="APL40" s="133"/>
      <c r="APM40" s="145"/>
      <c r="APN40" s="129"/>
      <c r="APO40" s="130"/>
      <c r="APP40" s="130"/>
      <c r="APQ40" s="131"/>
      <c r="APR40" s="132"/>
      <c r="APS40" s="130"/>
      <c r="APT40" s="133"/>
      <c r="APU40" s="145"/>
      <c r="APV40" s="129"/>
      <c r="APW40" s="130"/>
      <c r="APX40" s="130"/>
      <c r="APY40" s="131"/>
      <c r="APZ40" s="132"/>
      <c r="AQA40" s="130"/>
      <c r="AQB40" s="133"/>
      <c r="AQC40" s="145"/>
      <c r="AQD40" s="129"/>
      <c r="AQE40" s="130"/>
      <c r="AQF40" s="130"/>
      <c r="AQG40" s="131"/>
      <c r="AQH40" s="132"/>
      <c r="AQI40" s="130"/>
      <c r="AQJ40" s="133"/>
      <c r="AQK40" s="145"/>
      <c r="AQL40" s="129"/>
      <c r="AQM40" s="130"/>
      <c r="AQN40" s="130"/>
      <c r="AQO40" s="131"/>
      <c r="AQP40" s="132"/>
      <c r="AQQ40" s="130"/>
      <c r="AQR40" s="133"/>
      <c r="AQS40" s="145"/>
      <c r="AQT40" s="129"/>
      <c r="AQU40" s="130"/>
      <c r="AQV40" s="130"/>
      <c r="AQW40" s="131"/>
      <c r="AQX40" s="132"/>
      <c r="AQY40" s="130"/>
      <c r="AQZ40" s="133"/>
      <c r="ARA40" s="145"/>
      <c r="ARB40" s="129"/>
      <c r="ARC40" s="130"/>
      <c r="ARD40" s="130"/>
      <c r="ARE40" s="131"/>
      <c r="ARF40" s="132"/>
      <c r="ARG40" s="130"/>
      <c r="ARH40" s="133"/>
      <c r="ARI40" s="145"/>
      <c r="ARJ40" s="129"/>
      <c r="ARK40" s="130"/>
      <c r="ARL40" s="130"/>
      <c r="ARM40" s="131"/>
      <c r="ARN40" s="132"/>
      <c r="ARO40" s="130"/>
      <c r="ARP40" s="133"/>
      <c r="ARQ40" s="145"/>
      <c r="ARR40" s="129"/>
      <c r="ARS40" s="130"/>
      <c r="ART40" s="130"/>
      <c r="ARU40" s="131"/>
      <c r="ARV40" s="132"/>
      <c r="ARW40" s="130"/>
      <c r="ARX40" s="133"/>
      <c r="ARY40" s="145"/>
      <c r="ARZ40" s="129"/>
      <c r="ASA40" s="130"/>
      <c r="ASB40" s="130"/>
      <c r="ASC40" s="131"/>
      <c r="ASD40" s="132"/>
      <c r="ASE40" s="130"/>
      <c r="ASF40" s="133"/>
      <c r="ASG40" s="145"/>
      <c r="ASH40" s="129"/>
      <c r="ASI40" s="130"/>
      <c r="ASJ40" s="130"/>
      <c r="ASK40" s="131"/>
      <c r="ASL40" s="132"/>
      <c r="ASM40" s="130"/>
      <c r="ASN40" s="133"/>
      <c r="ASO40" s="145"/>
      <c r="ASP40" s="129"/>
      <c r="ASQ40" s="130"/>
      <c r="ASR40" s="130"/>
      <c r="ASS40" s="131"/>
      <c r="AST40" s="132"/>
      <c r="ASU40" s="130"/>
      <c r="ASV40" s="133"/>
      <c r="ASW40" s="145"/>
      <c r="ASX40" s="129"/>
      <c r="ASY40" s="130"/>
      <c r="ASZ40" s="130"/>
      <c r="ATA40" s="131"/>
      <c r="ATB40" s="132"/>
      <c r="ATC40" s="130"/>
      <c r="ATD40" s="133"/>
      <c r="ATE40" s="145"/>
      <c r="ATF40" s="129"/>
      <c r="ATG40" s="130"/>
      <c r="ATH40" s="130"/>
      <c r="ATI40" s="131"/>
      <c r="ATJ40" s="132"/>
      <c r="ATK40" s="130"/>
      <c r="ATL40" s="133"/>
      <c r="ATM40" s="145"/>
      <c r="ATN40" s="129"/>
      <c r="ATO40" s="130"/>
      <c r="ATP40" s="130"/>
      <c r="ATQ40" s="131"/>
      <c r="ATR40" s="132"/>
      <c r="ATS40" s="130"/>
      <c r="ATT40" s="133"/>
      <c r="ATU40" s="145"/>
      <c r="ATV40" s="129"/>
      <c r="ATW40" s="130"/>
      <c r="ATX40" s="130"/>
      <c r="ATY40" s="131"/>
      <c r="ATZ40" s="132"/>
      <c r="AUA40" s="130"/>
      <c r="AUB40" s="133"/>
      <c r="AUC40" s="145"/>
      <c r="AUD40" s="129"/>
      <c r="AUE40" s="130"/>
      <c r="AUF40" s="130"/>
      <c r="AUG40" s="131"/>
      <c r="AUH40" s="132"/>
      <c r="AUI40" s="130"/>
      <c r="AUJ40" s="133"/>
      <c r="AUK40" s="145"/>
      <c r="AUL40" s="129"/>
      <c r="AUM40" s="130"/>
      <c r="AUN40" s="130"/>
      <c r="AUO40" s="131"/>
      <c r="AUP40" s="132"/>
      <c r="AUQ40" s="130"/>
      <c r="AUR40" s="133"/>
      <c r="AUS40" s="145"/>
      <c r="AUT40" s="129"/>
      <c r="AUU40" s="130"/>
      <c r="AUV40" s="130"/>
      <c r="AUW40" s="131"/>
      <c r="AUX40" s="132"/>
      <c r="AUY40" s="130"/>
      <c r="AUZ40" s="133"/>
      <c r="AVA40" s="145"/>
      <c r="AVB40" s="129"/>
      <c r="AVC40" s="130"/>
      <c r="AVD40" s="130"/>
      <c r="AVE40" s="131"/>
      <c r="AVF40" s="132"/>
      <c r="AVG40" s="130"/>
      <c r="AVH40" s="133"/>
      <c r="AVI40" s="145"/>
      <c r="AVJ40" s="129"/>
      <c r="AVK40" s="130"/>
      <c r="AVL40" s="130"/>
      <c r="AVM40" s="131"/>
      <c r="AVN40" s="132"/>
      <c r="AVO40" s="130"/>
      <c r="AVP40" s="133"/>
      <c r="AVQ40" s="145"/>
      <c r="AVR40" s="129"/>
      <c r="AVS40" s="130"/>
      <c r="AVT40" s="130"/>
      <c r="AVU40" s="131"/>
      <c r="AVV40" s="132"/>
      <c r="AVW40" s="130"/>
      <c r="AVX40" s="133"/>
      <c r="AVY40" s="145"/>
      <c r="AVZ40" s="129"/>
      <c r="AWA40" s="130"/>
      <c r="AWB40" s="130"/>
      <c r="AWC40" s="131"/>
      <c r="AWD40" s="132"/>
      <c r="AWE40" s="130"/>
      <c r="AWF40" s="133"/>
      <c r="AWG40" s="145"/>
      <c r="AWH40" s="129"/>
      <c r="AWI40" s="130"/>
      <c r="AWJ40" s="130"/>
      <c r="AWK40" s="131"/>
      <c r="AWL40" s="132"/>
      <c r="AWM40" s="130"/>
      <c r="AWN40" s="133"/>
      <c r="AWO40" s="145"/>
      <c r="AWP40" s="129"/>
      <c r="AWQ40" s="130"/>
      <c r="AWR40" s="130"/>
      <c r="AWS40" s="131"/>
      <c r="AWT40" s="132"/>
      <c r="AWU40" s="130"/>
      <c r="AWV40" s="133"/>
      <c r="AWW40" s="145"/>
      <c r="AWX40" s="129"/>
      <c r="AWY40" s="130"/>
      <c r="AWZ40" s="130"/>
      <c r="AXA40" s="131"/>
      <c r="AXB40" s="132"/>
      <c r="AXC40" s="130"/>
      <c r="AXD40" s="133"/>
      <c r="AXE40" s="145"/>
      <c r="AXF40" s="129"/>
      <c r="AXG40" s="130"/>
      <c r="AXH40" s="130"/>
      <c r="AXI40" s="131"/>
      <c r="AXJ40" s="132"/>
      <c r="AXK40" s="130"/>
      <c r="AXL40" s="133"/>
      <c r="AXM40" s="145"/>
      <c r="AXN40" s="129"/>
      <c r="AXO40" s="130"/>
      <c r="AXP40" s="130"/>
      <c r="AXQ40" s="131"/>
      <c r="AXR40" s="132"/>
      <c r="AXS40" s="130"/>
      <c r="AXT40" s="133"/>
      <c r="AXU40" s="145"/>
      <c r="AXV40" s="129"/>
      <c r="AXW40" s="130"/>
      <c r="AXX40" s="130"/>
      <c r="AXY40" s="131"/>
      <c r="AXZ40" s="132"/>
      <c r="AYA40" s="130"/>
      <c r="AYB40" s="133"/>
      <c r="AYC40" s="145"/>
      <c r="AYD40" s="129"/>
      <c r="AYE40" s="130"/>
      <c r="AYF40" s="130"/>
      <c r="AYG40" s="131"/>
      <c r="AYH40" s="132"/>
      <c r="AYI40" s="130"/>
      <c r="AYJ40" s="133"/>
      <c r="AYK40" s="145"/>
      <c r="AYL40" s="129"/>
      <c r="AYM40" s="130"/>
      <c r="AYN40" s="130"/>
      <c r="AYO40" s="131"/>
      <c r="AYP40" s="132"/>
      <c r="AYQ40" s="130"/>
      <c r="AYR40" s="133"/>
      <c r="AYS40" s="145"/>
      <c r="AYT40" s="129"/>
      <c r="AYU40" s="130"/>
      <c r="AYV40" s="130"/>
      <c r="AYW40" s="131"/>
      <c r="AYX40" s="132"/>
      <c r="AYY40" s="130"/>
      <c r="AYZ40" s="133"/>
      <c r="AZA40" s="145"/>
      <c r="AZB40" s="129"/>
      <c r="AZC40" s="130"/>
      <c r="AZD40" s="130"/>
      <c r="AZE40" s="131"/>
      <c r="AZF40" s="132"/>
      <c r="AZG40" s="130"/>
      <c r="AZH40" s="133"/>
      <c r="AZI40" s="145"/>
      <c r="AZJ40" s="129"/>
      <c r="AZK40" s="130"/>
      <c r="AZL40" s="130"/>
      <c r="AZM40" s="131"/>
      <c r="AZN40" s="132"/>
      <c r="AZO40" s="130"/>
      <c r="AZP40" s="133"/>
      <c r="AZQ40" s="145"/>
      <c r="AZR40" s="129"/>
      <c r="AZS40" s="130"/>
      <c r="AZT40" s="130"/>
      <c r="AZU40" s="131"/>
      <c r="AZV40" s="132"/>
      <c r="AZW40" s="130"/>
      <c r="AZX40" s="133"/>
      <c r="AZY40" s="145"/>
      <c r="AZZ40" s="129"/>
      <c r="BAA40" s="130"/>
      <c r="BAB40" s="130"/>
      <c r="BAC40" s="131"/>
      <c r="BAD40" s="132"/>
      <c r="BAE40" s="130"/>
      <c r="BAF40" s="133"/>
      <c r="BAG40" s="145"/>
      <c r="BAH40" s="129"/>
      <c r="BAI40" s="130"/>
      <c r="BAJ40" s="130"/>
      <c r="BAK40" s="131"/>
      <c r="BAL40" s="132"/>
      <c r="BAM40" s="130"/>
      <c r="BAN40" s="133"/>
      <c r="BAO40" s="145"/>
      <c r="BAP40" s="129"/>
      <c r="BAQ40" s="130"/>
      <c r="BAR40" s="130"/>
      <c r="BAS40" s="131"/>
      <c r="BAT40" s="132"/>
      <c r="BAU40" s="130"/>
      <c r="BAV40" s="133"/>
      <c r="BAW40" s="145"/>
      <c r="BAX40" s="129"/>
      <c r="BAY40" s="130"/>
      <c r="BAZ40" s="130"/>
      <c r="BBA40" s="131"/>
      <c r="BBB40" s="132"/>
      <c r="BBC40" s="130"/>
      <c r="BBD40" s="133"/>
      <c r="BBE40" s="145"/>
      <c r="BBF40" s="129"/>
      <c r="BBG40" s="130"/>
      <c r="BBH40" s="130"/>
      <c r="BBI40" s="131"/>
      <c r="BBJ40" s="132"/>
      <c r="BBK40" s="130"/>
      <c r="BBL40" s="133"/>
      <c r="BBM40" s="145"/>
      <c r="BBN40" s="129"/>
      <c r="BBO40" s="130"/>
      <c r="BBP40" s="130"/>
      <c r="BBQ40" s="131"/>
      <c r="BBR40" s="132"/>
      <c r="BBS40" s="130"/>
      <c r="BBT40" s="133"/>
      <c r="BBU40" s="145"/>
      <c r="BBV40" s="129"/>
      <c r="BBW40" s="130"/>
      <c r="BBX40" s="130"/>
      <c r="BBY40" s="131"/>
      <c r="BBZ40" s="132"/>
      <c r="BCA40" s="130"/>
      <c r="BCB40" s="133"/>
      <c r="BCC40" s="145"/>
      <c r="BCD40" s="129"/>
      <c r="BCE40" s="130"/>
      <c r="BCF40" s="130"/>
      <c r="BCG40" s="131"/>
      <c r="BCH40" s="132"/>
      <c r="BCI40" s="130"/>
      <c r="BCJ40" s="133"/>
      <c r="BCK40" s="145"/>
      <c r="BCL40" s="129"/>
      <c r="BCM40" s="130"/>
      <c r="BCN40" s="130"/>
      <c r="BCO40" s="131"/>
      <c r="BCP40" s="132"/>
      <c r="BCQ40" s="130"/>
      <c r="BCR40" s="133"/>
      <c r="BCS40" s="145"/>
      <c r="BCT40" s="129"/>
      <c r="BCU40" s="130"/>
      <c r="BCV40" s="130"/>
      <c r="BCW40" s="131"/>
      <c r="BCX40" s="132"/>
      <c r="BCY40" s="130"/>
      <c r="BCZ40" s="133"/>
      <c r="BDA40" s="145"/>
      <c r="BDB40" s="129"/>
      <c r="BDC40" s="130"/>
      <c r="BDD40" s="130"/>
      <c r="BDE40" s="131"/>
      <c r="BDF40" s="132"/>
      <c r="BDG40" s="130"/>
      <c r="BDH40" s="133"/>
      <c r="BDI40" s="145"/>
      <c r="BDJ40" s="129"/>
      <c r="BDK40" s="130"/>
      <c r="BDL40" s="130"/>
      <c r="BDM40" s="131"/>
      <c r="BDN40" s="132"/>
      <c r="BDO40" s="130"/>
      <c r="BDP40" s="133"/>
      <c r="BDQ40" s="145"/>
      <c r="BDR40" s="129"/>
      <c r="BDS40" s="130"/>
      <c r="BDT40" s="130"/>
      <c r="BDU40" s="131"/>
      <c r="BDV40" s="132"/>
      <c r="BDW40" s="130"/>
      <c r="BDX40" s="133"/>
      <c r="BDY40" s="145"/>
      <c r="BDZ40" s="129"/>
      <c r="BEA40" s="130"/>
      <c r="BEB40" s="130"/>
      <c r="BEC40" s="131"/>
      <c r="BED40" s="132"/>
      <c r="BEE40" s="130"/>
      <c r="BEF40" s="133"/>
      <c r="BEG40" s="145"/>
      <c r="BEH40" s="129"/>
      <c r="BEI40" s="130"/>
      <c r="BEJ40" s="130"/>
      <c r="BEK40" s="131"/>
      <c r="BEL40" s="132"/>
      <c r="BEM40" s="130"/>
      <c r="BEN40" s="133"/>
      <c r="BEO40" s="145"/>
      <c r="BEP40" s="129"/>
      <c r="BEQ40" s="130"/>
      <c r="BER40" s="130"/>
      <c r="BES40" s="131"/>
      <c r="BET40" s="132"/>
      <c r="BEU40" s="130"/>
      <c r="BEV40" s="133"/>
      <c r="BEW40" s="145"/>
      <c r="BEX40" s="129"/>
      <c r="BEY40" s="130"/>
      <c r="BEZ40" s="130"/>
      <c r="BFA40" s="131"/>
      <c r="BFB40" s="132"/>
      <c r="BFC40" s="130"/>
      <c r="BFD40" s="133"/>
      <c r="BFE40" s="145"/>
      <c r="BFF40" s="129"/>
      <c r="BFG40" s="130"/>
      <c r="BFH40" s="130"/>
      <c r="BFI40" s="131"/>
      <c r="BFJ40" s="132"/>
      <c r="BFK40" s="130"/>
      <c r="BFL40" s="133"/>
      <c r="BFM40" s="145"/>
      <c r="BFN40" s="129"/>
      <c r="BFO40" s="130"/>
      <c r="BFP40" s="130"/>
      <c r="BFQ40" s="131"/>
      <c r="BFR40" s="132"/>
      <c r="BFS40" s="130"/>
      <c r="BFT40" s="133"/>
      <c r="BFU40" s="145"/>
      <c r="BFV40" s="129"/>
      <c r="BFW40" s="130"/>
      <c r="BFX40" s="130"/>
      <c r="BFY40" s="131"/>
      <c r="BFZ40" s="132"/>
      <c r="BGA40" s="130"/>
      <c r="BGB40" s="133"/>
      <c r="BGC40" s="145"/>
      <c r="BGD40" s="129"/>
      <c r="BGE40" s="130"/>
      <c r="BGF40" s="130"/>
      <c r="BGG40" s="131"/>
      <c r="BGH40" s="132"/>
      <c r="BGI40" s="130"/>
      <c r="BGJ40" s="133"/>
      <c r="BGK40" s="145"/>
      <c r="BGL40" s="129"/>
      <c r="BGM40" s="130"/>
      <c r="BGN40" s="130"/>
      <c r="BGO40" s="131"/>
      <c r="BGP40" s="132"/>
      <c r="BGQ40" s="130"/>
      <c r="BGR40" s="133"/>
      <c r="BGS40" s="145"/>
      <c r="BGT40" s="129"/>
      <c r="BGU40" s="130"/>
      <c r="BGV40" s="130"/>
      <c r="BGW40" s="131"/>
      <c r="BGX40" s="132"/>
      <c r="BGY40" s="130"/>
      <c r="BGZ40" s="133"/>
      <c r="BHA40" s="145"/>
      <c r="BHB40" s="129"/>
      <c r="BHC40" s="130"/>
      <c r="BHD40" s="130"/>
      <c r="BHE40" s="131"/>
      <c r="BHF40" s="132"/>
      <c r="BHG40" s="130"/>
      <c r="BHH40" s="133"/>
      <c r="BHI40" s="145"/>
      <c r="BHJ40" s="129"/>
      <c r="BHK40" s="130"/>
      <c r="BHL40" s="130"/>
      <c r="BHM40" s="131"/>
      <c r="BHN40" s="132"/>
      <c r="BHO40" s="130"/>
      <c r="BHP40" s="133"/>
      <c r="BHQ40" s="145"/>
      <c r="BHR40" s="129"/>
      <c r="BHS40" s="130"/>
      <c r="BHT40" s="130"/>
      <c r="BHU40" s="131"/>
      <c r="BHV40" s="132"/>
      <c r="BHW40" s="130"/>
      <c r="BHX40" s="133"/>
      <c r="BHY40" s="145"/>
      <c r="BHZ40" s="129"/>
      <c r="BIA40" s="130"/>
      <c r="BIB40" s="130"/>
      <c r="BIC40" s="131"/>
      <c r="BID40" s="132"/>
      <c r="BIE40" s="130"/>
      <c r="BIF40" s="133"/>
      <c r="BIG40" s="145"/>
      <c r="BIH40" s="129"/>
      <c r="BII40" s="130"/>
      <c r="BIJ40" s="130"/>
      <c r="BIK40" s="131"/>
      <c r="BIL40" s="132"/>
      <c r="BIM40" s="130"/>
      <c r="BIN40" s="133"/>
      <c r="BIO40" s="145"/>
      <c r="BIP40" s="129"/>
      <c r="BIQ40" s="130"/>
      <c r="BIR40" s="130"/>
      <c r="BIS40" s="131"/>
      <c r="BIT40" s="132"/>
      <c r="BIU40" s="130"/>
      <c r="BIV40" s="133"/>
      <c r="BIW40" s="145"/>
      <c r="BIX40" s="129"/>
      <c r="BIY40" s="130"/>
      <c r="BIZ40" s="130"/>
      <c r="BJA40" s="131"/>
      <c r="BJB40" s="132"/>
      <c r="BJC40" s="130"/>
      <c r="BJD40" s="133"/>
      <c r="BJE40" s="145"/>
      <c r="BJF40" s="129"/>
      <c r="BJG40" s="130"/>
      <c r="BJH40" s="130"/>
      <c r="BJI40" s="131"/>
      <c r="BJJ40" s="132"/>
      <c r="BJK40" s="130"/>
      <c r="BJL40" s="133"/>
      <c r="BJM40" s="145"/>
      <c r="BJN40" s="129"/>
      <c r="BJO40" s="130"/>
      <c r="BJP40" s="130"/>
      <c r="BJQ40" s="131"/>
      <c r="BJR40" s="132"/>
      <c r="BJS40" s="130"/>
      <c r="BJT40" s="133"/>
      <c r="BJU40" s="145"/>
      <c r="BJV40" s="129"/>
      <c r="BJW40" s="130"/>
      <c r="BJX40" s="130"/>
      <c r="BJY40" s="131"/>
      <c r="BJZ40" s="132"/>
      <c r="BKA40" s="130"/>
      <c r="BKB40" s="133"/>
      <c r="BKC40" s="145"/>
      <c r="BKD40" s="129"/>
      <c r="BKE40" s="130"/>
      <c r="BKF40" s="130"/>
      <c r="BKG40" s="131"/>
      <c r="BKH40" s="132"/>
      <c r="BKI40" s="130"/>
      <c r="BKJ40" s="133"/>
      <c r="BKK40" s="145"/>
      <c r="BKL40" s="129"/>
      <c r="BKM40" s="130"/>
      <c r="BKN40" s="130"/>
      <c r="BKO40" s="131"/>
      <c r="BKP40" s="132"/>
      <c r="BKQ40" s="130"/>
      <c r="BKR40" s="133"/>
      <c r="BKS40" s="145"/>
      <c r="BKT40" s="129"/>
      <c r="BKU40" s="130"/>
      <c r="BKV40" s="130"/>
      <c r="BKW40" s="131"/>
      <c r="BKX40" s="132"/>
      <c r="BKY40" s="130"/>
      <c r="BKZ40" s="133"/>
      <c r="BLA40" s="145"/>
      <c r="BLB40" s="129"/>
      <c r="BLC40" s="130"/>
      <c r="BLD40" s="130"/>
      <c r="BLE40" s="131"/>
      <c r="BLF40" s="132"/>
      <c r="BLG40" s="130"/>
      <c r="BLH40" s="133"/>
      <c r="BLI40" s="145"/>
      <c r="BLJ40" s="129"/>
      <c r="BLK40" s="130"/>
      <c r="BLL40" s="130"/>
      <c r="BLM40" s="131"/>
      <c r="BLN40" s="132"/>
      <c r="BLO40" s="130"/>
      <c r="BLP40" s="133"/>
      <c r="BLQ40" s="145"/>
      <c r="BLR40" s="129"/>
      <c r="BLS40" s="130"/>
      <c r="BLT40" s="130"/>
      <c r="BLU40" s="131"/>
      <c r="BLV40" s="132"/>
      <c r="BLW40" s="130"/>
      <c r="BLX40" s="133"/>
      <c r="BLY40" s="145"/>
      <c r="BLZ40" s="129"/>
      <c r="BMA40" s="130"/>
      <c r="BMB40" s="130"/>
      <c r="BMC40" s="131"/>
      <c r="BMD40" s="132"/>
      <c r="BME40" s="130"/>
      <c r="BMF40" s="133"/>
      <c r="BMG40" s="145"/>
      <c r="BMH40" s="129"/>
      <c r="BMI40" s="130"/>
      <c r="BMJ40" s="130"/>
      <c r="BMK40" s="131"/>
      <c r="BML40" s="132"/>
      <c r="BMM40" s="130"/>
      <c r="BMN40" s="133"/>
      <c r="BMO40" s="145"/>
      <c r="BMP40" s="129"/>
      <c r="BMQ40" s="130"/>
      <c r="BMR40" s="130"/>
      <c r="BMS40" s="131"/>
      <c r="BMT40" s="132"/>
      <c r="BMU40" s="130"/>
      <c r="BMV40" s="133"/>
      <c r="BMW40" s="145"/>
      <c r="BMX40" s="129"/>
      <c r="BMY40" s="130"/>
      <c r="BMZ40" s="130"/>
      <c r="BNA40" s="131"/>
      <c r="BNB40" s="132"/>
      <c r="BNC40" s="130"/>
      <c r="BND40" s="133"/>
      <c r="BNE40" s="145"/>
      <c r="BNF40" s="129"/>
      <c r="BNG40" s="130"/>
      <c r="BNH40" s="130"/>
      <c r="BNI40" s="131"/>
      <c r="BNJ40" s="132"/>
      <c r="BNK40" s="130"/>
      <c r="BNL40" s="133"/>
      <c r="BNM40" s="145"/>
      <c r="BNN40" s="129"/>
      <c r="BNO40" s="130"/>
      <c r="BNP40" s="130"/>
      <c r="BNQ40" s="131"/>
      <c r="BNR40" s="132"/>
      <c r="BNS40" s="130"/>
      <c r="BNT40" s="133"/>
      <c r="BNU40" s="145"/>
      <c r="BNV40" s="129"/>
      <c r="BNW40" s="130"/>
      <c r="BNX40" s="130"/>
      <c r="BNY40" s="131"/>
      <c r="BNZ40" s="132"/>
      <c r="BOA40" s="130"/>
      <c r="BOB40" s="133"/>
      <c r="BOC40" s="145"/>
      <c r="BOD40" s="129"/>
      <c r="BOE40" s="130"/>
      <c r="BOF40" s="130"/>
      <c r="BOG40" s="131"/>
      <c r="BOH40" s="132"/>
      <c r="BOI40" s="130"/>
      <c r="BOJ40" s="133"/>
      <c r="BOK40" s="145"/>
      <c r="BOL40" s="129"/>
      <c r="BOM40" s="130"/>
      <c r="BON40" s="130"/>
      <c r="BOO40" s="131"/>
      <c r="BOP40" s="132"/>
      <c r="BOQ40" s="130"/>
      <c r="BOR40" s="133"/>
      <c r="BOS40" s="145"/>
      <c r="BOT40" s="129"/>
      <c r="BOU40" s="130"/>
      <c r="BOV40" s="130"/>
      <c r="BOW40" s="131"/>
      <c r="BOX40" s="132"/>
      <c r="BOY40" s="130"/>
      <c r="BOZ40" s="133"/>
      <c r="BPA40" s="145"/>
      <c r="BPB40" s="129"/>
      <c r="BPC40" s="130"/>
      <c r="BPD40" s="130"/>
      <c r="BPE40" s="131"/>
      <c r="BPF40" s="132"/>
      <c r="BPG40" s="130"/>
      <c r="BPH40" s="133"/>
      <c r="BPI40" s="145"/>
      <c r="BPJ40" s="129"/>
      <c r="BPK40" s="130"/>
      <c r="BPL40" s="130"/>
      <c r="BPM40" s="131"/>
      <c r="BPN40" s="132"/>
      <c r="BPO40" s="130"/>
      <c r="BPP40" s="133"/>
      <c r="BPQ40" s="145"/>
      <c r="BPR40" s="129"/>
      <c r="BPS40" s="130"/>
      <c r="BPT40" s="130"/>
      <c r="BPU40" s="131"/>
      <c r="BPV40" s="132"/>
      <c r="BPW40" s="130"/>
      <c r="BPX40" s="133"/>
      <c r="BPY40" s="145"/>
      <c r="BPZ40" s="129"/>
      <c r="BQA40" s="130"/>
      <c r="BQB40" s="130"/>
      <c r="BQC40" s="131"/>
      <c r="BQD40" s="132"/>
      <c r="BQE40" s="130"/>
      <c r="BQF40" s="133"/>
      <c r="BQG40" s="145"/>
      <c r="BQH40" s="129"/>
      <c r="BQI40" s="130"/>
      <c r="BQJ40" s="130"/>
      <c r="BQK40" s="131"/>
      <c r="BQL40" s="132"/>
      <c r="BQM40" s="130"/>
      <c r="BQN40" s="133"/>
      <c r="BQO40" s="145"/>
      <c r="BQP40" s="129"/>
      <c r="BQQ40" s="130"/>
      <c r="BQR40" s="130"/>
      <c r="BQS40" s="131"/>
      <c r="BQT40" s="132"/>
      <c r="BQU40" s="130"/>
      <c r="BQV40" s="133"/>
      <c r="BQW40" s="145"/>
      <c r="BQX40" s="129"/>
      <c r="BQY40" s="130"/>
      <c r="BQZ40" s="130"/>
      <c r="BRA40" s="131"/>
      <c r="BRB40" s="132"/>
      <c r="BRC40" s="130"/>
      <c r="BRD40" s="133"/>
      <c r="BRE40" s="145"/>
      <c r="BRF40" s="129"/>
      <c r="BRG40" s="130"/>
      <c r="BRH40" s="130"/>
      <c r="BRI40" s="131"/>
      <c r="BRJ40" s="132"/>
      <c r="BRK40" s="130"/>
      <c r="BRL40" s="133"/>
      <c r="BRM40" s="145"/>
      <c r="BRN40" s="129"/>
      <c r="BRO40" s="130"/>
      <c r="BRP40" s="130"/>
      <c r="BRQ40" s="131"/>
      <c r="BRR40" s="132"/>
      <c r="BRS40" s="130"/>
      <c r="BRT40" s="133"/>
      <c r="BRU40" s="145"/>
      <c r="BRV40" s="129"/>
      <c r="BRW40" s="130"/>
      <c r="BRX40" s="130"/>
      <c r="BRY40" s="131"/>
      <c r="BRZ40" s="132"/>
      <c r="BSA40" s="130"/>
      <c r="BSB40" s="133"/>
      <c r="BSC40" s="145"/>
      <c r="BSD40" s="129"/>
      <c r="BSE40" s="130"/>
      <c r="BSF40" s="130"/>
      <c r="BSG40" s="131"/>
      <c r="BSH40" s="132"/>
      <c r="BSI40" s="130"/>
      <c r="BSJ40" s="133"/>
      <c r="BSK40" s="145"/>
      <c r="BSL40" s="129"/>
      <c r="BSM40" s="130"/>
      <c r="BSN40" s="130"/>
      <c r="BSO40" s="131"/>
      <c r="BSP40" s="132"/>
      <c r="BSQ40" s="130"/>
      <c r="BSR40" s="133"/>
      <c r="BSS40" s="145"/>
      <c r="BST40" s="129"/>
      <c r="BSU40" s="130"/>
      <c r="BSV40" s="130"/>
      <c r="BSW40" s="131"/>
      <c r="BSX40" s="132"/>
      <c r="BSY40" s="130"/>
      <c r="BSZ40" s="133"/>
      <c r="BTA40" s="145"/>
      <c r="BTB40" s="129"/>
      <c r="BTC40" s="130"/>
      <c r="BTD40" s="130"/>
      <c r="BTE40" s="131"/>
      <c r="BTF40" s="132"/>
      <c r="BTG40" s="130"/>
      <c r="BTH40" s="133"/>
      <c r="BTI40" s="145"/>
      <c r="BTJ40" s="129"/>
      <c r="BTK40" s="130"/>
      <c r="BTL40" s="130"/>
      <c r="BTM40" s="131"/>
      <c r="BTN40" s="132"/>
      <c r="BTO40" s="130"/>
      <c r="BTP40" s="133"/>
      <c r="BTQ40" s="145"/>
      <c r="BTR40" s="129"/>
      <c r="BTS40" s="130"/>
      <c r="BTT40" s="130"/>
      <c r="BTU40" s="131"/>
      <c r="BTV40" s="132"/>
      <c r="BTW40" s="130"/>
      <c r="BTX40" s="133"/>
      <c r="BTY40" s="145"/>
      <c r="BTZ40" s="129"/>
      <c r="BUA40" s="130"/>
      <c r="BUB40" s="130"/>
      <c r="BUC40" s="131"/>
      <c r="BUD40" s="132"/>
      <c r="BUE40" s="130"/>
      <c r="BUF40" s="133"/>
      <c r="BUG40" s="145"/>
      <c r="BUH40" s="129"/>
      <c r="BUI40" s="130"/>
      <c r="BUJ40" s="130"/>
      <c r="BUK40" s="131"/>
      <c r="BUL40" s="132"/>
      <c r="BUM40" s="130"/>
      <c r="BUN40" s="133"/>
      <c r="BUO40" s="145"/>
      <c r="BUP40" s="129"/>
      <c r="BUQ40" s="130"/>
      <c r="BUR40" s="130"/>
      <c r="BUS40" s="131"/>
      <c r="BUT40" s="132"/>
      <c r="BUU40" s="130"/>
      <c r="BUV40" s="133"/>
      <c r="BUW40" s="145"/>
      <c r="BUX40" s="129"/>
      <c r="BUY40" s="130"/>
      <c r="BUZ40" s="130"/>
      <c r="BVA40" s="131"/>
      <c r="BVB40" s="132"/>
      <c r="BVC40" s="130"/>
      <c r="BVD40" s="133"/>
      <c r="BVE40" s="145"/>
      <c r="BVF40" s="129"/>
      <c r="BVG40" s="130"/>
      <c r="BVH40" s="130"/>
      <c r="BVI40" s="131"/>
      <c r="BVJ40" s="132"/>
      <c r="BVK40" s="130"/>
      <c r="BVL40" s="133"/>
      <c r="BVM40" s="145"/>
      <c r="BVN40" s="129"/>
      <c r="BVO40" s="130"/>
      <c r="BVP40" s="130"/>
      <c r="BVQ40" s="131"/>
      <c r="BVR40" s="132"/>
      <c r="BVS40" s="130"/>
      <c r="BVT40" s="133"/>
      <c r="BVU40" s="145"/>
      <c r="BVV40" s="129"/>
      <c r="BVW40" s="130"/>
      <c r="BVX40" s="130"/>
      <c r="BVY40" s="131"/>
      <c r="BVZ40" s="132"/>
      <c r="BWA40" s="130"/>
      <c r="BWB40" s="133"/>
      <c r="BWC40" s="145"/>
      <c r="BWD40" s="129"/>
      <c r="BWE40" s="130"/>
      <c r="BWF40" s="130"/>
      <c r="BWG40" s="131"/>
      <c r="BWH40" s="132"/>
      <c r="BWI40" s="130"/>
      <c r="BWJ40" s="133"/>
      <c r="BWK40" s="145"/>
      <c r="BWL40" s="129"/>
      <c r="BWM40" s="130"/>
      <c r="BWN40" s="130"/>
      <c r="BWO40" s="131"/>
      <c r="BWP40" s="132"/>
      <c r="BWQ40" s="130"/>
      <c r="BWR40" s="133"/>
      <c r="BWS40" s="145"/>
      <c r="BWT40" s="129"/>
      <c r="BWU40" s="130"/>
      <c r="BWV40" s="130"/>
      <c r="BWW40" s="131"/>
      <c r="BWX40" s="132"/>
      <c r="BWY40" s="130"/>
      <c r="BWZ40" s="133"/>
      <c r="BXA40" s="145"/>
      <c r="BXB40" s="129"/>
      <c r="BXC40" s="130"/>
      <c r="BXD40" s="130"/>
      <c r="BXE40" s="131"/>
      <c r="BXF40" s="132"/>
      <c r="BXG40" s="130"/>
      <c r="BXH40" s="133"/>
      <c r="BXI40" s="145"/>
      <c r="BXJ40" s="129"/>
      <c r="BXK40" s="130"/>
      <c r="BXL40" s="130"/>
      <c r="BXM40" s="131"/>
      <c r="BXN40" s="132"/>
      <c r="BXO40" s="130"/>
      <c r="BXP40" s="133"/>
      <c r="BXQ40" s="145"/>
      <c r="BXR40" s="129"/>
      <c r="BXS40" s="130"/>
      <c r="BXT40" s="130"/>
      <c r="BXU40" s="131"/>
      <c r="BXV40" s="132"/>
      <c r="BXW40" s="130"/>
      <c r="BXX40" s="133"/>
      <c r="BXY40" s="145"/>
      <c r="BXZ40" s="129"/>
      <c r="BYA40" s="130"/>
      <c r="BYB40" s="130"/>
      <c r="BYC40" s="131"/>
      <c r="BYD40" s="132"/>
      <c r="BYE40" s="130"/>
      <c r="BYF40" s="133"/>
      <c r="BYG40" s="145"/>
      <c r="BYH40" s="129"/>
      <c r="BYI40" s="130"/>
      <c r="BYJ40" s="130"/>
      <c r="BYK40" s="131"/>
      <c r="BYL40" s="132"/>
      <c r="BYM40" s="130"/>
      <c r="BYN40" s="133"/>
      <c r="BYO40" s="145"/>
      <c r="BYP40" s="129"/>
      <c r="BYQ40" s="130"/>
      <c r="BYR40" s="130"/>
      <c r="BYS40" s="131"/>
      <c r="BYT40" s="132"/>
      <c r="BYU40" s="130"/>
      <c r="BYV40" s="133"/>
      <c r="BYW40" s="145"/>
      <c r="BYX40" s="129"/>
      <c r="BYY40" s="130"/>
      <c r="BYZ40" s="130"/>
      <c r="BZA40" s="131"/>
      <c r="BZB40" s="132"/>
      <c r="BZC40" s="130"/>
      <c r="BZD40" s="133"/>
      <c r="BZE40" s="145"/>
      <c r="BZF40" s="129"/>
      <c r="BZG40" s="130"/>
      <c r="BZH40" s="130"/>
      <c r="BZI40" s="131"/>
      <c r="BZJ40" s="132"/>
      <c r="BZK40" s="130"/>
      <c r="BZL40" s="133"/>
      <c r="BZM40" s="145"/>
      <c r="BZN40" s="129"/>
      <c r="BZO40" s="130"/>
      <c r="BZP40" s="130"/>
      <c r="BZQ40" s="131"/>
      <c r="BZR40" s="132"/>
      <c r="BZS40" s="130"/>
      <c r="BZT40" s="133"/>
      <c r="BZU40" s="145"/>
      <c r="BZV40" s="129"/>
      <c r="BZW40" s="130"/>
      <c r="BZX40" s="130"/>
      <c r="BZY40" s="131"/>
      <c r="BZZ40" s="132"/>
      <c r="CAA40" s="130"/>
      <c r="CAB40" s="133"/>
      <c r="CAC40" s="145"/>
      <c r="CAD40" s="129"/>
      <c r="CAE40" s="130"/>
      <c r="CAF40" s="130"/>
      <c r="CAG40" s="131"/>
      <c r="CAH40" s="132"/>
      <c r="CAI40" s="130"/>
      <c r="CAJ40" s="133"/>
      <c r="CAK40" s="145"/>
      <c r="CAL40" s="129"/>
      <c r="CAM40" s="130"/>
      <c r="CAN40" s="130"/>
      <c r="CAO40" s="131"/>
      <c r="CAP40" s="132"/>
      <c r="CAQ40" s="130"/>
      <c r="CAR40" s="133"/>
      <c r="CAS40" s="145"/>
      <c r="CAT40" s="129"/>
      <c r="CAU40" s="130"/>
      <c r="CAV40" s="130"/>
      <c r="CAW40" s="131"/>
      <c r="CAX40" s="132"/>
      <c r="CAY40" s="130"/>
      <c r="CAZ40" s="133"/>
      <c r="CBA40" s="145"/>
      <c r="CBB40" s="129"/>
      <c r="CBC40" s="130"/>
      <c r="CBD40" s="130"/>
      <c r="CBE40" s="131"/>
      <c r="CBF40" s="132"/>
      <c r="CBG40" s="130"/>
      <c r="CBH40" s="133"/>
      <c r="CBI40" s="145"/>
      <c r="CBJ40" s="129"/>
      <c r="CBK40" s="130"/>
      <c r="CBL40" s="130"/>
      <c r="CBM40" s="131"/>
      <c r="CBN40" s="132"/>
      <c r="CBO40" s="130"/>
      <c r="CBP40" s="133"/>
      <c r="CBQ40" s="145"/>
      <c r="CBR40" s="129"/>
      <c r="CBS40" s="130"/>
      <c r="CBT40" s="130"/>
      <c r="CBU40" s="131"/>
      <c r="CBV40" s="132"/>
      <c r="CBW40" s="130"/>
      <c r="CBX40" s="133"/>
      <c r="CBY40" s="145"/>
      <c r="CBZ40" s="129"/>
      <c r="CCA40" s="130"/>
      <c r="CCB40" s="130"/>
      <c r="CCC40" s="131"/>
      <c r="CCD40" s="132"/>
      <c r="CCE40" s="130"/>
      <c r="CCF40" s="133"/>
      <c r="CCG40" s="145"/>
      <c r="CCH40" s="129"/>
      <c r="CCI40" s="130"/>
      <c r="CCJ40" s="130"/>
      <c r="CCK40" s="131"/>
      <c r="CCL40" s="132"/>
      <c r="CCM40" s="130"/>
      <c r="CCN40" s="133"/>
      <c r="CCO40" s="145"/>
      <c r="CCP40" s="129"/>
      <c r="CCQ40" s="130"/>
      <c r="CCR40" s="130"/>
      <c r="CCS40" s="131"/>
      <c r="CCT40" s="132"/>
      <c r="CCU40" s="130"/>
      <c r="CCV40" s="133"/>
      <c r="CCW40" s="145"/>
      <c r="CCX40" s="129"/>
      <c r="CCY40" s="130"/>
      <c r="CCZ40" s="130"/>
      <c r="CDA40" s="131"/>
      <c r="CDB40" s="132"/>
      <c r="CDC40" s="130"/>
      <c r="CDD40" s="133"/>
      <c r="CDE40" s="145"/>
      <c r="CDF40" s="129"/>
      <c r="CDG40" s="130"/>
      <c r="CDH40" s="130"/>
      <c r="CDI40" s="131"/>
      <c r="CDJ40" s="132"/>
      <c r="CDK40" s="130"/>
      <c r="CDL40" s="133"/>
      <c r="CDM40" s="145"/>
      <c r="CDN40" s="129"/>
      <c r="CDO40" s="130"/>
      <c r="CDP40" s="130"/>
      <c r="CDQ40" s="131"/>
      <c r="CDR40" s="132"/>
      <c r="CDS40" s="130"/>
      <c r="CDT40" s="133"/>
      <c r="CDU40" s="145"/>
      <c r="CDV40" s="129"/>
      <c r="CDW40" s="130"/>
      <c r="CDX40" s="130"/>
      <c r="CDY40" s="131"/>
      <c r="CDZ40" s="132"/>
      <c r="CEA40" s="130"/>
      <c r="CEB40" s="133"/>
      <c r="CEC40" s="145"/>
      <c r="CED40" s="129"/>
      <c r="CEE40" s="130"/>
      <c r="CEF40" s="130"/>
      <c r="CEG40" s="131"/>
      <c r="CEH40" s="132"/>
      <c r="CEI40" s="130"/>
      <c r="CEJ40" s="133"/>
      <c r="CEK40" s="145"/>
      <c r="CEL40" s="129"/>
      <c r="CEM40" s="130"/>
      <c r="CEN40" s="130"/>
      <c r="CEO40" s="131"/>
      <c r="CEP40" s="132"/>
      <c r="CEQ40" s="130"/>
      <c r="CER40" s="133"/>
      <c r="CES40" s="145"/>
      <c r="CET40" s="129"/>
      <c r="CEU40" s="130"/>
      <c r="CEV40" s="130"/>
      <c r="CEW40" s="131"/>
      <c r="CEX40" s="132"/>
      <c r="CEY40" s="130"/>
      <c r="CEZ40" s="133"/>
      <c r="CFA40" s="145"/>
      <c r="CFB40" s="129"/>
      <c r="CFC40" s="130"/>
      <c r="CFD40" s="130"/>
      <c r="CFE40" s="131"/>
      <c r="CFF40" s="132"/>
      <c r="CFG40" s="130"/>
      <c r="CFH40" s="133"/>
      <c r="CFI40" s="145"/>
      <c r="CFJ40" s="129"/>
      <c r="CFK40" s="130"/>
      <c r="CFL40" s="130"/>
      <c r="CFM40" s="131"/>
      <c r="CFN40" s="132"/>
      <c r="CFO40" s="130"/>
      <c r="CFP40" s="133"/>
      <c r="CFQ40" s="145"/>
      <c r="CFR40" s="129"/>
      <c r="CFS40" s="130"/>
      <c r="CFT40" s="130"/>
      <c r="CFU40" s="131"/>
      <c r="CFV40" s="132"/>
      <c r="CFW40" s="130"/>
      <c r="CFX40" s="133"/>
      <c r="CFY40" s="145"/>
      <c r="CFZ40" s="129"/>
      <c r="CGA40" s="130"/>
      <c r="CGB40" s="130"/>
      <c r="CGC40" s="131"/>
      <c r="CGD40" s="132"/>
      <c r="CGE40" s="130"/>
      <c r="CGF40" s="133"/>
      <c r="CGG40" s="145"/>
      <c r="CGH40" s="129"/>
      <c r="CGI40" s="130"/>
      <c r="CGJ40" s="130"/>
      <c r="CGK40" s="131"/>
      <c r="CGL40" s="132"/>
      <c r="CGM40" s="130"/>
      <c r="CGN40" s="133"/>
      <c r="CGO40" s="145"/>
      <c r="CGP40" s="129"/>
      <c r="CGQ40" s="130"/>
      <c r="CGR40" s="130"/>
      <c r="CGS40" s="131"/>
      <c r="CGT40" s="132"/>
      <c r="CGU40" s="130"/>
      <c r="CGV40" s="133"/>
      <c r="CGW40" s="145"/>
      <c r="CGX40" s="129"/>
      <c r="CGY40" s="130"/>
      <c r="CGZ40" s="130"/>
      <c r="CHA40" s="131"/>
      <c r="CHB40" s="132"/>
      <c r="CHC40" s="130"/>
      <c r="CHD40" s="133"/>
      <c r="CHE40" s="145"/>
      <c r="CHF40" s="129"/>
      <c r="CHG40" s="130"/>
      <c r="CHH40" s="130"/>
      <c r="CHI40" s="131"/>
      <c r="CHJ40" s="132"/>
      <c r="CHK40" s="130"/>
      <c r="CHL40" s="133"/>
      <c r="CHM40" s="145"/>
      <c r="CHN40" s="129"/>
      <c r="CHO40" s="130"/>
      <c r="CHP40" s="130"/>
      <c r="CHQ40" s="131"/>
      <c r="CHR40" s="132"/>
      <c r="CHS40" s="130"/>
      <c r="CHT40" s="133"/>
      <c r="CHU40" s="145"/>
      <c r="CHV40" s="129"/>
      <c r="CHW40" s="130"/>
      <c r="CHX40" s="130"/>
      <c r="CHY40" s="131"/>
      <c r="CHZ40" s="132"/>
      <c r="CIA40" s="130"/>
      <c r="CIB40" s="133"/>
      <c r="CIC40" s="145"/>
      <c r="CID40" s="129"/>
      <c r="CIE40" s="130"/>
      <c r="CIF40" s="130"/>
      <c r="CIG40" s="131"/>
      <c r="CIH40" s="132"/>
      <c r="CII40" s="130"/>
      <c r="CIJ40" s="133"/>
      <c r="CIK40" s="145"/>
      <c r="CIL40" s="129"/>
      <c r="CIM40" s="130"/>
      <c r="CIN40" s="130"/>
      <c r="CIO40" s="131"/>
      <c r="CIP40" s="132"/>
      <c r="CIQ40" s="130"/>
      <c r="CIR40" s="133"/>
      <c r="CIS40" s="145"/>
      <c r="CIT40" s="129"/>
      <c r="CIU40" s="130"/>
      <c r="CIV40" s="130"/>
      <c r="CIW40" s="131"/>
      <c r="CIX40" s="132"/>
      <c r="CIY40" s="130"/>
      <c r="CIZ40" s="133"/>
      <c r="CJA40" s="145"/>
      <c r="CJB40" s="129"/>
      <c r="CJC40" s="130"/>
      <c r="CJD40" s="130"/>
      <c r="CJE40" s="131"/>
      <c r="CJF40" s="132"/>
      <c r="CJG40" s="130"/>
      <c r="CJH40" s="133"/>
      <c r="CJI40" s="145"/>
      <c r="CJJ40" s="129"/>
      <c r="CJK40" s="130"/>
      <c r="CJL40" s="130"/>
      <c r="CJM40" s="131"/>
      <c r="CJN40" s="132"/>
      <c r="CJO40" s="130"/>
      <c r="CJP40" s="133"/>
      <c r="CJQ40" s="145"/>
      <c r="CJR40" s="129"/>
      <c r="CJS40" s="130"/>
      <c r="CJT40" s="130"/>
      <c r="CJU40" s="131"/>
      <c r="CJV40" s="132"/>
      <c r="CJW40" s="130"/>
      <c r="CJX40" s="133"/>
      <c r="CJY40" s="145"/>
      <c r="CJZ40" s="129"/>
      <c r="CKA40" s="130"/>
      <c r="CKB40" s="130"/>
      <c r="CKC40" s="131"/>
      <c r="CKD40" s="132"/>
      <c r="CKE40" s="130"/>
      <c r="CKF40" s="133"/>
      <c r="CKG40" s="145"/>
      <c r="CKH40" s="129"/>
      <c r="CKI40" s="130"/>
      <c r="CKJ40" s="130"/>
      <c r="CKK40" s="131"/>
      <c r="CKL40" s="132"/>
      <c r="CKM40" s="130"/>
      <c r="CKN40" s="133"/>
      <c r="CKO40" s="145"/>
      <c r="CKP40" s="129"/>
      <c r="CKQ40" s="130"/>
      <c r="CKR40" s="130"/>
      <c r="CKS40" s="131"/>
      <c r="CKT40" s="132"/>
      <c r="CKU40" s="130"/>
      <c r="CKV40" s="133"/>
      <c r="CKW40" s="145"/>
      <c r="CKX40" s="129"/>
      <c r="CKY40" s="130"/>
      <c r="CKZ40" s="130"/>
      <c r="CLA40" s="131"/>
      <c r="CLB40" s="132"/>
      <c r="CLC40" s="130"/>
      <c r="CLD40" s="133"/>
      <c r="CLE40" s="145"/>
      <c r="CLF40" s="129"/>
      <c r="CLG40" s="130"/>
      <c r="CLH40" s="130"/>
      <c r="CLI40" s="131"/>
      <c r="CLJ40" s="132"/>
      <c r="CLK40" s="130"/>
      <c r="CLL40" s="133"/>
      <c r="CLM40" s="145"/>
      <c r="CLN40" s="129"/>
      <c r="CLO40" s="130"/>
      <c r="CLP40" s="130"/>
      <c r="CLQ40" s="131"/>
      <c r="CLR40" s="132"/>
      <c r="CLS40" s="130"/>
      <c r="CLT40" s="133"/>
      <c r="CLU40" s="145"/>
      <c r="CLV40" s="129"/>
      <c r="CLW40" s="130"/>
      <c r="CLX40" s="130"/>
      <c r="CLY40" s="131"/>
      <c r="CLZ40" s="132"/>
      <c r="CMA40" s="130"/>
      <c r="CMB40" s="133"/>
      <c r="CMC40" s="145"/>
      <c r="CMD40" s="129"/>
      <c r="CME40" s="130"/>
      <c r="CMF40" s="130"/>
      <c r="CMG40" s="131"/>
      <c r="CMH40" s="132"/>
      <c r="CMI40" s="130"/>
      <c r="CMJ40" s="133"/>
      <c r="CMK40" s="145"/>
      <c r="CML40" s="129"/>
      <c r="CMM40" s="130"/>
      <c r="CMN40" s="130"/>
      <c r="CMO40" s="131"/>
      <c r="CMP40" s="132"/>
      <c r="CMQ40" s="130"/>
      <c r="CMR40" s="133"/>
      <c r="CMS40" s="145"/>
      <c r="CMT40" s="129"/>
      <c r="CMU40" s="130"/>
      <c r="CMV40" s="130"/>
      <c r="CMW40" s="131"/>
      <c r="CMX40" s="132"/>
      <c r="CMY40" s="130"/>
      <c r="CMZ40" s="133"/>
      <c r="CNA40" s="145"/>
      <c r="CNB40" s="129"/>
      <c r="CNC40" s="130"/>
      <c r="CND40" s="130"/>
      <c r="CNE40" s="131"/>
      <c r="CNF40" s="132"/>
      <c r="CNG40" s="130"/>
      <c r="CNH40" s="133"/>
      <c r="CNI40" s="145"/>
      <c r="CNJ40" s="129"/>
      <c r="CNK40" s="130"/>
      <c r="CNL40" s="130"/>
      <c r="CNM40" s="131"/>
      <c r="CNN40" s="132"/>
      <c r="CNO40" s="130"/>
      <c r="CNP40" s="133"/>
      <c r="CNQ40" s="145"/>
      <c r="CNR40" s="129"/>
      <c r="CNS40" s="130"/>
      <c r="CNT40" s="130"/>
      <c r="CNU40" s="131"/>
      <c r="CNV40" s="132"/>
      <c r="CNW40" s="130"/>
      <c r="CNX40" s="133"/>
      <c r="CNY40" s="145"/>
      <c r="CNZ40" s="129"/>
      <c r="COA40" s="130"/>
      <c r="COB40" s="130"/>
      <c r="COC40" s="131"/>
      <c r="COD40" s="132"/>
      <c r="COE40" s="130"/>
      <c r="COF40" s="133"/>
      <c r="COG40" s="145"/>
      <c r="COH40" s="129"/>
      <c r="COI40" s="130"/>
      <c r="COJ40" s="130"/>
      <c r="COK40" s="131"/>
      <c r="COL40" s="132"/>
      <c r="COM40" s="130"/>
      <c r="CON40" s="133"/>
      <c r="COO40" s="145"/>
      <c r="COP40" s="129"/>
      <c r="COQ40" s="130"/>
      <c r="COR40" s="130"/>
      <c r="COS40" s="131"/>
      <c r="COT40" s="132"/>
      <c r="COU40" s="130"/>
      <c r="COV40" s="133"/>
      <c r="COW40" s="145"/>
      <c r="COX40" s="129"/>
      <c r="COY40" s="130"/>
      <c r="COZ40" s="130"/>
      <c r="CPA40" s="131"/>
      <c r="CPB40" s="132"/>
      <c r="CPC40" s="130"/>
      <c r="CPD40" s="133"/>
      <c r="CPE40" s="145"/>
      <c r="CPF40" s="129"/>
      <c r="CPG40" s="130"/>
      <c r="CPH40" s="130"/>
      <c r="CPI40" s="131"/>
      <c r="CPJ40" s="132"/>
      <c r="CPK40" s="130"/>
      <c r="CPL40" s="133"/>
      <c r="CPM40" s="145"/>
      <c r="CPN40" s="129"/>
      <c r="CPO40" s="130"/>
      <c r="CPP40" s="130"/>
      <c r="CPQ40" s="131"/>
      <c r="CPR40" s="132"/>
      <c r="CPS40" s="130"/>
      <c r="CPT40" s="133"/>
      <c r="CPU40" s="145"/>
      <c r="CPV40" s="129"/>
      <c r="CPW40" s="130"/>
      <c r="CPX40" s="130"/>
      <c r="CPY40" s="131"/>
      <c r="CPZ40" s="132"/>
      <c r="CQA40" s="130"/>
      <c r="CQB40" s="133"/>
      <c r="CQC40" s="145"/>
      <c r="CQD40" s="129"/>
      <c r="CQE40" s="130"/>
      <c r="CQF40" s="130"/>
      <c r="CQG40" s="131"/>
      <c r="CQH40" s="132"/>
      <c r="CQI40" s="130"/>
      <c r="CQJ40" s="133"/>
      <c r="CQK40" s="145"/>
      <c r="CQL40" s="129"/>
      <c r="CQM40" s="130"/>
      <c r="CQN40" s="130"/>
      <c r="CQO40" s="131"/>
      <c r="CQP40" s="132"/>
      <c r="CQQ40" s="130"/>
      <c r="CQR40" s="133"/>
      <c r="CQS40" s="145"/>
      <c r="CQT40" s="129"/>
      <c r="CQU40" s="130"/>
      <c r="CQV40" s="130"/>
      <c r="CQW40" s="131"/>
      <c r="CQX40" s="132"/>
      <c r="CQY40" s="130"/>
      <c r="CQZ40" s="133"/>
      <c r="CRA40" s="145"/>
      <c r="CRB40" s="129"/>
      <c r="CRC40" s="130"/>
      <c r="CRD40" s="130"/>
      <c r="CRE40" s="131"/>
      <c r="CRF40" s="132"/>
      <c r="CRG40" s="130"/>
      <c r="CRH40" s="133"/>
      <c r="CRI40" s="145"/>
      <c r="CRJ40" s="129"/>
      <c r="CRK40" s="130"/>
      <c r="CRL40" s="130"/>
      <c r="CRM40" s="131"/>
      <c r="CRN40" s="132"/>
      <c r="CRO40" s="130"/>
      <c r="CRP40" s="133"/>
      <c r="CRQ40" s="145"/>
      <c r="CRR40" s="129"/>
      <c r="CRS40" s="130"/>
      <c r="CRT40" s="130"/>
      <c r="CRU40" s="131"/>
      <c r="CRV40" s="132"/>
      <c r="CRW40" s="130"/>
      <c r="CRX40" s="133"/>
      <c r="CRY40" s="145"/>
      <c r="CRZ40" s="129"/>
      <c r="CSA40" s="130"/>
      <c r="CSB40" s="130"/>
      <c r="CSC40" s="131"/>
      <c r="CSD40" s="132"/>
      <c r="CSE40" s="130"/>
      <c r="CSF40" s="133"/>
      <c r="CSG40" s="145"/>
      <c r="CSH40" s="129"/>
      <c r="CSI40" s="130"/>
      <c r="CSJ40" s="130"/>
      <c r="CSK40" s="131"/>
      <c r="CSL40" s="132"/>
      <c r="CSM40" s="130"/>
      <c r="CSN40" s="133"/>
      <c r="CSO40" s="145"/>
      <c r="CSP40" s="129"/>
      <c r="CSQ40" s="130"/>
      <c r="CSR40" s="130"/>
      <c r="CSS40" s="131"/>
      <c r="CST40" s="132"/>
      <c r="CSU40" s="130"/>
      <c r="CSV40" s="133"/>
      <c r="CSW40" s="145"/>
      <c r="CSX40" s="129"/>
      <c r="CSY40" s="130"/>
      <c r="CSZ40" s="130"/>
      <c r="CTA40" s="131"/>
      <c r="CTB40" s="132"/>
      <c r="CTC40" s="130"/>
      <c r="CTD40" s="133"/>
      <c r="CTE40" s="145"/>
      <c r="CTF40" s="129"/>
      <c r="CTG40" s="130"/>
      <c r="CTH40" s="130"/>
      <c r="CTI40" s="131"/>
      <c r="CTJ40" s="132"/>
      <c r="CTK40" s="130"/>
      <c r="CTL40" s="133"/>
      <c r="CTM40" s="145"/>
      <c r="CTN40" s="129"/>
      <c r="CTO40" s="130"/>
      <c r="CTP40" s="130"/>
      <c r="CTQ40" s="131"/>
      <c r="CTR40" s="132"/>
      <c r="CTS40" s="130"/>
      <c r="CTT40" s="133"/>
      <c r="CTU40" s="145"/>
      <c r="CTV40" s="129"/>
      <c r="CTW40" s="130"/>
      <c r="CTX40" s="130"/>
      <c r="CTY40" s="131"/>
      <c r="CTZ40" s="132"/>
      <c r="CUA40" s="130"/>
      <c r="CUB40" s="133"/>
      <c r="CUC40" s="145"/>
      <c r="CUD40" s="129"/>
      <c r="CUE40" s="130"/>
      <c r="CUF40" s="130"/>
      <c r="CUG40" s="131"/>
      <c r="CUH40" s="132"/>
      <c r="CUI40" s="130"/>
      <c r="CUJ40" s="133"/>
      <c r="CUK40" s="145"/>
      <c r="CUL40" s="129"/>
      <c r="CUM40" s="130"/>
      <c r="CUN40" s="130"/>
      <c r="CUO40" s="131"/>
      <c r="CUP40" s="132"/>
      <c r="CUQ40" s="130"/>
      <c r="CUR40" s="133"/>
      <c r="CUS40" s="145"/>
      <c r="CUT40" s="129"/>
      <c r="CUU40" s="130"/>
      <c r="CUV40" s="130"/>
      <c r="CUW40" s="131"/>
      <c r="CUX40" s="132"/>
      <c r="CUY40" s="130"/>
      <c r="CUZ40" s="133"/>
      <c r="CVA40" s="145"/>
      <c r="CVB40" s="129"/>
      <c r="CVC40" s="130"/>
      <c r="CVD40" s="130"/>
      <c r="CVE40" s="131"/>
      <c r="CVF40" s="132"/>
      <c r="CVG40" s="130"/>
      <c r="CVH40" s="133"/>
      <c r="CVI40" s="145"/>
      <c r="CVJ40" s="129"/>
      <c r="CVK40" s="130"/>
      <c r="CVL40" s="130"/>
      <c r="CVM40" s="131"/>
      <c r="CVN40" s="132"/>
      <c r="CVO40" s="130"/>
      <c r="CVP40" s="133"/>
      <c r="CVQ40" s="145"/>
      <c r="CVR40" s="129"/>
      <c r="CVS40" s="130"/>
      <c r="CVT40" s="130"/>
      <c r="CVU40" s="131"/>
      <c r="CVV40" s="132"/>
      <c r="CVW40" s="130"/>
      <c r="CVX40" s="133"/>
      <c r="CVY40" s="145"/>
      <c r="CVZ40" s="129"/>
      <c r="CWA40" s="130"/>
      <c r="CWB40" s="130"/>
      <c r="CWC40" s="131"/>
      <c r="CWD40" s="132"/>
      <c r="CWE40" s="130"/>
      <c r="CWF40" s="133"/>
      <c r="CWG40" s="145"/>
      <c r="CWH40" s="129"/>
      <c r="CWI40" s="130"/>
      <c r="CWJ40" s="130"/>
      <c r="CWK40" s="131"/>
      <c r="CWL40" s="132"/>
      <c r="CWM40" s="130"/>
      <c r="CWN40" s="133"/>
      <c r="CWO40" s="145"/>
      <c r="CWP40" s="129"/>
      <c r="CWQ40" s="130"/>
      <c r="CWR40" s="130"/>
      <c r="CWS40" s="131"/>
      <c r="CWT40" s="132"/>
      <c r="CWU40" s="130"/>
      <c r="CWV40" s="133"/>
      <c r="CWW40" s="145"/>
      <c r="CWX40" s="129"/>
      <c r="CWY40" s="130"/>
      <c r="CWZ40" s="130"/>
      <c r="CXA40" s="131"/>
      <c r="CXB40" s="132"/>
      <c r="CXC40" s="130"/>
      <c r="CXD40" s="133"/>
      <c r="CXE40" s="145"/>
      <c r="CXF40" s="129"/>
      <c r="CXG40" s="130"/>
      <c r="CXH40" s="130"/>
      <c r="CXI40" s="131"/>
      <c r="CXJ40" s="132"/>
      <c r="CXK40" s="130"/>
      <c r="CXL40" s="133"/>
      <c r="CXM40" s="145"/>
      <c r="CXN40" s="129"/>
      <c r="CXO40" s="130"/>
      <c r="CXP40" s="130"/>
      <c r="CXQ40" s="131"/>
      <c r="CXR40" s="132"/>
      <c r="CXS40" s="130"/>
      <c r="CXT40" s="133"/>
      <c r="CXU40" s="145"/>
      <c r="CXV40" s="129"/>
      <c r="CXW40" s="130"/>
      <c r="CXX40" s="130"/>
      <c r="CXY40" s="131"/>
      <c r="CXZ40" s="132"/>
      <c r="CYA40" s="130"/>
      <c r="CYB40" s="133"/>
      <c r="CYC40" s="145"/>
      <c r="CYD40" s="129"/>
      <c r="CYE40" s="130"/>
      <c r="CYF40" s="130"/>
      <c r="CYG40" s="131"/>
      <c r="CYH40" s="132"/>
      <c r="CYI40" s="130"/>
      <c r="CYJ40" s="133"/>
      <c r="CYK40" s="145"/>
      <c r="CYL40" s="129"/>
      <c r="CYM40" s="130"/>
      <c r="CYN40" s="130"/>
      <c r="CYO40" s="131"/>
      <c r="CYP40" s="132"/>
      <c r="CYQ40" s="130"/>
      <c r="CYR40" s="133"/>
      <c r="CYS40" s="145"/>
      <c r="CYT40" s="129"/>
      <c r="CYU40" s="130"/>
      <c r="CYV40" s="130"/>
      <c r="CYW40" s="131"/>
      <c r="CYX40" s="132"/>
      <c r="CYY40" s="130"/>
      <c r="CYZ40" s="133"/>
      <c r="CZA40" s="145"/>
      <c r="CZB40" s="129"/>
      <c r="CZC40" s="130"/>
      <c r="CZD40" s="130"/>
      <c r="CZE40" s="131"/>
      <c r="CZF40" s="132"/>
      <c r="CZG40" s="130"/>
      <c r="CZH40" s="133"/>
      <c r="CZI40" s="145"/>
      <c r="CZJ40" s="129"/>
      <c r="CZK40" s="130"/>
      <c r="CZL40" s="130"/>
      <c r="CZM40" s="131"/>
      <c r="CZN40" s="132"/>
      <c r="CZO40" s="130"/>
      <c r="CZP40" s="133"/>
      <c r="CZQ40" s="145"/>
      <c r="CZR40" s="129"/>
      <c r="CZS40" s="130"/>
      <c r="CZT40" s="130"/>
      <c r="CZU40" s="131"/>
      <c r="CZV40" s="132"/>
      <c r="CZW40" s="130"/>
      <c r="CZX40" s="133"/>
      <c r="CZY40" s="145"/>
      <c r="CZZ40" s="129"/>
      <c r="DAA40" s="130"/>
      <c r="DAB40" s="130"/>
      <c r="DAC40" s="131"/>
      <c r="DAD40" s="132"/>
      <c r="DAE40" s="130"/>
      <c r="DAF40" s="133"/>
      <c r="DAG40" s="145"/>
      <c r="DAH40" s="129"/>
      <c r="DAI40" s="130"/>
      <c r="DAJ40" s="130"/>
      <c r="DAK40" s="131"/>
      <c r="DAL40" s="132"/>
      <c r="DAM40" s="130"/>
      <c r="DAN40" s="133"/>
      <c r="DAO40" s="145"/>
      <c r="DAP40" s="129"/>
      <c r="DAQ40" s="130"/>
      <c r="DAR40" s="130"/>
      <c r="DAS40" s="131"/>
      <c r="DAT40" s="132"/>
      <c r="DAU40" s="130"/>
      <c r="DAV40" s="133"/>
      <c r="DAW40" s="145"/>
      <c r="DAX40" s="129"/>
      <c r="DAY40" s="130"/>
      <c r="DAZ40" s="130"/>
      <c r="DBA40" s="131"/>
      <c r="DBB40" s="132"/>
      <c r="DBC40" s="130"/>
      <c r="DBD40" s="133"/>
      <c r="DBE40" s="145"/>
      <c r="DBF40" s="129"/>
      <c r="DBG40" s="130"/>
      <c r="DBH40" s="130"/>
      <c r="DBI40" s="131"/>
      <c r="DBJ40" s="132"/>
      <c r="DBK40" s="130"/>
      <c r="DBL40" s="133"/>
      <c r="DBM40" s="145"/>
      <c r="DBN40" s="129"/>
      <c r="DBO40" s="130"/>
      <c r="DBP40" s="130"/>
      <c r="DBQ40" s="131"/>
      <c r="DBR40" s="132"/>
      <c r="DBS40" s="130"/>
      <c r="DBT40" s="133"/>
      <c r="DBU40" s="145"/>
      <c r="DBV40" s="129"/>
      <c r="DBW40" s="130"/>
      <c r="DBX40" s="130"/>
      <c r="DBY40" s="131"/>
      <c r="DBZ40" s="132"/>
      <c r="DCA40" s="130"/>
      <c r="DCB40" s="133"/>
      <c r="DCC40" s="145"/>
      <c r="DCD40" s="129"/>
      <c r="DCE40" s="130"/>
      <c r="DCF40" s="130"/>
      <c r="DCG40" s="131"/>
      <c r="DCH40" s="132"/>
      <c r="DCI40" s="130"/>
      <c r="DCJ40" s="133"/>
      <c r="DCK40" s="145"/>
      <c r="DCL40" s="129"/>
      <c r="DCM40" s="130"/>
      <c r="DCN40" s="130"/>
      <c r="DCO40" s="131"/>
      <c r="DCP40" s="132"/>
      <c r="DCQ40" s="130"/>
      <c r="DCR40" s="133"/>
      <c r="DCS40" s="145"/>
      <c r="DCT40" s="129"/>
      <c r="DCU40" s="130"/>
      <c r="DCV40" s="130"/>
      <c r="DCW40" s="131"/>
      <c r="DCX40" s="132"/>
      <c r="DCY40" s="130"/>
      <c r="DCZ40" s="133"/>
      <c r="DDA40" s="145"/>
      <c r="DDB40" s="129"/>
      <c r="DDC40" s="130"/>
      <c r="DDD40" s="130"/>
      <c r="DDE40" s="131"/>
      <c r="DDF40" s="132"/>
      <c r="DDG40" s="130"/>
      <c r="DDH40" s="133"/>
      <c r="DDI40" s="145"/>
      <c r="DDJ40" s="129"/>
      <c r="DDK40" s="130"/>
      <c r="DDL40" s="130"/>
      <c r="DDM40" s="131"/>
      <c r="DDN40" s="132"/>
      <c r="DDO40" s="130"/>
      <c r="DDP40" s="133"/>
      <c r="DDQ40" s="145"/>
      <c r="DDR40" s="129"/>
      <c r="DDS40" s="130"/>
      <c r="DDT40" s="130"/>
      <c r="DDU40" s="131"/>
      <c r="DDV40" s="132"/>
      <c r="DDW40" s="130"/>
      <c r="DDX40" s="133"/>
      <c r="DDY40" s="145"/>
      <c r="DDZ40" s="129"/>
      <c r="DEA40" s="130"/>
      <c r="DEB40" s="130"/>
      <c r="DEC40" s="131"/>
      <c r="DED40" s="132"/>
      <c r="DEE40" s="130"/>
      <c r="DEF40" s="133"/>
      <c r="DEG40" s="145"/>
      <c r="DEH40" s="129"/>
      <c r="DEI40" s="130"/>
      <c r="DEJ40" s="130"/>
      <c r="DEK40" s="131"/>
      <c r="DEL40" s="132"/>
      <c r="DEM40" s="130"/>
      <c r="DEN40" s="133"/>
      <c r="DEO40" s="145"/>
      <c r="DEP40" s="129"/>
      <c r="DEQ40" s="130"/>
      <c r="DER40" s="130"/>
      <c r="DES40" s="131"/>
      <c r="DET40" s="132"/>
      <c r="DEU40" s="130"/>
      <c r="DEV40" s="133"/>
      <c r="DEW40" s="145"/>
      <c r="DEX40" s="129"/>
      <c r="DEY40" s="130"/>
      <c r="DEZ40" s="130"/>
      <c r="DFA40" s="131"/>
      <c r="DFB40" s="132"/>
      <c r="DFC40" s="130"/>
      <c r="DFD40" s="133"/>
      <c r="DFE40" s="145"/>
      <c r="DFF40" s="129"/>
      <c r="DFG40" s="130"/>
      <c r="DFH40" s="130"/>
      <c r="DFI40" s="131"/>
      <c r="DFJ40" s="132"/>
      <c r="DFK40" s="130"/>
      <c r="DFL40" s="133"/>
      <c r="DFM40" s="145"/>
      <c r="DFN40" s="129"/>
      <c r="DFO40" s="130"/>
      <c r="DFP40" s="130"/>
      <c r="DFQ40" s="131"/>
      <c r="DFR40" s="132"/>
      <c r="DFS40" s="130"/>
      <c r="DFT40" s="133"/>
      <c r="DFU40" s="145"/>
      <c r="DFV40" s="129"/>
      <c r="DFW40" s="130"/>
      <c r="DFX40" s="130"/>
      <c r="DFY40" s="131"/>
      <c r="DFZ40" s="132"/>
      <c r="DGA40" s="130"/>
      <c r="DGB40" s="133"/>
      <c r="DGC40" s="145"/>
      <c r="DGD40" s="129"/>
      <c r="DGE40" s="130"/>
      <c r="DGF40" s="130"/>
      <c r="DGG40" s="131"/>
      <c r="DGH40" s="132"/>
      <c r="DGI40" s="130"/>
      <c r="DGJ40" s="133"/>
      <c r="DGK40" s="145"/>
      <c r="DGL40" s="129"/>
      <c r="DGM40" s="130"/>
      <c r="DGN40" s="130"/>
      <c r="DGO40" s="131"/>
      <c r="DGP40" s="132"/>
      <c r="DGQ40" s="130"/>
      <c r="DGR40" s="133"/>
      <c r="DGS40" s="145"/>
      <c r="DGT40" s="129"/>
      <c r="DGU40" s="130"/>
      <c r="DGV40" s="130"/>
      <c r="DGW40" s="131"/>
      <c r="DGX40" s="132"/>
      <c r="DGY40" s="130"/>
      <c r="DGZ40" s="133"/>
      <c r="DHA40" s="145"/>
      <c r="DHB40" s="129"/>
      <c r="DHC40" s="130"/>
      <c r="DHD40" s="130"/>
      <c r="DHE40" s="131"/>
      <c r="DHF40" s="132"/>
      <c r="DHG40" s="130"/>
      <c r="DHH40" s="133"/>
      <c r="DHI40" s="145"/>
      <c r="DHJ40" s="129"/>
      <c r="DHK40" s="130"/>
      <c r="DHL40" s="130"/>
      <c r="DHM40" s="131"/>
      <c r="DHN40" s="132"/>
      <c r="DHO40" s="130"/>
      <c r="DHP40" s="133"/>
      <c r="DHQ40" s="145"/>
      <c r="DHR40" s="129"/>
      <c r="DHS40" s="130"/>
      <c r="DHT40" s="130"/>
      <c r="DHU40" s="131"/>
      <c r="DHV40" s="132"/>
      <c r="DHW40" s="130"/>
      <c r="DHX40" s="133"/>
      <c r="DHY40" s="145"/>
      <c r="DHZ40" s="129"/>
      <c r="DIA40" s="130"/>
      <c r="DIB40" s="130"/>
      <c r="DIC40" s="131"/>
      <c r="DID40" s="132"/>
      <c r="DIE40" s="130"/>
      <c r="DIF40" s="133"/>
      <c r="DIG40" s="145"/>
      <c r="DIH40" s="129"/>
      <c r="DII40" s="130"/>
      <c r="DIJ40" s="130"/>
      <c r="DIK40" s="131"/>
      <c r="DIL40" s="132"/>
      <c r="DIM40" s="130"/>
      <c r="DIN40" s="133"/>
      <c r="DIO40" s="145"/>
      <c r="DIP40" s="129"/>
      <c r="DIQ40" s="130"/>
      <c r="DIR40" s="130"/>
      <c r="DIS40" s="131"/>
      <c r="DIT40" s="132"/>
      <c r="DIU40" s="130"/>
      <c r="DIV40" s="133"/>
      <c r="DIW40" s="145"/>
      <c r="DIX40" s="129"/>
      <c r="DIY40" s="130"/>
      <c r="DIZ40" s="130"/>
      <c r="DJA40" s="131"/>
      <c r="DJB40" s="132"/>
      <c r="DJC40" s="130"/>
      <c r="DJD40" s="133"/>
      <c r="DJE40" s="145"/>
      <c r="DJF40" s="129"/>
      <c r="DJG40" s="130"/>
      <c r="DJH40" s="130"/>
      <c r="DJI40" s="131"/>
      <c r="DJJ40" s="132"/>
      <c r="DJK40" s="130"/>
      <c r="DJL40" s="133"/>
      <c r="DJM40" s="145"/>
      <c r="DJN40" s="129"/>
      <c r="DJO40" s="130"/>
      <c r="DJP40" s="130"/>
      <c r="DJQ40" s="131"/>
      <c r="DJR40" s="132"/>
      <c r="DJS40" s="130"/>
      <c r="DJT40" s="133"/>
      <c r="DJU40" s="145"/>
      <c r="DJV40" s="129"/>
      <c r="DJW40" s="130"/>
      <c r="DJX40" s="130"/>
      <c r="DJY40" s="131"/>
      <c r="DJZ40" s="132"/>
      <c r="DKA40" s="130"/>
      <c r="DKB40" s="133"/>
      <c r="DKC40" s="145"/>
      <c r="DKD40" s="129"/>
      <c r="DKE40" s="130"/>
      <c r="DKF40" s="130"/>
      <c r="DKG40" s="131"/>
      <c r="DKH40" s="132"/>
      <c r="DKI40" s="130"/>
      <c r="DKJ40" s="133"/>
      <c r="DKK40" s="145"/>
      <c r="DKL40" s="129"/>
      <c r="DKM40" s="130"/>
      <c r="DKN40" s="130"/>
      <c r="DKO40" s="131"/>
      <c r="DKP40" s="132"/>
      <c r="DKQ40" s="130"/>
      <c r="DKR40" s="133"/>
      <c r="DKS40" s="145"/>
      <c r="DKT40" s="129"/>
      <c r="DKU40" s="130"/>
      <c r="DKV40" s="130"/>
      <c r="DKW40" s="131"/>
      <c r="DKX40" s="132"/>
      <c r="DKY40" s="130"/>
      <c r="DKZ40" s="133"/>
      <c r="DLA40" s="145"/>
      <c r="DLB40" s="129"/>
      <c r="DLC40" s="130"/>
      <c r="DLD40" s="130"/>
      <c r="DLE40" s="131"/>
      <c r="DLF40" s="132"/>
      <c r="DLG40" s="130"/>
      <c r="DLH40" s="133"/>
      <c r="DLI40" s="145"/>
      <c r="DLJ40" s="129"/>
      <c r="DLK40" s="130"/>
      <c r="DLL40" s="130"/>
      <c r="DLM40" s="131"/>
      <c r="DLN40" s="132"/>
      <c r="DLO40" s="130"/>
      <c r="DLP40" s="133"/>
      <c r="DLQ40" s="145"/>
      <c r="DLR40" s="129"/>
      <c r="DLS40" s="130"/>
      <c r="DLT40" s="130"/>
      <c r="DLU40" s="131"/>
      <c r="DLV40" s="132"/>
      <c r="DLW40" s="130"/>
      <c r="DLX40" s="133"/>
      <c r="DLY40" s="145"/>
      <c r="DLZ40" s="129"/>
      <c r="DMA40" s="130"/>
      <c r="DMB40" s="130"/>
      <c r="DMC40" s="131"/>
      <c r="DMD40" s="132"/>
      <c r="DME40" s="130"/>
      <c r="DMF40" s="133"/>
      <c r="DMG40" s="145"/>
      <c r="DMH40" s="129"/>
      <c r="DMI40" s="130"/>
      <c r="DMJ40" s="130"/>
      <c r="DMK40" s="131"/>
      <c r="DML40" s="132"/>
      <c r="DMM40" s="130"/>
      <c r="DMN40" s="133"/>
      <c r="DMO40" s="145"/>
      <c r="DMP40" s="129"/>
      <c r="DMQ40" s="130"/>
      <c r="DMR40" s="130"/>
      <c r="DMS40" s="131"/>
      <c r="DMT40" s="132"/>
      <c r="DMU40" s="130"/>
      <c r="DMV40" s="133"/>
      <c r="DMW40" s="145"/>
      <c r="DMX40" s="129"/>
      <c r="DMY40" s="130"/>
      <c r="DMZ40" s="130"/>
      <c r="DNA40" s="131"/>
      <c r="DNB40" s="132"/>
      <c r="DNC40" s="130"/>
      <c r="DND40" s="133"/>
      <c r="DNE40" s="145"/>
      <c r="DNF40" s="129"/>
      <c r="DNG40" s="130"/>
      <c r="DNH40" s="130"/>
      <c r="DNI40" s="131"/>
      <c r="DNJ40" s="132"/>
      <c r="DNK40" s="130"/>
      <c r="DNL40" s="133"/>
      <c r="DNM40" s="145"/>
      <c r="DNN40" s="129"/>
      <c r="DNO40" s="130"/>
      <c r="DNP40" s="130"/>
      <c r="DNQ40" s="131"/>
      <c r="DNR40" s="132"/>
      <c r="DNS40" s="130"/>
      <c r="DNT40" s="133"/>
      <c r="DNU40" s="145"/>
      <c r="DNV40" s="129"/>
      <c r="DNW40" s="130"/>
      <c r="DNX40" s="130"/>
      <c r="DNY40" s="131"/>
      <c r="DNZ40" s="132"/>
      <c r="DOA40" s="130"/>
      <c r="DOB40" s="133"/>
      <c r="DOC40" s="145"/>
      <c r="DOD40" s="129"/>
      <c r="DOE40" s="130"/>
      <c r="DOF40" s="130"/>
      <c r="DOG40" s="131"/>
      <c r="DOH40" s="132"/>
      <c r="DOI40" s="130"/>
      <c r="DOJ40" s="133"/>
      <c r="DOK40" s="145"/>
      <c r="DOL40" s="129"/>
      <c r="DOM40" s="130"/>
      <c r="DON40" s="130"/>
      <c r="DOO40" s="131"/>
      <c r="DOP40" s="132"/>
      <c r="DOQ40" s="130"/>
      <c r="DOR40" s="133"/>
      <c r="DOS40" s="145"/>
      <c r="DOT40" s="129"/>
      <c r="DOU40" s="130"/>
      <c r="DOV40" s="130"/>
      <c r="DOW40" s="131"/>
      <c r="DOX40" s="132"/>
      <c r="DOY40" s="130"/>
      <c r="DOZ40" s="133"/>
      <c r="DPA40" s="145"/>
      <c r="DPB40" s="129"/>
      <c r="DPC40" s="130"/>
      <c r="DPD40" s="130"/>
      <c r="DPE40" s="131"/>
      <c r="DPF40" s="132"/>
      <c r="DPG40" s="130"/>
      <c r="DPH40" s="133"/>
      <c r="DPI40" s="145"/>
      <c r="DPJ40" s="129"/>
      <c r="DPK40" s="130"/>
      <c r="DPL40" s="130"/>
      <c r="DPM40" s="131"/>
      <c r="DPN40" s="132"/>
      <c r="DPO40" s="130"/>
      <c r="DPP40" s="133"/>
      <c r="DPQ40" s="145"/>
      <c r="DPR40" s="129"/>
      <c r="DPS40" s="130"/>
      <c r="DPT40" s="130"/>
      <c r="DPU40" s="131"/>
      <c r="DPV40" s="132"/>
      <c r="DPW40" s="130"/>
      <c r="DPX40" s="133"/>
      <c r="DPY40" s="145"/>
      <c r="DPZ40" s="129"/>
      <c r="DQA40" s="130"/>
      <c r="DQB40" s="130"/>
      <c r="DQC40" s="131"/>
      <c r="DQD40" s="132"/>
      <c r="DQE40" s="130"/>
      <c r="DQF40" s="133"/>
      <c r="DQG40" s="145"/>
      <c r="DQH40" s="129"/>
      <c r="DQI40" s="130"/>
      <c r="DQJ40" s="130"/>
      <c r="DQK40" s="131"/>
      <c r="DQL40" s="132"/>
      <c r="DQM40" s="130"/>
      <c r="DQN40" s="133"/>
      <c r="DQO40" s="145"/>
      <c r="DQP40" s="129"/>
      <c r="DQQ40" s="130"/>
      <c r="DQR40" s="130"/>
      <c r="DQS40" s="131"/>
      <c r="DQT40" s="132"/>
      <c r="DQU40" s="130"/>
      <c r="DQV40" s="133"/>
      <c r="DQW40" s="145"/>
      <c r="DQX40" s="129"/>
      <c r="DQY40" s="130"/>
      <c r="DQZ40" s="130"/>
      <c r="DRA40" s="131"/>
      <c r="DRB40" s="132"/>
      <c r="DRC40" s="130"/>
      <c r="DRD40" s="133"/>
      <c r="DRE40" s="145"/>
      <c r="DRF40" s="129"/>
      <c r="DRG40" s="130"/>
      <c r="DRH40" s="130"/>
      <c r="DRI40" s="131"/>
      <c r="DRJ40" s="132"/>
      <c r="DRK40" s="130"/>
      <c r="DRL40" s="133"/>
      <c r="DRM40" s="145"/>
      <c r="DRN40" s="129"/>
      <c r="DRO40" s="130"/>
      <c r="DRP40" s="130"/>
      <c r="DRQ40" s="131"/>
      <c r="DRR40" s="132"/>
      <c r="DRS40" s="130"/>
      <c r="DRT40" s="133"/>
      <c r="DRU40" s="145"/>
      <c r="DRV40" s="129"/>
      <c r="DRW40" s="130"/>
      <c r="DRX40" s="130"/>
      <c r="DRY40" s="131"/>
      <c r="DRZ40" s="132"/>
      <c r="DSA40" s="130"/>
      <c r="DSB40" s="133"/>
      <c r="DSC40" s="145"/>
      <c r="DSD40" s="129"/>
      <c r="DSE40" s="130"/>
      <c r="DSF40" s="130"/>
      <c r="DSG40" s="131"/>
      <c r="DSH40" s="132"/>
      <c r="DSI40" s="130"/>
      <c r="DSJ40" s="133"/>
      <c r="DSK40" s="145"/>
      <c r="DSL40" s="129"/>
      <c r="DSM40" s="130"/>
      <c r="DSN40" s="130"/>
      <c r="DSO40" s="131"/>
      <c r="DSP40" s="132"/>
      <c r="DSQ40" s="130"/>
      <c r="DSR40" s="133"/>
      <c r="DSS40" s="145"/>
      <c r="DST40" s="129"/>
      <c r="DSU40" s="130"/>
      <c r="DSV40" s="130"/>
      <c r="DSW40" s="131"/>
      <c r="DSX40" s="132"/>
      <c r="DSY40" s="130"/>
      <c r="DSZ40" s="133"/>
      <c r="DTA40" s="145"/>
      <c r="DTB40" s="129"/>
      <c r="DTC40" s="130"/>
      <c r="DTD40" s="130"/>
      <c r="DTE40" s="131"/>
      <c r="DTF40" s="132"/>
      <c r="DTG40" s="130"/>
      <c r="DTH40" s="133"/>
      <c r="DTI40" s="145"/>
      <c r="DTJ40" s="129"/>
      <c r="DTK40" s="130"/>
      <c r="DTL40" s="130"/>
      <c r="DTM40" s="131"/>
      <c r="DTN40" s="132"/>
      <c r="DTO40" s="130"/>
      <c r="DTP40" s="133"/>
      <c r="DTQ40" s="145"/>
      <c r="DTR40" s="129"/>
      <c r="DTS40" s="130"/>
      <c r="DTT40" s="130"/>
      <c r="DTU40" s="131"/>
      <c r="DTV40" s="132"/>
      <c r="DTW40" s="130"/>
      <c r="DTX40" s="133"/>
      <c r="DTY40" s="145"/>
      <c r="DTZ40" s="129"/>
      <c r="DUA40" s="130"/>
      <c r="DUB40" s="130"/>
      <c r="DUC40" s="131"/>
      <c r="DUD40" s="132"/>
      <c r="DUE40" s="130"/>
      <c r="DUF40" s="133"/>
      <c r="DUG40" s="145"/>
      <c r="DUH40" s="129"/>
      <c r="DUI40" s="130"/>
      <c r="DUJ40" s="130"/>
      <c r="DUK40" s="131"/>
      <c r="DUL40" s="132"/>
      <c r="DUM40" s="130"/>
      <c r="DUN40" s="133"/>
      <c r="DUO40" s="145"/>
      <c r="DUP40" s="129"/>
      <c r="DUQ40" s="130"/>
      <c r="DUR40" s="130"/>
      <c r="DUS40" s="131"/>
      <c r="DUT40" s="132"/>
      <c r="DUU40" s="130"/>
      <c r="DUV40" s="133"/>
      <c r="DUW40" s="145"/>
      <c r="DUX40" s="129"/>
      <c r="DUY40" s="130"/>
      <c r="DUZ40" s="130"/>
      <c r="DVA40" s="131"/>
      <c r="DVB40" s="132"/>
      <c r="DVC40" s="130"/>
      <c r="DVD40" s="133"/>
      <c r="DVE40" s="145"/>
      <c r="DVF40" s="129"/>
      <c r="DVG40" s="130"/>
      <c r="DVH40" s="130"/>
      <c r="DVI40" s="131"/>
      <c r="DVJ40" s="132"/>
      <c r="DVK40" s="130"/>
      <c r="DVL40" s="133"/>
      <c r="DVM40" s="145"/>
      <c r="DVN40" s="129"/>
      <c r="DVO40" s="130"/>
      <c r="DVP40" s="130"/>
      <c r="DVQ40" s="131"/>
      <c r="DVR40" s="132"/>
      <c r="DVS40" s="130"/>
      <c r="DVT40" s="133"/>
      <c r="DVU40" s="145"/>
      <c r="DVV40" s="129"/>
      <c r="DVW40" s="130"/>
      <c r="DVX40" s="130"/>
      <c r="DVY40" s="131"/>
      <c r="DVZ40" s="132"/>
      <c r="DWA40" s="130"/>
      <c r="DWB40" s="133"/>
      <c r="DWC40" s="145"/>
      <c r="DWD40" s="129"/>
      <c r="DWE40" s="130"/>
      <c r="DWF40" s="130"/>
      <c r="DWG40" s="131"/>
      <c r="DWH40" s="132"/>
      <c r="DWI40" s="130"/>
      <c r="DWJ40" s="133"/>
      <c r="DWK40" s="145"/>
      <c r="DWL40" s="129"/>
      <c r="DWM40" s="130"/>
      <c r="DWN40" s="130"/>
      <c r="DWO40" s="131"/>
      <c r="DWP40" s="132"/>
      <c r="DWQ40" s="130"/>
      <c r="DWR40" s="133"/>
      <c r="DWS40" s="145"/>
      <c r="DWT40" s="129"/>
      <c r="DWU40" s="130"/>
      <c r="DWV40" s="130"/>
      <c r="DWW40" s="131"/>
      <c r="DWX40" s="132"/>
      <c r="DWY40" s="130"/>
      <c r="DWZ40" s="133"/>
      <c r="DXA40" s="145"/>
      <c r="DXB40" s="129"/>
      <c r="DXC40" s="130"/>
      <c r="DXD40" s="130"/>
      <c r="DXE40" s="131"/>
      <c r="DXF40" s="132"/>
      <c r="DXG40" s="130"/>
      <c r="DXH40" s="133"/>
      <c r="DXI40" s="145"/>
      <c r="DXJ40" s="129"/>
      <c r="DXK40" s="130"/>
      <c r="DXL40" s="130"/>
      <c r="DXM40" s="131"/>
      <c r="DXN40" s="132"/>
      <c r="DXO40" s="130"/>
      <c r="DXP40" s="133"/>
      <c r="DXQ40" s="145"/>
      <c r="DXR40" s="129"/>
      <c r="DXS40" s="130"/>
      <c r="DXT40" s="130"/>
      <c r="DXU40" s="131"/>
      <c r="DXV40" s="132"/>
      <c r="DXW40" s="130"/>
      <c r="DXX40" s="133"/>
      <c r="DXY40" s="145"/>
      <c r="DXZ40" s="129"/>
      <c r="DYA40" s="130"/>
      <c r="DYB40" s="130"/>
      <c r="DYC40" s="131"/>
      <c r="DYD40" s="132"/>
      <c r="DYE40" s="130"/>
      <c r="DYF40" s="133"/>
      <c r="DYG40" s="145"/>
      <c r="DYH40" s="129"/>
      <c r="DYI40" s="130"/>
      <c r="DYJ40" s="130"/>
      <c r="DYK40" s="131"/>
      <c r="DYL40" s="132"/>
      <c r="DYM40" s="130"/>
      <c r="DYN40" s="133"/>
      <c r="DYO40" s="145"/>
      <c r="DYP40" s="129"/>
      <c r="DYQ40" s="130"/>
      <c r="DYR40" s="130"/>
      <c r="DYS40" s="131"/>
      <c r="DYT40" s="132"/>
      <c r="DYU40" s="130"/>
      <c r="DYV40" s="133"/>
      <c r="DYW40" s="145"/>
      <c r="DYX40" s="129"/>
      <c r="DYY40" s="130"/>
      <c r="DYZ40" s="130"/>
      <c r="DZA40" s="131"/>
      <c r="DZB40" s="132"/>
      <c r="DZC40" s="130"/>
      <c r="DZD40" s="133"/>
      <c r="DZE40" s="145"/>
      <c r="DZF40" s="129"/>
      <c r="DZG40" s="130"/>
      <c r="DZH40" s="130"/>
      <c r="DZI40" s="131"/>
      <c r="DZJ40" s="132"/>
      <c r="DZK40" s="130"/>
      <c r="DZL40" s="133"/>
      <c r="DZM40" s="145"/>
      <c r="DZN40" s="129"/>
      <c r="DZO40" s="130"/>
      <c r="DZP40" s="130"/>
      <c r="DZQ40" s="131"/>
      <c r="DZR40" s="132"/>
      <c r="DZS40" s="130"/>
      <c r="DZT40" s="133"/>
      <c r="DZU40" s="145"/>
      <c r="DZV40" s="129"/>
      <c r="DZW40" s="130"/>
      <c r="DZX40" s="130"/>
      <c r="DZY40" s="131"/>
      <c r="DZZ40" s="132"/>
      <c r="EAA40" s="130"/>
      <c r="EAB40" s="133"/>
      <c r="EAC40" s="145"/>
      <c r="EAD40" s="129"/>
      <c r="EAE40" s="130"/>
      <c r="EAF40" s="130"/>
      <c r="EAG40" s="131"/>
      <c r="EAH40" s="132"/>
      <c r="EAI40" s="130"/>
      <c r="EAJ40" s="133"/>
      <c r="EAK40" s="145"/>
      <c r="EAL40" s="129"/>
      <c r="EAM40" s="130"/>
      <c r="EAN40" s="130"/>
      <c r="EAO40" s="131"/>
      <c r="EAP40" s="132"/>
      <c r="EAQ40" s="130"/>
      <c r="EAR40" s="133"/>
      <c r="EAS40" s="145"/>
      <c r="EAT40" s="129"/>
      <c r="EAU40" s="130"/>
      <c r="EAV40" s="130"/>
      <c r="EAW40" s="131"/>
      <c r="EAX40" s="132"/>
      <c r="EAY40" s="130"/>
      <c r="EAZ40" s="133"/>
      <c r="EBA40" s="145"/>
      <c r="EBB40" s="129"/>
      <c r="EBC40" s="130"/>
      <c r="EBD40" s="130"/>
      <c r="EBE40" s="131"/>
      <c r="EBF40" s="132"/>
      <c r="EBG40" s="130"/>
      <c r="EBH40" s="133"/>
      <c r="EBI40" s="145"/>
      <c r="EBJ40" s="129"/>
      <c r="EBK40" s="130"/>
      <c r="EBL40" s="130"/>
      <c r="EBM40" s="131"/>
      <c r="EBN40" s="132"/>
      <c r="EBO40" s="130"/>
      <c r="EBP40" s="133"/>
      <c r="EBQ40" s="145"/>
      <c r="EBR40" s="129"/>
      <c r="EBS40" s="130"/>
      <c r="EBT40" s="130"/>
      <c r="EBU40" s="131"/>
      <c r="EBV40" s="132"/>
      <c r="EBW40" s="130"/>
      <c r="EBX40" s="133"/>
      <c r="EBY40" s="145"/>
      <c r="EBZ40" s="129"/>
      <c r="ECA40" s="130"/>
      <c r="ECB40" s="130"/>
      <c r="ECC40" s="131"/>
      <c r="ECD40" s="132"/>
      <c r="ECE40" s="130"/>
      <c r="ECF40" s="133"/>
      <c r="ECG40" s="145"/>
      <c r="ECH40" s="129"/>
      <c r="ECI40" s="130"/>
      <c r="ECJ40" s="130"/>
      <c r="ECK40" s="131"/>
      <c r="ECL40" s="132"/>
      <c r="ECM40" s="130"/>
      <c r="ECN40" s="133"/>
      <c r="ECO40" s="145"/>
      <c r="ECP40" s="129"/>
      <c r="ECQ40" s="130"/>
      <c r="ECR40" s="130"/>
      <c r="ECS40" s="131"/>
      <c r="ECT40" s="132"/>
      <c r="ECU40" s="130"/>
      <c r="ECV40" s="133"/>
      <c r="ECW40" s="145"/>
      <c r="ECX40" s="129"/>
      <c r="ECY40" s="130"/>
      <c r="ECZ40" s="130"/>
      <c r="EDA40" s="131"/>
      <c r="EDB40" s="132"/>
      <c r="EDC40" s="130"/>
      <c r="EDD40" s="133"/>
      <c r="EDE40" s="145"/>
      <c r="EDF40" s="129"/>
      <c r="EDG40" s="130"/>
      <c r="EDH40" s="130"/>
      <c r="EDI40" s="131"/>
      <c r="EDJ40" s="132"/>
      <c r="EDK40" s="130"/>
      <c r="EDL40" s="133"/>
      <c r="EDM40" s="145"/>
      <c r="EDN40" s="129"/>
      <c r="EDO40" s="130"/>
      <c r="EDP40" s="130"/>
      <c r="EDQ40" s="131"/>
      <c r="EDR40" s="132"/>
      <c r="EDS40" s="130"/>
      <c r="EDT40" s="133"/>
      <c r="EDU40" s="145"/>
      <c r="EDV40" s="129"/>
      <c r="EDW40" s="130"/>
      <c r="EDX40" s="130"/>
      <c r="EDY40" s="131"/>
      <c r="EDZ40" s="132"/>
      <c r="EEA40" s="130"/>
      <c r="EEB40" s="133"/>
      <c r="EEC40" s="145"/>
      <c r="EED40" s="129"/>
      <c r="EEE40" s="130"/>
      <c r="EEF40" s="130"/>
      <c r="EEG40" s="131"/>
      <c r="EEH40" s="132"/>
      <c r="EEI40" s="130"/>
      <c r="EEJ40" s="133"/>
      <c r="EEK40" s="145"/>
      <c r="EEL40" s="129"/>
      <c r="EEM40" s="130"/>
      <c r="EEN40" s="130"/>
      <c r="EEO40" s="131"/>
      <c r="EEP40" s="132"/>
      <c r="EEQ40" s="130"/>
      <c r="EER40" s="133"/>
      <c r="EES40" s="145"/>
      <c r="EET40" s="129"/>
      <c r="EEU40" s="130"/>
      <c r="EEV40" s="130"/>
      <c r="EEW40" s="131"/>
      <c r="EEX40" s="132"/>
      <c r="EEY40" s="130"/>
      <c r="EEZ40" s="133"/>
      <c r="EFA40" s="145"/>
      <c r="EFB40" s="129"/>
      <c r="EFC40" s="130"/>
      <c r="EFD40" s="130"/>
      <c r="EFE40" s="131"/>
      <c r="EFF40" s="132"/>
      <c r="EFG40" s="130"/>
      <c r="EFH40" s="133"/>
      <c r="EFI40" s="145"/>
      <c r="EFJ40" s="129"/>
      <c r="EFK40" s="130"/>
      <c r="EFL40" s="130"/>
      <c r="EFM40" s="131"/>
      <c r="EFN40" s="132"/>
      <c r="EFO40" s="130"/>
      <c r="EFP40" s="133"/>
      <c r="EFQ40" s="145"/>
      <c r="EFR40" s="129"/>
      <c r="EFS40" s="130"/>
      <c r="EFT40" s="130"/>
      <c r="EFU40" s="131"/>
      <c r="EFV40" s="132"/>
      <c r="EFW40" s="130"/>
      <c r="EFX40" s="133"/>
      <c r="EFY40" s="145"/>
      <c r="EFZ40" s="129"/>
      <c r="EGA40" s="130"/>
      <c r="EGB40" s="130"/>
      <c r="EGC40" s="131"/>
      <c r="EGD40" s="132"/>
      <c r="EGE40" s="130"/>
      <c r="EGF40" s="133"/>
      <c r="EGG40" s="145"/>
      <c r="EGH40" s="129"/>
      <c r="EGI40" s="130"/>
      <c r="EGJ40" s="130"/>
      <c r="EGK40" s="131"/>
      <c r="EGL40" s="132"/>
      <c r="EGM40" s="130"/>
      <c r="EGN40" s="133"/>
      <c r="EGO40" s="145"/>
      <c r="EGP40" s="129"/>
      <c r="EGQ40" s="130"/>
      <c r="EGR40" s="130"/>
      <c r="EGS40" s="131"/>
      <c r="EGT40" s="132"/>
      <c r="EGU40" s="130"/>
      <c r="EGV40" s="133"/>
      <c r="EGW40" s="145"/>
      <c r="EGX40" s="129"/>
      <c r="EGY40" s="130"/>
      <c r="EGZ40" s="130"/>
      <c r="EHA40" s="131"/>
      <c r="EHB40" s="132"/>
      <c r="EHC40" s="130"/>
      <c r="EHD40" s="133"/>
      <c r="EHE40" s="145"/>
      <c r="EHF40" s="129"/>
      <c r="EHG40" s="130"/>
      <c r="EHH40" s="130"/>
      <c r="EHI40" s="131"/>
      <c r="EHJ40" s="132"/>
      <c r="EHK40" s="130"/>
      <c r="EHL40" s="133"/>
      <c r="EHM40" s="145"/>
      <c r="EHN40" s="129"/>
      <c r="EHO40" s="130"/>
      <c r="EHP40" s="130"/>
      <c r="EHQ40" s="131"/>
      <c r="EHR40" s="132"/>
      <c r="EHS40" s="130"/>
      <c r="EHT40" s="133"/>
      <c r="EHU40" s="145"/>
      <c r="EHV40" s="129"/>
      <c r="EHW40" s="130"/>
      <c r="EHX40" s="130"/>
      <c r="EHY40" s="131"/>
      <c r="EHZ40" s="132"/>
      <c r="EIA40" s="130"/>
      <c r="EIB40" s="133"/>
      <c r="EIC40" s="145"/>
      <c r="EID40" s="129"/>
      <c r="EIE40" s="130"/>
      <c r="EIF40" s="130"/>
      <c r="EIG40" s="131"/>
      <c r="EIH40" s="132"/>
      <c r="EII40" s="130"/>
      <c r="EIJ40" s="133"/>
      <c r="EIK40" s="145"/>
      <c r="EIL40" s="129"/>
      <c r="EIM40" s="130"/>
      <c r="EIN40" s="130"/>
      <c r="EIO40" s="131"/>
      <c r="EIP40" s="132"/>
      <c r="EIQ40" s="130"/>
      <c r="EIR40" s="133"/>
      <c r="EIS40" s="145"/>
      <c r="EIT40" s="129"/>
      <c r="EIU40" s="130"/>
      <c r="EIV40" s="130"/>
      <c r="EIW40" s="131"/>
      <c r="EIX40" s="132"/>
      <c r="EIY40" s="130"/>
      <c r="EIZ40" s="133"/>
      <c r="EJA40" s="145"/>
      <c r="EJB40" s="129"/>
      <c r="EJC40" s="130"/>
      <c r="EJD40" s="130"/>
      <c r="EJE40" s="131"/>
      <c r="EJF40" s="132"/>
      <c r="EJG40" s="130"/>
      <c r="EJH40" s="133"/>
      <c r="EJI40" s="145"/>
      <c r="EJJ40" s="129"/>
      <c r="EJK40" s="130"/>
      <c r="EJL40" s="130"/>
      <c r="EJM40" s="131"/>
      <c r="EJN40" s="132"/>
      <c r="EJO40" s="130"/>
      <c r="EJP40" s="133"/>
      <c r="EJQ40" s="145"/>
      <c r="EJR40" s="129"/>
      <c r="EJS40" s="130"/>
      <c r="EJT40" s="130"/>
      <c r="EJU40" s="131"/>
      <c r="EJV40" s="132"/>
      <c r="EJW40" s="130"/>
      <c r="EJX40" s="133"/>
      <c r="EJY40" s="145"/>
      <c r="EJZ40" s="129"/>
      <c r="EKA40" s="130"/>
      <c r="EKB40" s="130"/>
      <c r="EKC40" s="131"/>
      <c r="EKD40" s="132"/>
      <c r="EKE40" s="130"/>
      <c r="EKF40" s="133"/>
      <c r="EKG40" s="145"/>
      <c r="EKH40" s="129"/>
      <c r="EKI40" s="130"/>
      <c r="EKJ40" s="130"/>
      <c r="EKK40" s="131"/>
      <c r="EKL40" s="132"/>
      <c r="EKM40" s="130"/>
      <c r="EKN40" s="133"/>
      <c r="EKO40" s="145"/>
      <c r="EKP40" s="129"/>
      <c r="EKQ40" s="130"/>
      <c r="EKR40" s="130"/>
      <c r="EKS40" s="131"/>
      <c r="EKT40" s="132"/>
      <c r="EKU40" s="130"/>
      <c r="EKV40" s="133"/>
      <c r="EKW40" s="145"/>
      <c r="EKX40" s="129"/>
      <c r="EKY40" s="130"/>
      <c r="EKZ40" s="130"/>
      <c r="ELA40" s="131"/>
      <c r="ELB40" s="132"/>
      <c r="ELC40" s="130"/>
      <c r="ELD40" s="133"/>
      <c r="ELE40" s="145"/>
      <c r="ELF40" s="129"/>
      <c r="ELG40" s="130"/>
      <c r="ELH40" s="130"/>
      <c r="ELI40" s="131"/>
      <c r="ELJ40" s="132"/>
      <c r="ELK40" s="130"/>
      <c r="ELL40" s="133"/>
      <c r="ELM40" s="145"/>
      <c r="ELN40" s="129"/>
      <c r="ELO40" s="130"/>
      <c r="ELP40" s="130"/>
      <c r="ELQ40" s="131"/>
      <c r="ELR40" s="132"/>
      <c r="ELS40" s="130"/>
      <c r="ELT40" s="133"/>
      <c r="ELU40" s="145"/>
      <c r="ELV40" s="129"/>
      <c r="ELW40" s="130"/>
      <c r="ELX40" s="130"/>
      <c r="ELY40" s="131"/>
      <c r="ELZ40" s="132"/>
      <c r="EMA40" s="130"/>
      <c r="EMB40" s="133"/>
      <c r="EMC40" s="145"/>
      <c r="EMD40" s="129"/>
      <c r="EME40" s="130"/>
      <c r="EMF40" s="130"/>
      <c r="EMG40" s="131"/>
      <c r="EMH40" s="132"/>
      <c r="EMI40" s="130"/>
      <c r="EMJ40" s="133"/>
      <c r="EMK40" s="145"/>
      <c r="EML40" s="129"/>
      <c r="EMM40" s="130"/>
      <c r="EMN40" s="130"/>
      <c r="EMO40" s="131"/>
      <c r="EMP40" s="132"/>
      <c r="EMQ40" s="130"/>
      <c r="EMR40" s="133"/>
      <c r="EMS40" s="145"/>
      <c r="EMT40" s="129"/>
      <c r="EMU40" s="130"/>
      <c r="EMV40" s="130"/>
      <c r="EMW40" s="131"/>
      <c r="EMX40" s="132"/>
      <c r="EMY40" s="130"/>
      <c r="EMZ40" s="133"/>
      <c r="ENA40" s="145"/>
      <c r="ENB40" s="129"/>
      <c r="ENC40" s="130"/>
      <c r="END40" s="130"/>
      <c r="ENE40" s="131"/>
      <c r="ENF40" s="132"/>
      <c r="ENG40" s="130"/>
      <c r="ENH40" s="133"/>
      <c r="ENI40" s="145"/>
      <c r="ENJ40" s="129"/>
      <c r="ENK40" s="130"/>
      <c r="ENL40" s="130"/>
      <c r="ENM40" s="131"/>
      <c r="ENN40" s="132"/>
      <c r="ENO40" s="130"/>
      <c r="ENP40" s="133"/>
      <c r="ENQ40" s="145"/>
      <c r="ENR40" s="129"/>
      <c r="ENS40" s="130"/>
      <c r="ENT40" s="130"/>
      <c r="ENU40" s="131"/>
      <c r="ENV40" s="132"/>
      <c r="ENW40" s="130"/>
      <c r="ENX40" s="133"/>
      <c r="ENY40" s="145"/>
      <c r="ENZ40" s="129"/>
      <c r="EOA40" s="130"/>
      <c r="EOB40" s="130"/>
      <c r="EOC40" s="131"/>
      <c r="EOD40" s="132"/>
      <c r="EOE40" s="130"/>
      <c r="EOF40" s="133"/>
      <c r="EOG40" s="145"/>
      <c r="EOH40" s="129"/>
      <c r="EOI40" s="130"/>
      <c r="EOJ40" s="130"/>
      <c r="EOK40" s="131"/>
      <c r="EOL40" s="132"/>
      <c r="EOM40" s="130"/>
      <c r="EON40" s="133"/>
      <c r="EOO40" s="145"/>
      <c r="EOP40" s="129"/>
      <c r="EOQ40" s="130"/>
      <c r="EOR40" s="130"/>
      <c r="EOS40" s="131"/>
      <c r="EOT40" s="132"/>
      <c r="EOU40" s="130"/>
      <c r="EOV40" s="133"/>
      <c r="EOW40" s="145"/>
      <c r="EOX40" s="129"/>
      <c r="EOY40" s="130"/>
      <c r="EOZ40" s="130"/>
      <c r="EPA40" s="131"/>
      <c r="EPB40" s="132"/>
      <c r="EPC40" s="130"/>
      <c r="EPD40" s="133"/>
      <c r="EPE40" s="145"/>
      <c r="EPF40" s="129"/>
      <c r="EPG40" s="130"/>
      <c r="EPH40" s="130"/>
      <c r="EPI40" s="131"/>
      <c r="EPJ40" s="132"/>
      <c r="EPK40" s="130"/>
      <c r="EPL40" s="133"/>
      <c r="EPM40" s="145"/>
      <c r="EPN40" s="129"/>
      <c r="EPO40" s="130"/>
      <c r="EPP40" s="130"/>
      <c r="EPQ40" s="131"/>
      <c r="EPR40" s="132"/>
      <c r="EPS40" s="130"/>
      <c r="EPT40" s="133"/>
      <c r="EPU40" s="145"/>
      <c r="EPV40" s="129"/>
      <c r="EPW40" s="130"/>
      <c r="EPX40" s="130"/>
      <c r="EPY40" s="131"/>
      <c r="EPZ40" s="132"/>
      <c r="EQA40" s="130"/>
      <c r="EQB40" s="133"/>
      <c r="EQC40" s="145"/>
      <c r="EQD40" s="129"/>
      <c r="EQE40" s="130"/>
      <c r="EQF40" s="130"/>
      <c r="EQG40" s="131"/>
      <c r="EQH40" s="132"/>
      <c r="EQI40" s="130"/>
      <c r="EQJ40" s="133"/>
      <c r="EQK40" s="145"/>
      <c r="EQL40" s="129"/>
      <c r="EQM40" s="130"/>
      <c r="EQN40" s="130"/>
      <c r="EQO40" s="131"/>
      <c r="EQP40" s="132"/>
      <c r="EQQ40" s="130"/>
      <c r="EQR40" s="133"/>
      <c r="EQS40" s="145"/>
      <c r="EQT40" s="129"/>
      <c r="EQU40" s="130"/>
      <c r="EQV40" s="130"/>
      <c r="EQW40" s="131"/>
      <c r="EQX40" s="132"/>
      <c r="EQY40" s="130"/>
      <c r="EQZ40" s="133"/>
      <c r="ERA40" s="145"/>
      <c r="ERB40" s="129"/>
      <c r="ERC40" s="130"/>
      <c r="ERD40" s="130"/>
      <c r="ERE40" s="131"/>
      <c r="ERF40" s="132"/>
      <c r="ERG40" s="130"/>
      <c r="ERH40" s="133"/>
      <c r="ERI40" s="145"/>
      <c r="ERJ40" s="129"/>
      <c r="ERK40" s="130"/>
      <c r="ERL40" s="130"/>
      <c r="ERM40" s="131"/>
      <c r="ERN40" s="132"/>
      <c r="ERO40" s="130"/>
      <c r="ERP40" s="133"/>
      <c r="ERQ40" s="145"/>
      <c r="ERR40" s="129"/>
      <c r="ERS40" s="130"/>
      <c r="ERT40" s="130"/>
      <c r="ERU40" s="131"/>
      <c r="ERV40" s="132"/>
      <c r="ERW40" s="130"/>
      <c r="ERX40" s="133"/>
      <c r="ERY40" s="145"/>
      <c r="ERZ40" s="129"/>
      <c r="ESA40" s="130"/>
      <c r="ESB40" s="130"/>
      <c r="ESC40" s="131"/>
      <c r="ESD40" s="132"/>
      <c r="ESE40" s="130"/>
      <c r="ESF40" s="133"/>
      <c r="ESG40" s="145"/>
      <c r="ESH40" s="129"/>
      <c r="ESI40" s="130"/>
      <c r="ESJ40" s="130"/>
      <c r="ESK40" s="131"/>
      <c r="ESL40" s="132"/>
      <c r="ESM40" s="130"/>
      <c r="ESN40" s="133"/>
      <c r="ESO40" s="145"/>
      <c r="ESP40" s="129"/>
      <c r="ESQ40" s="130"/>
      <c r="ESR40" s="130"/>
      <c r="ESS40" s="131"/>
      <c r="EST40" s="132"/>
      <c r="ESU40" s="130"/>
      <c r="ESV40" s="133"/>
      <c r="ESW40" s="145"/>
      <c r="ESX40" s="129"/>
      <c r="ESY40" s="130"/>
      <c r="ESZ40" s="130"/>
      <c r="ETA40" s="131"/>
      <c r="ETB40" s="132"/>
      <c r="ETC40" s="130"/>
      <c r="ETD40" s="133"/>
      <c r="ETE40" s="145"/>
      <c r="ETF40" s="129"/>
      <c r="ETG40" s="130"/>
      <c r="ETH40" s="130"/>
      <c r="ETI40" s="131"/>
      <c r="ETJ40" s="132"/>
      <c r="ETK40" s="130"/>
      <c r="ETL40" s="133"/>
      <c r="ETM40" s="145"/>
      <c r="ETN40" s="129"/>
      <c r="ETO40" s="130"/>
      <c r="ETP40" s="130"/>
      <c r="ETQ40" s="131"/>
      <c r="ETR40" s="132"/>
      <c r="ETS40" s="130"/>
      <c r="ETT40" s="133"/>
      <c r="ETU40" s="145"/>
      <c r="ETV40" s="129"/>
      <c r="ETW40" s="130"/>
      <c r="ETX40" s="130"/>
      <c r="ETY40" s="131"/>
      <c r="ETZ40" s="132"/>
      <c r="EUA40" s="130"/>
      <c r="EUB40" s="133"/>
      <c r="EUC40" s="145"/>
      <c r="EUD40" s="129"/>
      <c r="EUE40" s="130"/>
      <c r="EUF40" s="130"/>
      <c r="EUG40" s="131"/>
      <c r="EUH40" s="132"/>
      <c r="EUI40" s="130"/>
      <c r="EUJ40" s="133"/>
      <c r="EUK40" s="145"/>
      <c r="EUL40" s="129"/>
      <c r="EUM40" s="130"/>
      <c r="EUN40" s="130"/>
      <c r="EUO40" s="131"/>
      <c r="EUP40" s="132"/>
      <c r="EUQ40" s="130"/>
      <c r="EUR40" s="133"/>
      <c r="EUS40" s="145"/>
      <c r="EUT40" s="129"/>
      <c r="EUU40" s="130"/>
      <c r="EUV40" s="130"/>
      <c r="EUW40" s="131"/>
      <c r="EUX40" s="132"/>
      <c r="EUY40" s="130"/>
      <c r="EUZ40" s="133"/>
      <c r="EVA40" s="145"/>
      <c r="EVB40" s="129"/>
      <c r="EVC40" s="130"/>
      <c r="EVD40" s="130"/>
      <c r="EVE40" s="131"/>
      <c r="EVF40" s="132"/>
      <c r="EVG40" s="130"/>
      <c r="EVH40" s="133"/>
      <c r="EVI40" s="145"/>
      <c r="EVJ40" s="129"/>
      <c r="EVK40" s="130"/>
      <c r="EVL40" s="130"/>
      <c r="EVM40" s="131"/>
      <c r="EVN40" s="132"/>
      <c r="EVO40" s="130"/>
      <c r="EVP40" s="133"/>
      <c r="EVQ40" s="145"/>
      <c r="EVR40" s="129"/>
      <c r="EVS40" s="130"/>
      <c r="EVT40" s="130"/>
      <c r="EVU40" s="131"/>
      <c r="EVV40" s="132"/>
      <c r="EVW40" s="130"/>
      <c r="EVX40" s="133"/>
      <c r="EVY40" s="145"/>
      <c r="EVZ40" s="129"/>
      <c r="EWA40" s="130"/>
      <c r="EWB40" s="130"/>
      <c r="EWC40" s="131"/>
      <c r="EWD40" s="132"/>
      <c r="EWE40" s="130"/>
      <c r="EWF40" s="133"/>
      <c r="EWG40" s="145"/>
      <c r="EWH40" s="129"/>
      <c r="EWI40" s="130"/>
      <c r="EWJ40" s="130"/>
      <c r="EWK40" s="131"/>
      <c r="EWL40" s="132"/>
      <c r="EWM40" s="130"/>
      <c r="EWN40" s="133"/>
      <c r="EWO40" s="145"/>
      <c r="EWP40" s="129"/>
      <c r="EWQ40" s="130"/>
      <c r="EWR40" s="130"/>
      <c r="EWS40" s="131"/>
      <c r="EWT40" s="132"/>
      <c r="EWU40" s="130"/>
      <c r="EWV40" s="133"/>
      <c r="EWW40" s="145"/>
      <c r="EWX40" s="129"/>
      <c r="EWY40" s="130"/>
      <c r="EWZ40" s="130"/>
      <c r="EXA40" s="131"/>
      <c r="EXB40" s="132"/>
      <c r="EXC40" s="130"/>
      <c r="EXD40" s="133"/>
      <c r="EXE40" s="145"/>
      <c r="EXF40" s="129"/>
      <c r="EXG40" s="130"/>
      <c r="EXH40" s="130"/>
      <c r="EXI40" s="131"/>
      <c r="EXJ40" s="132"/>
      <c r="EXK40" s="130"/>
      <c r="EXL40" s="133"/>
      <c r="EXM40" s="145"/>
      <c r="EXN40" s="129"/>
      <c r="EXO40" s="130"/>
      <c r="EXP40" s="130"/>
      <c r="EXQ40" s="131"/>
      <c r="EXR40" s="132"/>
      <c r="EXS40" s="130"/>
      <c r="EXT40" s="133"/>
      <c r="EXU40" s="145"/>
      <c r="EXV40" s="129"/>
      <c r="EXW40" s="130"/>
      <c r="EXX40" s="130"/>
      <c r="EXY40" s="131"/>
      <c r="EXZ40" s="132"/>
      <c r="EYA40" s="130"/>
      <c r="EYB40" s="133"/>
      <c r="EYC40" s="145"/>
      <c r="EYD40" s="129"/>
      <c r="EYE40" s="130"/>
      <c r="EYF40" s="130"/>
      <c r="EYG40" s="131"/>
      <c r="EYH40" s="132"/>
      <c r="EYI40" s="130"/>
      <c r="EYJ40" s="133"/>
      <c r="EYK40" s="145"/>
      <c r="EYL40" s="129"/>
      <c r="EYM40" s="130"/>
      <c r="EYN40" s="130"/>
      <c r="EYO40" s="131"/>
      <c r="EYP40" s="132"/>
      <c r="EYQ40" s="130"/>
      <c r="EYR40" s="133"/>
      <c r="EYS40" s="145"/>
      <c r="EYT40" s="129"/>
      <c r="EYU40" s="130"/>
      <c r="EYV40" s="130"/>
      <c r="EYW40" s="131"/>
      <c r="EYX40" s="132"/>
      <c r="EYY40" s="130"/>
      <c r="EYZ40" s="133"/>
      <c r="EZA40" s="145"/>
      <c r="EZB40" s="129"/>
      <c r="EZC40" s="130"/>
      <c r="EZD40" s="130"/>
      <c r="EZE40" s="131"/>
      <c r="EZF40" s="132"/>
      <c r="EZG40" s="130"/>
      <c r="EZH40" s="133"/>
      <c r="EZI40" s="145"/>
      <c r="EZJ40" s="129"/>
      <c r="EZK40" s="130"/>
      <c r="EZL40" s="130"/>
      <c r="EZM40" s="131"/>
      <c r="EZN40" s="132"/>
      <c r="EZO40" s="130"/>
      <c r="EZP40" s="133"/>
      <c r="EZQ40" s="145"/>
      <c r="EZR40" s="129"/>
      <c r="EZS40" s="130"/>
      <c r="EZT40" s="130"/>
      <c r="EZU40" s="131"/>
      <c r="EZV40" s="132"/>
      <c r="EZW40" s="130"/>
      <c r="EZX40" s="133"/>
      <c r="EZY40" s="145"/>
      <c r="EZZ40" s="129"/>
      <c r="FAA40" s="130"/>
      <c r="FAB40" s="130"/>
      <c r="FAC40" s="131"/>
      <c r="FAD40" s="132"/>
      <c r="FAE40" s="130"/>
      <c r="FAF40" s="133"/>
      <c r="FAG40" s="145"/>
      <c r="FAH40" s="129"/>
      <c r="FAI40" s="130"/>
      <c r="FAJ40" s="130"/>
      <c r="FAK40" s="131"/>
      <c r="FAL40" s="132"/>
      <c r="FAM40" s="130"/>
      <c r="FAN40" s="133"/>
      <c r="FAO40" s="145"/>
      <c r="FAP40" s="129"/>
      <c r="FAQ40" s="130"/>
      <c r="FAR40" s="130"/>
      <c r="FAS40" s="131"/>
      <c r="FAT40" s="132"/>
      <c r="FAU40" s="130"/>
      <c r="FAV40" s="133"/>
      <c r="FAW40" s="145"/>
      <c r="FAX40" s="129"/>
      <c r="FAY40" s="130"/>
      <c r="FAZ40" s="130"/>
      <c r="FBA40" s="131"/>
      <c r="FBB40" s="132"/>
      <c r="FBC40" s="130"/>
      <c r="FBD40" s="133"/>
      <c r="FBE40" s="145"/>
      <c r="FBF40" s="129"/>
      <c r="FBG40" s="130"/>
      <c r="FBH40" s="130"/>
      <c r="FBI40" s="131"/>
      <c r="FBJ40" s="132"/>
      <c r="FBK40" s="130"/>
      <c r="FBL40" s="133"/>
      <c r="FBM40" s="145"/>
      <c r="FBN40" s="129"/>
      <c r="FBO40" s="130"/>
      <c r="FBP40" s="130"/>
      <c r="FBQ40" s="131"/>
      <c r="FBR40" s="132"/>
      <c r="FBS40" s="130"/>
      <c r="FBT40" s="133"/>
      <c r="FBU40" s="145"/>
      <c r="FBV40" s="129"/>
      <c r="FBW40" s="130"/>
      <c r="FBX40" s="130"/>
      <c r="FBY40" s="131"/>
      <c r="FBZ40" s="132"/>
      <c r="FCA40" s="130"/>
      <c r="FCB40" s="133"/>
      <c r="FCC40" s="145"/>
      <c r="FCD40" s="129"/>
      <c r="FCE40" s="130"/>
      <c r="FCF40" s="130"/>
      <c r="FCG40" s="131"/>
      <c r="FCH40" s="132"/>
      <c r="FCI40" s="130"/>
      <c r="FCJ40" s="133"/>
      <c r="FCK40" s="145"/>
      <c r="FCL40" s="129"/>
      <c r="FCM40" s="130"/>
      <c r="FCN40" s="130"/>
      <c r="FCO40" s="131"/>
      <c r="FCP40" s="132"/>
      <c r="FCQ40" s="130"/>
      <c r="FCR40" s="133"/>
      <c r="FCS40" s="145"/>
      <c r="FCT40" s="129"/>
      <c r="FCU40" s="130"/>
      <c r="FCV40" s="130"/>
      <c r="FCW40" s="131"/>
      <c r="FCX40" s="132"/>
      <c r="FCY40" s="130"/>
      <c r="FCZ40" s="133"/>
      <c r="FDA40" s="145"/>
      <c r="FDB40" s="129"/>
      <c r="FDC40" s="130"/>
      <c r="FDD40" s="130"/>
      <c r="FDE40" s="131"/>
      <c r="FDF40" s="132"/>
      <c r="FDG40" s="130"/>
      <c r="FDH40" s="133"/>
      <c r="FDI40" s="145"/>
      <c r="FDJ40" s="129"/>
      <c r="FDK40" s="130"/>
      <c r="FDL40" s="130"/>
      <c r="FDM40" s="131"/>
      <c r="FDN40" s="132"/>
      <c r="FDO40" s="130"/>
      <c r="FDP40" s="133"/>
      <c r="FDQ40" s="145"/>
      <c r="FDR40" s="129"/>
      <c r="FDS40" s="130"/>
      <c r="FDT40" s="130"/>
      <c r="FDU40" s="131"/>
      <c r="FDV40" s="132"/>
      <c r="FDW40" s="130"/>
      <c r="FDX40" s="133"/>
      <c r="FDY40" s="145"/>
      <c r="FDZ40" s="129"/>
      <c r="FEA40" s="130"/>
      <c r="FEB40" s="130"/>
      <c r="FEC40" s="131"/>
      <c r="FED40" s="132"/>
      <c r="FEE40" s="130"/>
      <c r="FEF40" s="133"/>
      <c r="FEG40" s="145"/>
      <c r="FEH40" s="129"/>
      <c r="FEI40" s="130"/>
      <c r="FEJ40" s="130"/>
      <c r="FEK40" s="131"/>
      <c r="FEL40" s="132"/>
      <c r="FEM40" s="130"/>
      <c r="FEN40" s="133"/>
      <c r="FEO40" s="145"/>
      <c r="FEP40" s="129"/>
      <c r="FEQ40" s="130"/>
      <c r="FER40" s="130"/>
      <c r="FES40" s="131"/>
      <c r="FET40" s="132"/>
      <c r="FEU40" s="130"/>
      <c r="FEV40" s="133"/>
      <c r="FEW40" s="145"/>
      <c r="FEX40" s="129"/>
      <c r="FEY40" s="130"/>
      <c r="FEZ40" s="130"/>
      <c r="FFA40" s="131"/>
      <c r="FFB40" s="132"/>
      <c r="FFC40" s="130"/>
      <c r="FFD40" s="133"/>
      <c r="FFE40" s="145"/>
      <c r="FFF40" s="129"/>
      <c r="FFG40" s="130"/>
      <c r="FFH40" s="130"/>
      <c r="FFI40" s="131"/>
      <c r="FFJ40" s="132"/>
      <c r="FFK40" s="130"/>
      <c r="FFL40" s="133"/>
      <c r="FFM40" s="145"/>
      <c r="FFN40" s="129"/>
      <c r="FFO40" s="130"/>
      <c r="FFP40" s="130"/>
      <c r="FFQ40" s="131"/>
      <c r="FFR40" s="132"/>
      <c r="FFS40" s="130"/>
      <c r="FFT40" s="133"/>
      <c r="FFU40" s="145"/>
      <c r="FFV40" s="129"/>
      <c r="FFW40" s="130"/>
      <c r="FFX40" s="130"/>
      <c r="FFY40" s="131"/>
      <c r="FFZ40" s="132"/>
      <c r="FGA40" s="130"/>
      <c r="FGB40" s="133"/>
      <c r="FGC40" s="145"/>
      <c r="FGD40" s="129"/>
      <c r="FGE40" s="130"/>
      <c r="FGF40" s="130"/>
      <c r="FGG40" s="131"/>
      <c r="FGH40" s="132"/>
      <c r="FGI40" s="130"/>
      <c r="FGJ40" s="133"/>
      <c r="FGK40" s="145"/>
      <c r="FGL40" s="129"/>
      <c r="FGM40" s="130"/>
      <c r="FGN40" s="130"/>
      <c r="FGO40" s="131"/>
      <c r="FGP40" s="132"/>
      <c r="FGQ40" s="130"/>
      <c r="FGR40" s="133"/>
      <c r="FGS40" s="145"/>
      <c r="FGT40" s="129"/>
      <c r="FGU40" s="130"/>
      <c r="FGV40" s="130"/>
      <c r="FGW40" s="131"/>
      <c r="FGX40" s="132"/>
      <c r="FGY40" s="130"/>
      <c r="FGZ40" s="133"/>
      <c r="FHA40" s="145"/>
      <c r="FHB40" s="129"/>
      <c r="FHC40" s="130"/>
      <c r="FHD40" s="130"/>
      <c r="FHE40" s="131"/>
      <c r="FHF40" s="132"/>
      <c r="FHG40" s="130"/>
      <c r="FHH40" s="133"/>
      <c r="FHI40" s="145"/>
      <c r="FHJ40" s="129"/>
      <c r="FHK40" s="130"/>
      <c r="FHL40" s="130"/>
      <c r="FHM40" s="131"/>
      <c r="FHN40" s="132"/>
      <c r="FHO40" s="130"/>
      <c r="FHP40" s="133"/>
      <c r="FHQ40" s="145"/>
      <c r="FHR40" s="129"/>
      <c r="FHS40" s="130"/>
      <c r="FHT40" s="130"/>
      <c r="FHU40" s="131"/>
      <c r="FHV40" s="132"/>
      <c r="FHW40" s="130"/>
      <c r="FHX40" s="133"/>
      <c r="FHY40" s="145"/>
      <c r="FHZ40" s="129"/>
      <c r="FIA40" s="130"/>
      <c r="FIB40" s="130"/>
      <c r="FIC40" s="131"/>
      <c r="FID40" s="132"/>
      <c r="FIE40" s="130"/>
      <c r="FIF40" s="133"/>
      <c r="FIG40" s="145"/>
      <c r="FIH40" s="129"/>
      <c r="FII40" s="130"/>
      <c r="FIJ40" s="130"/>
      <c r="FIK40" s="131"/>
      <c r="FIL40" s="132"/>
      <c r="FIM40" s="130"/>
      <c r="FIN40" s="133"/>
      <c r="FIO40" s="145"/>
      <c r="FIP40" s="129"/>
      <c r="FIQ40" s="130"/>
      <c r="FIR40" s="130"/>
      <c r="FIS40" s="131"/>
      <c r="FIT40" s="132"/>
      <c r="FIU40" s="130"/>
      <c r="FIV40" s="133"/>
      <c r="FIW40" s="145"/>
      <c r="FIX40" s="129"/>
      <c r="FIY40" s="130"/>
      <c r="FIZ40" s="130"/>
      <c r="FJA40" s="131"/>
      <c r="FJB40" s="132"/>
      <c r="FJC40" s="130"/>
      <c r="FJD40" s="133"/>
      <c r="FJE40" s="145"/>
      <c r="FJF40" s="129"/>
      <c r="FJG40" s="130"/>
      <c r="FJH40" s="130"/>
      <c r="FJI40" s="131"/>
      <c r="FJJ40" s="132"/>
      <c r="FJK40" s="130"/>
      <c r="FJL40" s="133"/>
      <c r="FJM40" s="145"/>
      <c r="FJN40" s="129"/>
      <c r="FJO40" s="130"/>
      <c r="FJP40" s="130"/>
      <c r="FJQ40" s="131"/>
      <c r="FJR40" s="132"/>
      <c r="FJS40" s="130"/>
      <c r="FJT40" s="133"/>
      <c r="FJU40" s="145"/>
      <c r="FJV40" s="129"/>
      <c r="FJW40" s="130"/>
      <c r="FJX40" s="130"/>
      <c r="FJY40" s="131"/>
      <c r="FJZ40" s="132"/>
      <c r="FKA40" s="130"/>
      <c r="FKB40" s="133"/>
      <c r="FKC40" s="145"/>
      <c r="FKD40" s="129"/>
      <c r="FKE40" s="130"/>
      <c r="FKF40" s="130"/>
      <c r="FKG40" s="131"/>
      <c r="FKH40" s="132"/>
      <c r="FKI40" s="130"/>
      <c r="FKJ40" s="133"/>
      <c r="FKK40" s="145"/>
      <c r="FKL40" s="129"/>
      <c r="FKM40" s="130"/>
      <c r="FKN40" s="130"/>
      <c r="FKO40" s="131"/>
      <c r="FKP40" s="132"/>
      <c r="FKQ40" s="130"/>
      <c r="FKR40" s="133"/>
      <c r="FKS40" s="145"/>
      <c r="FKT40" s="129"/>
      <c r="FKU40" s="130"/>
      <c r="FKV40" s="130"/>
      <c r="FKW40" s="131"/>
      <c r="FKX40" s="132"/>
      <c r="FKY40" s="130"/>
      <c r="FKZ40" s="133"/>
      <c r="FLA40" s="145"/>
      <c r="FLB40" s="129"/>
      <c r="FLC40" s="130"/>
      <c r="FLD40" s="130"/>
      <c r="FLE40" s="131"/>
      <c r="FLF40" s="132"/>
      <c r="FLG40" s="130"/>
      <c r="FLH40" s="133"/>
      <c r="FLI40" s="145"/>
      <c r="FLJ40" s="129"/>
      <c r="FLK40" s="130"/>
      <c r="FLL40" s="130"/>
      <c r="FLM40" s="131"/>
      <c r="FLN40" s="132"/>
      <c r="FLO40" s="130"/>
      <c r="FLP40" s="133"/>
      <c r="FLQ40" s="145"/>
      <c r="FLR40" s="129"/>
      <c r="FLS40" s="130"/>
      <c r="FLT40" s="130"/>
      <c r="FLU40" s="131"/>
      <c r="FLV40" s="132"/>
      <c r="FLW40" s="130"/>
      <c r="FLX40" s="133"/>
      <c r="FLY40" s="145"/>
      <c r="FLZ40" s="129"/>
      <c r="FMA40" s="130"/>
      <c r="FMB40" s="130"/>
      <c r="FMC40" s="131"/>
      <c r="FMD40" s="132"/>
      <c r="FME40" s="130"/>
      <c r="FMF40" s="133"/>
      <c r="FMG40" s="145"/>
      <c r="FMH40" s="129"/>
      <c r="FMI40" s="130"/>
      <c r="FMJ40" s="130"/>
      <c r="FMK40" s="131"/>
      <c r="FML40" s="132"/>
      <c r="FMM40" s="130"/>
      <c r="FMN40" s="133"/>
      <c r="FMO40" s="145"/>
      <c r="FMP40" s="129"/>
      <c r="FMQ40" s="130"/>
      <c r="FMR40" s="130"/>
      <c r="FMS40" s="131"/>
      <c r="FMT40" s="132"/>
      <c r="FMU40" s="130"/>
      <c r="FMV40" s="133"/>
      <c r="FMW40" s="145"/>
      <c r="FMX40" s="129"/>
      <c r="FMY40" s="130"/>
      <c r="FMZ40" s="130"/>
      <c r="FNA40" s="131"/>
      <c r="FNB40" s="132"/>
      <c r="FNC40" s="130"/>
      <c r="FND40" s="133"/>
      <c r="FNE40" s="145"/>
      <c r="FNF40" s="129"/>
      <c r="FNG40" s="130"/>
      <c r="FNH40" s="130"/>
      <c r="FNI40" s="131"/>
      <c r="FNJ40" s="132"/>
      <c r="FNK40" s="130"/>
      <c r="FNL40" s="133"/>
      <c r="FNM40" s="145"/>
      <c r="FNN40" s="129"/>
      <c r="FNO40" s="130"/>
      <c r="FNP40" s="130"/>
      <c r="FNQ40" s="131"/>
      <c r="FNR40" s="132"/>
      <c r="FNS40" s="130"/>
      <c r="FNT40" s="133"/>
      <c r="FNU40" s="145"/>
      <c r="FNV40" s="129"/>
      <c r="FNW40" s="130"/>
      <c r="FNX40" s="130"/>
      <c r="FNY40" s="131"/>
      <c r="FNZ40" s="132"/>
      <c r="FOA40" s="130"/>
      <c r="FOB40" s="133"/>
      <c r="FOC40" s="145"/>
      <c r="FOD40" s="129"/>
      <c r="FOE40" s="130"/>
      <c r="FOF40" s="130"/>
      <c r="FOG40" s="131"/>
      <c r="FOH40" s="132"/>
      <c r="FOI40" s="130"/>
      <c r="FOJ40" s="133"/>
      <c r="FOK40" s="145"/>
      <c r="FOL40" s="129"/>
      <c r="FOM40" s="130"/>
      <c r="FON40" s="130"/>
      <c r="FOO40" s="131"/>
      <c r="FOP40" s="132"/>
      <c r="FOQ40" s="130"/>
      <c r="FOR40" s="133"/>
      <c r="FOS40" s="145"/>
      <c r="FOT40" s="129"/>
      <c r="FOU40" s="130"/>
      <c r="FOV40" s="130"/>
      <c r="FOW40" s="131"/>
      <c r="FOX40" s="132"/>
      <c r="FOY40" s="130"/>
      <c r="FOZ40" s="133"/>
      <c r="FPA40" s="145"/>
      <c r="FPB40" s="129"/>
      <c r="FPC40" s="130"/>
      <c r="FPD40" s="130"/>
      <c r="FPE40" s="131"/>
      <c r="FPF40" s="132"/>
      <c r="FPG40" s="130"/>
      <c r="FPH40" s="133"/>
      <c r="FPI40" s="145"/>
      <c r="FPJ40" s="129"/>
      <c r="FPK40" s="130"/>
      <c r="FPL40" s="130"/>
      <c r="FPM40" s="131"/>
      <c r="FPN40" s="132"/>
      <c r="FPO40" s="130"/>
      <c r="FPP40" s="133"/>
      <c r="FPQ40" s="145"/>
      <c r="FPR40" s="129"/>
      <c r="FPS40" s="130"/>
      <c r="FPT40" s="130"/>
      <c r="FPU40" s="131"/>
      <c r="FPV40" s="132"/>
      <c r="FPW40" s="130"/>
      <c r="FPX40" s="133"/>
      <c r="FPY40" s="145"/>
      <c r="FPZ40" s="129"/>
      <c r="FQA40" s="130"/>
      <c r="FQB40" s="130"/>
      <c r="FQC40" s="131"/>
      <c r="FQD40" s="132"/>
      <c r="FQE40" s="130"/>
      <c r="FQF40" s="133"/>
      <c r="FQG40" s="145"/>
      <c r="FQH40" s="129"/>
      <c r="FQI40" s="130"/>
      <c r="FQJ40" s="130"/>
      <c r="FQK40" s="131"/>
      <c r="FQL40" s="132"/>
      <c r="FQM40" s="130"/>
      <c r="FQN40" s="133"/>
      <c r="FQO40" s="145"/>
      <c r="FQP40" s="129"/>
      <c r="FQQ40" s="130"/>
      <c r="FQR40" s="130"/>
      <c r="FQS40" s="131"/>
      <c r="FQT40" s="132"/>
      <c r="FQU40" s="130"/>
      <c r="FQV40" s="133"/>
      <c r="FQW40" s="145"/>
      <c r="FQX40" s="129"/>
      <c r="FQY40" s="130"/>
      <c r="FQZ40" s="130"/>
      <c r="FRA40" s="131"/>
      <c r="FRB40" s="132"/>
      <c r="FRC40" s="130"/>
      <c r="FRD40" s="133"/>
      <c r="FRE40" s="145"/>
      <c r="FRF40" s="129"/>
      <c r="FRG40" s="130"/>
      <c r="FRH40" s="130"/>
      <c r="FRI40" s="131"/>
      <c r="FRJ40" s="132"/>
      <c r="FRK40" s="130"/>
      <c r="FRL40" s="133"/>
      <c r="FRM40" s="145"/>
      <c r="FRN40" s="129"/>
      <c r="FRO40" s="130"/>
      <c r="FRP40" s="130"/>
      <c r="FRQ40" s="131"/>
      <c r="FRR40" s="132"/>
      <c r="FRS40" s="130"/>
      <c r="FRT40" s="133"/>
      <c r="FRU40" s="145"/>
      <c r="FRV40" s="129"/>
      <c r="FRW40" s="130"/>
      <c r="FRX40" s="130"/>
      <c r="FRY40" s="131"/>
      <c r="FRZ40" s="132"/>
      <c r="FSA40" s="130"/>
      <c r="FSB40" s="133"/>
      <c r="FSC40" s="145"/>
      <c r="FSD40" s="129"/>
      <c r="FSE40" s="130"/>
      <c r="FSF40" s="130"/>
      <c r="FSG40" s="131"/>
      <c r="FSH40" s="132"/>
      <c r="FSI40" s="130"/>
      <c r="FSJ40" s="133"/>
      <c r="FSK40" s="145"/>
      <c r="FSL40" s="129"/>
      <c r="FSM40" s="130"/>
      <c r="FSN40" s="130"/>
      <c r="FSO40" s="131"/>
      <c r="FSP40" s="132"/>
      <c r="FSQ40" s="130"/>
      <c r="FSR40" s="133"/>
      <c r="FSS40" s="145"/>
      <c r="FST40" s="129"/>
      <c r="FSU40" s="130"/>
      <c r="FSV40" s="130"/>
      <c r="FSW40" s="131"/>
      <c r="FSX40" s="132"/>
      <c r="FSY40" s="130"/>
      <c r="FSZ40" s="133"/>
      <c r="FTA40" s="145"/>
      <c r="FTB40" s="129"/>
      <c r="FTC40" s="130"/>
      <c r="FTD40" s="130"/>
      <c r="FTE40" s="131"/>
      <c r="FTF40" s="132"/>
      <c r="FTG40" s="130"/>
      <c r="FTH40" s="133"/>
      <c r="FTI40" s="145"/>
      <c r="FTJ40" s="129"/>
      <c r="FTK40" s="130"/>
      <c r="FTL40" s="130"/>
      <c r="FTM40" s="131"/>
      <c r="FTN40" s="132"/>
      <c r="FTO40" s="130"/>
      <c r="FTP40" s="133"/>
      <c r="FTQ40" s="145"/>
      <c r="FTR40" s="129"/>
      <c r="FTS40" s="130"/>
      <c r="FTT40" s="130"/>
      <c r="FTU40" s="131"/>
      <c r="FTV40" s="132"/>
      <c r="FTW40" s="130"/>
      <c r="FTX40" s="133"/>
      <c r="FTY40" s="145"/>
      <c r="FTZ40" s="129"/>
      <c r="FUA40" s="130"/>
      <c r="FUB40" s="130"/>
      <c r="FUC40" s="131"/>
      <c r="FUD40" s="132"/>
      <c r="FUE40" s="130"/>
      <c r="FUF40" s="133"/>
      <c r="FUG40" s="145"/>
      <c r="FUH40" s="129"/>
      <c r="FUI40" s="130"/>
      <c r="FUJ40" s="130"/>
      <c r="FUK40" s="131"/>
      <c r="FUL40" s="132"/>
      <c r="FUM40" s="130"/>
      <c r="FUN40" s="133"/>
      <c r="FUO40" s="145"/>
      <c r="FUP40" s="129"/>
      <c r="FUQ40" s="130"/>
      <c r="FUR40" s="130"/>
      <c r="FUS40" s="131"/>
      <c r="FUT40" s="132"/>
      <c r="FUU40" s="130"/>
      <c r="FUV40" s="133"/>
      <c r="FUW40" s="145"/>
      <c r="FUX40" s="129"/>
      <c r="FUY40" s="130"/>
      <c r="FUZ40" s="130"/>
      <c r="FVA40" s="131"/>
      <c r="FVB40" s="132"/>
      <c r="FVC40" s="130"/>
      <c r="FVD40" s="133"/>
      <c r="FVE40" s="145"/>
      <c r="FVF40" s="129"/>
      <c r="FVG40" s="130"/>
      <c r="FVH40" s="130"/>
      <c r="FVI40" s="131"/>
      <c r="FVJ40" s="132"/>
      <c r="FVK40" s="130"/>
      <c r="FVL40" s="133"/>
      <c r="FVM40" s="145"/>
      <c r="FVN40" s="129"/>
      <c r="FVO40" s="130"/>
      <c r="FVP40" s="130"/>
      <c r="FVQ40" s="131"/>
      <c r="FVR40" s="132"/>
      <c r="FVS40" s="130"/>
      <c r="FVT40" s="133"/>
      <c r="FVU40" s="145"/>
      <c r="FVV40" s="129"/>
      <c r="FVW40" s="130"/>
      <c r="FVX40" s="130"/>
      <c r="FVY40" s="131"/>
      <c r="FVZ40" s="132"/>
      <c r="FWA40" s="130"/>
      <c r="FWB40" s="133"/>
      <c r="FWC40" s="145"/>
      <c r="FWD40" s="129"/>
      <c r="FWE40" s="130"/>
      <c r="FWF40" s="130"/>
      <c r="FWG40" s="131"/>
      <c r="FWH40" s="132"/>
      <c r="FWI40" s="130"/>
      <c r="FWJ40" s="133"/>
      <c r="FWK40" s="145"/>
      <c r="FWL40" s="129"/>
      <c r="FWM40" s="130"/>
      <c r="FWN40" s="130"/>
      <c r="FWO40" s="131"/>
      <c r="FWP40" s="132"/>
      <c r="FWQ40" s="130"/>
      <c r="FWR40" s="133"/>
      <c r="FWS40" s="145"/>
      <c r="FWT40" s="129"/>
      <c r="FWU40" s="130"/>
      <c r="FWV40" s="130"/>
      <c r="FWW40" s="131"/>
      <c r="FWX40" s="132"/>
      <c r="FWY40" s="130"/>
      <c r="FWZ40" s="133"/>
      <c r="FXA40" s="145"/>
      <c r="FXB40" s="129"/>
      <c r="FXC40" s="130"/>
      <c r="FXD40" s="130"/>
      <c r="FXE40" s="131"/>
      <c r="FXF40" s="132"/>
      <c r="FXG40" s="130"/>
      <c r="FXH40" s="133"/>
      <c r="FXI40" s="145"/>
      <c r="FXJ40" s="129"/>
      <c r="FXK40" s="130"/>
      <c r="FXL40" s="130"/>
      <c r="FXM40" s="131"/>
      <c r="FXN40" s="132"/>
      <c r="FXO40" s="130"/>
      <c r="FXP40" s="133"/>
      <c r="FXQ40" s="145"/>
      <c r="FXR40" s="129"/>
      <c r="FXS40" s="130"/>
      <c r="FXT40" s="130"/>
      <c r="FXU40" s="131"/>
      <c r="FXV40" s="132"/>
      <c r="FXW40" s="130"/>
      <c r="FXX40" s="133"/>
      <c r="FXY40" s="145"/>
      <c r="FXZ40" s="129"/>
      <c r="FYA40" s="130"/>
      <c r="FYB40" s="130"/>
      <c r="FYC40" s="131"/>
      <c r="FYD40" s="132"/>
      <c r="FYE40" s="130"/>
      <c r="FYF40" s="133"/>
      <c r="FYG40" s="145"/>
      <c r="FYH40" s="129"/>
      <c r="FYI40" s="130"/>
      <c r="FYJ40" s="130"/>
      <c r="FYK40" s="131"/>
      <c r="FYL40" s="132"/>
      <c r="FYM40" s="130"/>
      <c r="FYN40" s="133"/>
      <c r="FYO40" s="145"/>
      <c r="FYP40" s="129"/>
      <c r="FYQ40" s="130"/>
      <c r="FYR40" s="130"/>
      <c r="FYS40" s="131"/>
      <c r="FYT40" s="132"/>
      <c r="FYU40" s="130"/>
      <c r="FYV40" s="133"/>
      <c r="FYW40" s="145"/>
      <c r="FYX40" s="129"/>
      <c r="FYY40" s="130"/>
      <c r="FYZ40" s="130"/>
      <c r="FZA40" s="131"/>
      <c r="FZB40" s="132"/>
      <c r="FZC40" s="130"/>
      <c r="FZD40" s="133"/>
      <c r="FZE40" s="145"/>
      <c r="FZF40" s="129"/>
      <c r="FZG40" s="130"/>
      <c r="FZH40" s="130"/>
      <c r="FZI40" s="131"/>
      <c r="FZJ40" s="132"/>
      <c r="FZK40" s="130"/>
      <c r="FZL40" s="133"/>
      <c r="FZM40" s="145"/>
      <c r="FZN40" s="129"/>
      <c r="FZO40" s="130"/>
      <c r="FZP40" s="130"/>
      <c r="FZQ40" s="131"/>
      <c r="FZR40" s="132"/>
      <c r="FZS40" s="130"/>
      <c r="FZT40" s="133"/>
      <c r="FZU40" s="145"/>
      <c r="FZV40" s="129"/>
      <c r="FZW40" s="130"/>
      <c r="FZX40" s="130"/>
      <c r="FZY40" s="131"/>
      <c r="FZZ40" s="132"/>
      <c r="GAA40" s="130"/>
      <c r="GAB40" s="133"/>
      <c r="GAC40" s="145"/>
      <c r="GAD40" s="129"/>
      <c r="GAE40" s="130"/>
      <c r="GAF40" s="130"/>
      <c r="GAG40" s="131"/>
      <c r="GAH40" s="132"/>
      <c r="GAI40" s="130"/>
      <c r="GAJ40" s="133"/>
      <c r="GAK40" s="145"/>
      <c r="GAL40" s="129"/>
      <c r="GAM40" s="130"/>
      <c r="GAN40" s="130"/>
      <c r="GAO40" s="131"/>
      <c r="GAP40" s="132"/>
      <c r="GAQ40" s="130"/>
      <c r="GAR40" s="133"/>
      <c r="GAS40" s="145"/>
      <c r="GAT40" s="129"/>
      <c r="GAU40" s="130"/>
      <c r="GAV40" s="130"/>
      <c r="GAW40" s="131"/>
      <c r="GAX40" s="132"/>
      <c r="GAY40" s="130"/>
      <c r="GAZ40" s="133"/>
      <c r="GBA40" s="145"/>
      <c r="GBB40" s="129"/>
      <c r="GBC40" s="130"/>
      <c r="GBD40" s="130"/>
      <c r="GBE40" s="131"/>
      <c r="GBF40" s="132"/>
      <c r="GBG40" s="130"/>
      <c r="GBH40" s="133"/>
      <c r="GBI40" s="145"/>
      <c r="GBJ40" s="129"/>
      <c r="GBK40" s="130"/>
      <c r="GBL40" s="130"/>
      <c r="GBM40" s="131"/>
      <c r="GBN40" s="132"/>
      <c r="GBO40" s="130"/>
      <c r="GBP40" s="133"/>
      <c r="GBQ40" s="145"/>
      <c r="GBR40" s="129"/>
      <c r="GBS40" s="130"/>
      <c r="GBT40" s="130"/>
      <c r="GBU40" s="131"/>
      <c r="GBV40" s="132"/>
      <c r="GBW40" s="130"/>
      <c r="GBX40" s="133"/>
      <c r="GBY40" s="145"/>
      <c r="GBZ40" s="129"/>
      <c r="GCA40" s="130"/>
      <c r="GCB40" s="130"/>
      <c r="GCC40" s="131"/>
      <c r="GCD40" s="132"/>
      <c r="GCE40" s="130"/>
      <c r="GCF40" s="133"/>
      <c r="GCG40" s="145"/>
      <c r="GCH40" s="129"/>
      <c r="GCI40" s="130"/>
      <c r="GCJ40" s="130"/>
      <c r="GCK40" s="131"/>
      <c r="GCL40" s="132"/>
      <c r="GCM40" s="130"/>
      <c r="GCN40" s="133"/>
      <c r="GCO40" s="145"/>
      <c r="GCP40" s="129"/>
      <c r="GCQ40" s="130"/>
      <c r="GCR40" s="130"/>
      <c r="GCS40" s="131"/>
      <c r="GCT40" s="132"/>
      <c r="GCU40" s="130"/>
      <c r="GCV40" s="133"/>
      <c r="GCW40" s="145"/>
      <c r="GCX40" s="129"/>
      <c r="GCY40" s="130"/>
      <c r="GCZ40" s="130"/>
      <c r="GDA40" s="131"/>
      <c r="GDB40" s="132"/>
      <c r="GDC40" s="130"/>
      <c r="GDD40" s="133"/>
      <c r="GDE40" s="145"/>
      <c r="GDF40" s="129"/>
      <c r="GDG40" s="130"/>
      <c r="GDH40" s="130"/>
      <c r="GDI40" s="131"/>
      <c r="GDJ40" s="132"/>
      <c r="GDK40" s="130"/>
      <c r="GDL40" s="133"/>
      <c r="GDM40" s="145"/>
      <c r="GDN40" s="129"/>
      <c r="GDO40" s="130"/>
      <c r="GDP40" s="130"/>
      <c r="GDQ40" s="131"/>
      <c r="GDR40" s="132"/>
      <c r="GDS40" s="130"/>
      <c r="GDT40" s="133"/>
      <c r="GDU40" s="145"/>
      <c r="GDV40" s="129"/>
      <c r="GDW40" s="130"/>
      <c r="GDX40" s="130"/>
      <c r="GDY40" s="131"/>
      <c r="GDZ40" s="132"/>
      <c r="GEA40" s="130"/>
      <c r="GEB40" s="133"/>
      <c r="GEC40" s="145"/>
      <c r="GED40" s="129"/>
      <c r="GEE40" s="130"/>
      <c r="GEF40" s="130"/>
      <c r="GEG40" s="131"/>
      <c r="GEH40" s="132"/>
      <c r="GEI40" s="130"/>
      <c r="GEJ40" s="133"/>
      <c r="GEK40" s="145"/>
      <c r="GEL40" s="129"/>
      <c r="GEM40" s="130"/>
      <c r="GEN40" s="130"/>
      <c r="GEO40" s="131"/>
      <c r="GEP40" s="132"/>
      <c r="GEQ40" s="130"/>
      <c r="GER40" s="133"/>
      <c r="GES40" s="145"/>
      <c r="GET40" s="129"/>
      <c r="GEU40" s="130"/>
      <c r="GEV40" s="130"/>
      <c r="GEW40" s="131"/>
      <c r="GEX40" s="132"/>
      <c r="GEY40" s="130"/>
      <c r="GEZ40" s="133"/>
      <c r="GFA40" s="145"/>
      <c r="GFB40" s="129"/>
      <c r="GFC40" s="130"/>
      <c r="GFD40" s="130"/>
      <c r="GFE40" s="131"/>
      <c r="GFF40" s="132"/>
      <c r="GFG40" s="130"/>
      <c r="GFH40" s="133"/>
      <c r="GFI40" s="145"/>
      <c r="GFJ40" s="129"/>
      <c r="GFK40" s="130"/>
      <c r="GFL40" s="130"/>
      <c r="GFM40" s="131"/>
      <c r="GFN40" s="132"/>
      <c r="GFO40" s="130"/>
      <c r="GFP40" s="133"/>
      <c r="GFQ40" s="145"/>
      <c r="GFR40" s="129"/>
      <c r="GFS40" s="130"/>
      <c r="GFT40" s="130"/>
      <c r="GFU40" s="131"/>
      <c r="GFV40" s="132"/>
      <c r="GFW40" s="130"/>
      <c r="GFX40" s="133"/>
      <c r="GFY40" s="145"/>
      <c r="GFZ40" s="129"/>
      <c r="GGA40" s="130"/>
      <c r="GGB40" s="130"/>
      <c r="GGC40" s="131"/>
      <c r="GGD40" s="132"/>
      <c r="GGE40" s="130"/>
      <c r="GGF40" s="133"/>
      <c r="GGG40" s="145"/>
      <c r="GGH40" s="129"/>
      <c r="GGI40" s="130"/>
      <c r="GGJ40" s="130"/>
      <c r="GGK40" s="131"/>
      <c r="GGL40" s="132"/>
      <c r="GGM40" s="130"/>
      <c r="GGN40" s="133"/>
      <c r="GGO40" s="145"/>
      <c r="GGP40" s="129"/>
      <c r="GGQ40" s="130"/>
      <c r="GGR40" s="130"/>
      <c r="GGS40" s="131"/>
      <c r="GGT40" s="132"/>
      <c r="GGU40" s="130"/>
      <c r="GGV40" s="133"/>
      <c r="GGW40" s="145"/>
      <c r="GGX40" s="129"/>
      <c r="GGY40" s="130"/>
      <c r="GGZ40" s="130"/>
      <c r="GHA40" s="131"/>
      <c r="GHB40" s="132"/>
      <c r="GHC40" s="130"/>
      <c r="GHD40" s="133"/>
      <c r="GHE40" s="145"/>
      <c r="GHF40" s="129"/>
      <c r="GHG40" s="130"/>
      <c r="GHH40" s="130"/>
      <c r="GHI40" s="131"/>
      <c r="GHJ40" s="132"/>
      <c r="GHK40" s="130"/>
      <c r="GHL40" s="133"/>
      <c r="GHM40" s="145"/>
      <c r="GHN40" s="129"/>
      <c r="GHO40" s="130"/>
      <c r="GHP40" s="130"/>
      <c r="GHQ40" s="131"/>
      <c r="GHR40" s="132"/>
      <c r="GHS40" s="130"/>
      <c r="GHT40" s="133"/>
      <c r="GHU40" s="145"/>
      <c r="GHV40" s="129"/>
      <c r="GHW40" s="130"/>
      <c r="GHX40" s="130"/>
      <c r="GHY40" s="131"/>
      <c r="GHZ40" s="132"/>
      <c r="GIA40" s="130"/>
      <c r="GIB40" s="133"/>
      <c r="GIC40" s="145"/>
      <c r="GID40" s="129"/>
      <c r="GIE40" s="130"/>
      <c r="GIF40" s="130"/>
      <c r="GIG40" s="131"/>
      <c r="GIH40" s="132"/>
      <c r="GII40" s="130"/>
      <c r="GIJ40" s="133"/>
      <c r="GIK40" s="145"/>
      <c r="GIL40" s="129"/>
      <c r="GIM40" s="130"/>
      <c r="GIN40" s="130"/>
      <c r="GIO40" s="131"/>
      <c r="GIP40" s="132"/>
      <c r="GIQ40" s="130"/>
      <c r="GIR40" s="133"/>
      <c r="GIS40" s="145"/>
      <c r="GIT40" s="129"/>
      <c r="GIU40" s="130"/>
      <c r="GIV40" s="130"/>
      <c r="GIW40" s="131"/>
      <c r="GIX40" s="132"/>
      <c r="GIY40" s="130"/>
      <c r="GIZ40" s="133"/>
      <c r="GJA40" s="145"/>
      <c r="GJB40" s="129"/>
      <c r="GJC40" s="130"/>
      <c r="GJD40" s="130"/>
      <c r="GJE40" s="131"/>
      <c r="GJF40" s="132"/>
      <c r="GJG40" s="130"/>
      <c r="GJH40" s="133"/>
      <c r="GJI40" s="145"/>
      <c r="GJJ40" s="129"/>
      <c r="GJK40" s="130"/>
      <c r="GJL40" s="130"/>
      <c r="GJM40" s="131"/>
      <c r="GJN40" s="132"/>
      <c r="GJO40" s="130"/>
      <c r="GJP40" s="133"/>
      <c r="GJQ40" s="145"/>
      <c r="GJR40" s="129"/>
      <c r="GJS40" s="130"/>
      <c r="GJT40" s="130"/>
      <c r="GJU40" s="131"/>
      <c r="GJV40" s="132"/>
      <c r="GJW40" s="130"/>
      <c r="GJX40" s="133"/>
      <c r="GJY40" s="145"/>
      <c r="GJZ40" s="129"/>
      <c r="GKA40" s="130"/>
      <c r="GKB40" s="130"/>
      <c r="GKC40" s="131"/>
      <c r="GKD40" s="132"/>
      <c r="GKE40" s="130"/>
      <c r="GKF40" s="133"/>
      <c r="GKG40" s="145"/>
      <c r="GKH40" s="129"/>
      <c r="GKI40" s="130"/>
      <c r="GKJ40" s="130"/>
      <c r="GKK40" s="131"/>
      <c r="GKL40" s="132"/>
      <c r="GKM40" s="130"/>
      <c r="GKN40" s="133"/>
      <c r="GKO40" s="145"/>
      <c r="GKP40" s="129"/>
      <c r="GKQ40" s="130"/>
      <c r="GKR40" s="130"/>
      <c r="GKS40" s="131"/>
      <c r="GKT40" s="132"/>
      <c r="GKU40" s="130"/>
      <c r="GKV40" s="133"/>
      <c r="GKW40" s="145"/>
      <c r="GKX40" s="129"/>
      <c r="GKY40" s="130"/>
      <c r="GKZ40" s="130"/>
      <c r="GLA40" s="131"/>
      <c r="GLB40" s="132"/>
      <c r="GLC40" s="130"/>
      <c r="GLD40" s="133"/>
      <c r="GLE40" s="145"/>
      <c r="GLF40" s="129"/>
      <c r="GLG40" s="130"/>
      <c r="GLH40" s="130"/>
      <c r="GLI40" s="131"/>
      <c r="GLJ40" s="132"/>
      <c r="GLK40" s="130"/>
      <c r="GLL40" s="133"/>
      <c r="GLM40" s="145"/>
      <c r="GLN40" s="129"/>
      <c r="GLO40" s="130"/>
      <c r="GLP40" s="130"/>
      <c r="GLQ40" s="131"/>
      <c r="GLR40" s="132"/>
      <c r="GLS40" s="130"/>
      <c r="GLT40" s="133"/>
      <c r="GLU40" s="145"/>
      <c r="GLV40" s="129"/>
      <c r="GLW40" s="130"/>
      <c r="GLX40" s="130"/>
      <c r="GLY40" s="131"/>
      <c r="GLZ40" s="132"/>
      <c r="GMA40" s="130"/>
      <c r="GMB40" s="133"/>
      <c r="GMC40" s="145"/>
      <c r="GMD40" s="129"/>
      <c r="GME40" s="130"/>
      <c r="GMF40" s="130"/>
      <c r="GMG40" s="131"/>
      <c r="GMH40" s="132"/>
      <c r="GMI40" s="130"/>
      <c r="GMJ40" s="133"/>
      <c r="GMK40" s="145"/>
      <c r="GML40" s="129"/>
      <c r="GMM40" s="130"/>
      <c r="GMN40" s="130"/>
      <c r="GMO40" s="131"/>
      <c r="GMP40" s="132"/>
      <c r="GMQ40" s="130"/>
      <c r="GMR40" s="133"/>
      <c r="GMS40" s="145"/>
      <c r="GMT40" s="129"/>
      <c r="GMU40" s="130"/>
      <c r="GMV40" s="130"/>
      <c r="GMW40" s="131"/>
      <c r="GMX40" s="132"/>
      <c r="GMY40" s="130"/>
      <c r="GMZ40" s="133"/>
      <c r="GNA40" s="145"/>
      <c r="GNB40" s="129"/>
      <c r="GNC40" s="130"/>
      <c r="GND40" s="130"/>
      <c r="GNE40" s="131"/>
      <c r="GNF40" s="132"/>
      <c r="GNG40" s="130"/>
      <c r="GNH40" s="133"/>
      <c r="GNI40" s="145"/>
      <c r="GNJ40" s="129"/>
      <c r="GNK40" s="130"/>
      <c r="GNL40" s="130"/>
      <c r="GNM40" s="131"/>
      <c r="GNN40" s="132"/>
      <c r="GNO40" s="130"/>
      <c r="GNP40" s="133"/>
      <c r="GNQ40" s="145"/>
      <c r="GNR40" s="129"/>
      <c r="GNS40" s="130"/>
      <c r="GNT40" s="130"/>
      <c r="GNU40" s="131"/>
      <c r="GNV40" s="132"/>
      <c r="GNW40" s="130"/>
      <c r="GNX40" s="133"/>
      <c r="GNY40" s="145"/>
      <c r="GNZ40" s="129"/>
      <c r="GOA40" s="130"/>
      <c r="GOB40" s="130"/>
      <c r="GOC40" s="131"/>
      <c r="GOD40" s="132"/>
      <c r="GOE40" s="130"/>
      <c r="GOF40" s="133"/>
      <c r="GOG40" s="145"/>
      <c r="GOH40" s="129"/>
      <c r="GOI40" s="130"/>
      <c r="GOJ40" s="130"/>
      <c r="GOK40" s="131"/>
      <c r="GOL40" s="132"/>
      <c r="GOM40" s="130"/>
      <c r="GON40" s="133"/>
      <c r="GOO40" s="145"/>
      <c r="GOP40" s="129"/>
      <c r="GOQ40" s="130"/>
      <c r="GOR40" s="130"/>
      <c r="GOS40" s="131"/>
      <c r="GOT40" s="132"/>
      <c r="GOU40" s="130"/>
      <c r="GOV40" s="133"/>
      <c r="GOW40" s="145"/>
      <c r="GOX40" s="129"/>
      <c r="GOY40" s="130"/>
      <c r="GOZ40" s="130"/>
      <c r="GPA40" s="131"/>
      <c r="GPB40" s="132"/>
      <c r="GPC40" s="130"/>
      <c r="GPD40" s="133"/>
      <c r="GPE40" s="145"/>
      <c r="GPF40" s="129"/>
      <c r="GPG40" s="130"/>
      <c r="GPH40" s="130"/>
      <c r="GPI40" s="131"/>
      <c r="GPJ40" s="132"/>
      <c r="GPK40" s="130"/>
      <c r="GPL40" s="133"/>
      <c r="GPM40" s="145"/>
      <c r="GPN40" s="129"/>
      <c r="GPO40" s="130"/>
      <c r="GPP40" s="130"/>
      <c r="GPQ40" s="131"/>
      <c r="GPR40" s="132"/>
      <c r="GPS40" s="130"/>
      <c r="GPT40" s="133"/>
      <c r="GPU40" s="145"/>
      <c r="GPV40" s="129"/>
      <c r="GPW40" s="130"/>
      <c r="GPX40" s="130"/>
      <c r="GPY40" s="131"/>
      <c r="GPZ40" s="132"/>
      <c r="GQA40" s="130"/>
      <c r="GQB40" s="133"/>
      <c r="GQC40" s="145"/>
      <c r="GQD40" s="129"/>
      <c r="GQE40" s="130"/>
      <c r="GQF40" s="130"/>
      <c r="GQG40" s="131"/>
      <c r="GQH40" s="132"/>
      <c r="GQI40" s="130"/>
      <c r="GQJ40" s="133"/>
      <c r="GQK40" s="145"/>
      <c r="GQL40" s="129"/>
      <c r="GQM40" s="130"/>
      <c r="GQN40" s="130"/>
      <c r="GQO40" s="131"/>
      <c r="GQP40" s="132"/>
      <c r="GQQ40" s="130"/>
      <c r="GQR40" s="133"/>
      <c r="GQS40" s="145"/>
      <c r="GQT40" s="129"/>
      <c r="GQU40" s="130"/>
      <c r="GQV40" s="130"/>
      <c r="GQW40" s="131"/>
      <c r="GQX40" s="132"/>
      <c r="GQY40" s="130"/>
      <c r="GQZ40" s="133"/>
      <c r="GRA40" s="145"/>
      <c r="GRB40" s="129"/>
      <c r="GRC40" s="130"/>
      <c r="GRD40" s="130"/>
      <c r="GRE40" s="131"/>
      <c r="GRF40" s="132"/>
      <c r="GRG40" s="130"/>
      <c r="GRH40" s="133"/>
      <c r="GRI40" s="145"/>
      <c r="GRJ40" s="129"/>
      <c r="GRK40" s="130"/>
      <c r="GRL40" s="130"/>
      <c r="GRM40" s="131"/>
      <c r="GRN40" s="132"/>
      <c r="GRO40" s="130"/>
      <c r="GRP40" s="133"/>
      <c r="GRQ40" s="145"/>
      <c r="GRR40" s="129"/>
      <c r="GRS40" s="130"/>
      <c r="GRT40" s="130"/>
      <c r="GRU40" s="131"/>
      <c r="GRV40" s="132"/>
      <c r="GRW40" s="130"/>
      <c r="GRX40" s="133"/>
      <c r="GRY40" s="145"/>
      <c r="GRZ40" s="129"/>
      <c r="GSA40" s="130"/>
      <c r="GSB40" s="130"/>
      <c r="GSC40" s="131"/>
      <c r="GSD40" s="132"/>
      <c r="GSE40" s="130"/>
      <c r="GSF40" s="133"/>
      <c r="GSG40" s="145"/>
      <c r="GSH40" s="129"/>
      <c r="GSI40" s="130"/>
      <c r="GSJ40" s="130"/>
      <c r="GSK40" s="131"/>
      <c r="GSL40" s="132"/>
      <c r="GSM40" s="130"/>
      <c r="GSN40" s="133"/>
      <c r="GSO40" s="145"/>
      <c r="GSP40" s="129"/>
      <c r="GSQ40" s="130"/>
      <c r="GSR40" s="130"/>
      <c r="GSS40" s="131"/>
      <c r="GST40" s="132"/>
      <c r="GSU40" s="130"/>
      <c r="GSV40" s="133"/>
      <c r="GSW40" s="145"/>
      <c r="GSX40" s="129"/>
      <c r="GSY40" s="130"/>
      <c r="GSZ40" s="130"/>
      <c r="GTA40" s="131"/>
      <c r="GTB40" s="132"/>
      <c r="GTC40" s="130"/>
      <c r="GTD40" s="133"/>
      <c r="GTE40" s="145"/>
      <c r="GTF40" s="129"/>
      <c r="GTG40" s="130"/>
      <c r="GTH40" s="130"/>
      <c r="GTI40" s="131"/>
      <c r="GTJ40" s="132"/>
      <c r="GTK40" s="130"/>
      <c r="GTL40" s="133"/>
      <c r="GTM40" s="145"/>
      <c r="GTN40" s="129"/>
      <c r="GTO40" s="130"/>
      <c r="GTP40" s="130"/>
      <c r="GTQ40" s="131"/>
      <c r="GTR40" s="132"/>
      <c r="GTS40" s="130"/>
      <c r="GTT40" s="133"/>
      <c r="GTU40" s="145"/>
      <c r="GTV40" s="129"/>
      <c r="GTW40" s="130"/>
      <c r="GTX40" s="130"/>
      <c r="GTY40" s="131"/>
      <c r="GTZ40" s="132"/>
      <c r="GUA40" s="130"/>
      <c r="GUB40" s="133"/>
      <c r="GUC40" s="145"/>
      <c r="GUD40" s="129"/>
      <c r="GUE40" s="130"/>
      <c r="GUF40" s="130"/>
      <c r="GUG40" s="131"/>
      <c r="GUH40" s="132"/>
      <c r="GUI40" s="130"/>
      <c r="GUJ40" s="133"/>
      <c r="GUK40" s="145"/>
      <c r="GUL40" s="129"/>
      <c r="GUM40" s="130"/>
      <c r="GUN40" s="130"/>
      <c r="GUO40" s="131"/>
      <c r="GUP40" s="132"/>
      <c r="GUQ40" s="130"/>
      <c r="GUR40" s="133"/>
      <c r="GUS40" s="145"/>
      <c r="GUT40" s="129"/>
      <c r="GUU40" s="130"/>
      <c r="GUV40" s="130"/>
      <c r="GUW40" s="131"/>
      <c r="GUX40" s="132"/>
      <c r="GUY40" s="130"/>
      <c r="GUZ40" s="133"/>
      <c r="GVA40" s="145"/>
      <c r="GVB40" s="129"/>
      <c r="GVC40" s="130"/>
      <c r="GVD40" s="130"/>
      <c r="GVE40" s="131"/>
      <c r="GVF40" s="132"/>
      <c r="GVG40" s="130"/>
      <c r="GVH40" s="133"/>
      <c r="GVI40" s="145"/>
      <c r="GVJ40" s="129"/>
      <c r="GVK40" s="130"/>
      <c r="GVL40" s="130"/>
      <c r="GVM40" s="131"/>
      <c r="GVN40" s="132"/>
      <c r="GVO40" s="130"/>
      <c r="GVP40" s="133"/>
      <c r="GVQ40" s="145"/>
      <c r="GVR40" s="129"/>
      <c r="GVS40" s="130"/>
      <c r="GVT40" s="130"/>
      <c r="GVU40" s="131"/>
      <c r="GVV40" s="132"/>
      <c r="GVW40" s="130"/>
      <c r="GVX40" s="133"/>
      <c r="GVY40" s="145"/>
      <c r="GVZ40" s="129"/>
      <c r="GWA40" s="130"/>
      <c r="GWB40" s="130"/>
      <c r="GWC40" s="131"/>
      <c r="GWD40" s="132"/>
      <c r="GWE40" s="130"/>
      <c r="GWF40" s="133"/>
      <c r="GWG40" s="145"/>
      <c r="GWH40" s="129"/>
      <c r="GWI40" s="130"/>
      <c r="GWJ40" s="130"/>
      <c r="GWK40" s="131"/>
      <c r="GWL40" s="132"/>
      <c r="GWM40" s="130"/>
      <c r="GWN40" s="133"/>
      <c r="GWO40" s="145"/>
      <c r="GWP40" s="129"/>
      <c r="GWQ40" s="130"/>
      <c r="GWR40" s="130"/>
      <c r="GWS40" s="131"/>
      <c r="GWT40" s="132"/>
      <c r="GWU40" s="130"/>
      <c r="GWV40" s="133"/>
      <c r="GWW40" s="145"/>
      <c r="GWX40" s="129"/>
      <c r="GWY40" s="130"/>
      <c r="GWZ40" s="130"/>
      <c r="GXA40" s="131"/>
      <c r="GXB40" s="132"/>
      <c r="GXC40" s="130"/>
      <c r="GXD40" s="133"/>
      <c r="GXE40" s="145"/>
      <c r="GXF40" s="129"/>
      <c r="GXG40" s="130"/>
      <c r="GXH40" s="130"/>
      <c r="GXI40" s="131"/>
      <c r="GXJ40" s="132"/>
      <c r="GXK40" s="130"/>
      <c r="GXL40" s="133"/>
      <c r="GXM40" s="145"/>
      <c r="GXN40" s="129"/>
      <c r="GXO40" s="130"/>
      <c r="GXP40" s="130"/>
      <c r="GXQ40" s="131"/>
      <c r="GXR40" s="132"/>
      <c r="GXS40" s="130"/>
      <c r="GXT40" s="133"/>
      <c r="GXU40" s="145"/>
      <c r="GXV40" s="129"/>
      <c r="GXW40" s="130"/>
      <c r="GXX40" s="130"/>
      <c r="GXY40" s="131"/>
      <c r="GXZ40" s="132"/>
      <c r="GYA40" s="130"/>
      <c r="GYB40" s="133"/>
      <c r="GYC40" s="145"/>
      <c r="GYD40" s="129"/>
      <c r="GYE40" s="130"/>
      <c r="GYF40" s="130"/>
      <c r="GYG40" s="131"/>
      <c r="GYH40" s="132"/>
      <c r="GYI40" s="130"/>
      <c r="GYJ40" s="133"/>
      <c r="GYK40" s="145"/>
      <c r="GYL40" s="129"/>
      <c r="GYM40" s="130"/>
      <c r="GYN40" s="130"/>
      <c r="GYO40" s="131"/>
      <c r="GYP40" s="132"/>
      <c r="GYQ40" s="130"/>
      <c r="GYR40" s="133"/>
      <c r="GYS40" s="145"/>
      <c r="GYT40" s="129"/>
      <c r="GYU40" s="130"/>
      <c r="GYV40" s="130"/>
      <c r="GYW40" s="131"/>
      <c r="GYX40" s="132"/>
      <c r="GYY40" s="130"/>
      <c r="GYZ40" s="133"/>
      <c r="GZA40" s="145"/>
      <c r="GZB40" s="129"/>
      <c r="GZC40" s="130"/>
      <c r="GZD40" s="130"/>
      <c r="GZE40" s="131"/>
      <c r="GZF40" s="132"/>
      <c r="GZG40" s="130"/>
      <c r="GZH40" s="133"/>
      <c r="GZI40" s="145"/>
      <c r="GZJ40" s="129"/>
      <c r="GZK40" s="130"/>
      <c r="GZL40" s="130"/>
      <c r="GZM40" s="131"/>
      <c r="GZN40" s="132"/>
      <c r="GZO40" s="130"/>
      <c r="GZP40" s="133"/>
      <c r="GZQ40" s="145"/>
      <c r="GZR40" s="129"/>
      <c r="GZS40" s="130"/>
      <c r="GZT40" s="130"/>
      <c r="GZU40" s="131"/>
      <c r="GZV40" s="132"/>
      <c r="GZW40" s="130"/>
      <c r="GZX40" s="133"/>
      <c r="GZY40" s="145"/>
      <c r="GZZ40" s="129"/>
      <c r="HAA40" s="130"/>
      <c r="HAB40" s="130"/>
      <c r="HAC40" s="131"/>
      <c r="HAD40" s="132"/>
      <c r="HAE40" s="130"/>
      <c r="HAF40" s="133"/>
      <c r="HAG40" s="145"/>
      <c r="HAH40" s="129"/>
      <c r="HAI40" s="130"/>
      <c r="HAJ40" s="130"/>
      <c r="HAK40" s="131"/>
      <c r="HAL40" s="132"/>
      <c r="HAM40" s="130"/>
      <c r="HAN40" s="133"/>
      <c r="HAO40" s="145"/>
      <c r="HAP40" s="129"/>
      <c r="HAQ40" s="130"/>
      <c r="HAR40" s="130"/>
      <c r="HAS40" s="131"/>
      <c r="HAT40" s="132"/>
      <c r="HAU40" s="130"/>
      <c r="HAV40" s="133"/>
      <c r="HAW40" s="145"/>
      <c r="HAX40" s="129"/>
      <c r="HAY40" s="130"/>
      <c r="HAZ40" s="130"/>
      <c r="HBA40" s="131"/>
      <c r="HBB40" s="132"/>
      <c r="HBC40" s="130"/>
      <c r="HBD40" s="133"/>
      <c r="HBE40" s="145"/>
      <c r="HBF40" s="129"/>
      <c r="HBG40" s="130"/>
      <c r="HBH40" s="130"/>
      <c r="HBI40" s="131"/>
      <c r="HBJ40" s="132"/>
      <c r="HBK40" s="130"/>
      <c r="HBL40" s="133"/>
      <c r="HBM40" s="145"/>
      <c r="HBN40" s="129"/>
      <c r="HBO40" s="130"/>
      <c r="HBP40" s="130"/>
      <c r="HBQ40" s="131"/>
      <c r="HBR40" s="132"/>
      <c r="HBS40" s="130"/>
      <c r="HBT40" s="133"/>
      <c r="HBU40" s="145"/>
      <c r="HBV40" s="129"/>
      <c r="HBW40" s="130"/>
      <c r="HBX40" s="130"/>
      <c r="HBY40" s="131"/>
      <c r="HBZ40" s="132"/>
      <c r="HCA40" s="130"/>
      <c r="HCB40" s="133"/>
      <c r="HCC40" s="145"/>
      <c r="HCD40" s="129"/>
      <c r="HCE40" s="130"/>
      <c r="HCF40" s="130"/>
      <c r="HCG40" s="131"/>
      <c r="HCH40" s="132"/>
      <c r="HCI40" s="130"/>
      <c r="HCJ40" s="133"/>
      <c r="HCK40" s="145"/>
      <c r="HCL40" s="129"/>
      <c r="HCM40" s="130"/>
      <c r="HCN40" s="130"/>
      <c r="HCO40" s="131"/>
      <c r="HCP40" s="132"/>
      <c r="HCQ40" s="130"/>
      <c r="HCR40" s="133"/>
      <c r="HCS40" s="145"/>
      <c r="HCT40" s="129"/>
      <c r="HCU40" s="130"/>
      <c r="HCV40" s="130"/>
      <c r="HCW40" s="131"/>
      <c r="HCX40" s="132"/>
      <c r="HCY40" s="130"/>
      <c r="HCZ40" s="133"/>
      <c r="HDA40" s="145"/>
      <c r="HDB40" s="129"/>
      <c r="HDC40" s="130"/>
      <c r="HDD40" s="130"/>
      <c r="HDE40" s="131"/>
      <c r="HDF40" s="132"/>
      <c r="HDG40" s="130"/>
      <c r="HDH40" s="133"/>
      <c r="HDI40" s="145"/>
      <c r="HDJ40" s="129"/>
      <c r="HDK40" s="130"/>
      <c r="HDL40" s="130"/>
      <c r="HDM40" s="131"/>
      <c r="HDN40" s="132"/>
      <c r="HDO40" s="130"/>
      <c r="HDP40" s="133"/>
      <c r="HDQ40" s="145"/>
      <c r="HDR40" s="129"/>
      <c r="HDS40" s="130"/>
      <c r="HDT40" s="130"/>
      <c r="HDU40" s="131"/>
      <c r="HDV40" s="132"/>
      <c r="HDW40" s="130"/>
      <c r="HDX40" s="133"/>
      <c r="HDY40" s="145"/>
      <c r="HDZ40" s="129"/>
      <c r="HEA40" s="130"/>
      <c r="HEB40" s="130"/>
      <c r="HEC40" s="131"/>
      <c r="HED40" s="132"/>
      <c r="HEE40" s="130"/>
      <c r="HEF40" s="133"/>
      <c r="HEG40" s="145"/>
      <c r="HEH40" s="129"/>
      <c r="HEI40" s="130"/>
      <c r="HEJ40" s="130"/>
      <c r="HEK40" s="131"/>
      <c r="HEL40" s="132"/>
      <c r="HEM40" s="130"/>
      <c r="HEN40" s="133"/>
      <c r="HEO40" s="145"/>
      <c r="HEP40" s="129"/>
      <c r="HEQ40" s="130"/>
      <c r="HER40" s="130"/>
      <c r="HES40" s="131"/>
      <c r="HET40" s="132"/>
      <c r="HEU40" s="130"/>
      <c r="HEV40" s="133"/>
      <c r="HEW40" s="145"/>
      <c r="HEX40" s="129"/>
      <c r="HEY40" s="130"/>
      <c r="HEZ40" s="130"/>
      <c r="HFA40" s="131"/>
      <c r="HFB40" s="132"/>
      <c r="HFC40" s="130"/>
      <c r="HFD40" s="133"/>
      <c r="HFE40" s="145"/>
      <c r="HFF40" s="129"/>
      <c r="HFG40" s="130"/>
      <c r="HFH40" s="130"/>
      <c r="HFI40" s="131"/>
      <c r="HFJ40" s="132"/>
      <c r="HFK40" s="130"/>
      <c r="HFL40" s="133"/>
      <c r="HFM40" s="145"/>
      <c r="HFN40" s="129"/>
      <c r="HFO40" s="130"/>
      <c r="HFP40" s="130"/>
      <c r="HFQ40" s="131"/>
      <c r="HFR40" s="132"/>
      <c r="HFS40" s="130"/>
      <c r="HFT40" s="133"/>
      <c r="HFU40" s="145"/>
      <c r="HFV40" s="129"/>
      <c r="HFW40" s="130"/>
      <c r="HFX40" s="130"/>
      <c r="HFY40" s="131"/>
      <c r="HFZ40" s="132"/>
      <c r="HGA40" s="130"/>
      <c r="HGB40" s="133"/>
      <c r="HGC40" s="145"/>
      <c r="HGD40" s="129"/>
      <c r="HGE40" s="130"/>
      <c r="HGF40" s="130"/>
      <c r="HGG40" s="131"/>
      <c r="HGH40" s="132"/>
      <c r="HGI40" s="130"/>
      <c r="HGJ40" s="133"/>
      <c r="HGK40" s="145"/>
      <c r="HGL40" s="129"/>
      <c r="HGM40" s="130"/>
      <c r="HGN40" s="130"/>
      <c r="HGO40" s="131"/>
      <c r="HGP40" s="132"/>
      <c r="HGQ40" s="130"/>
      <c r="HGR40" s="133"/>
      <c r="HGS40" s="145"/>
      <c r="HGT40" s="129"/>
      <c r="HGU40" s="130"/>
      <c r="HGV40" s="130"/>
      <c r="HGW40" s="131"/>
      <c r="HGX40" s="132"/>
      <c r="HGY40" s="130"/>
      <c r="HGZ40" s="133"/>
      <c r="HHA40" s="145"/>
      <c r="HHB40" s="129"/>
      <c r="HHC40" s="130"/>
      <c r="HHD40" s="130"/>
      <c r="HHE40" s="131"/>
      <c r="HHF40" s="132"/>
      <c r="HHG40" s="130"/>
      <c r="HHH40" s="133"/>
      <c r="HHI40" s="145"/>
      <c r="HHJ40" s="129"/>
      <c r="HHK40" s="130"/>
      <c r="HHL40" s="130"/>
      <c r="HHM40" s="131"/>
      <c r="HHN40" s="132"/>
      <c r="HHO40" s="130"/>
      <c r="HHP40" s="133"/>
      <c r="HHQ40" s="145"/>
      <c r="HHR40" s="129"/>
      <c r="HHS40" s="130"/>
      <c r="HHT40" s="130"/>
      <c r="HHU40" s="131"/>
      <c r="HHV40" s="132"/>
      <c r="HHW40" s="130"/>
      <c r="HHX40" s="133"/>
      <c r="HHY40" s="145"/>
      <c r="HHZ40" s="129"/>
      <c r="HIA40" s="130"/>
      <c r="HIB40" s="130"/>
      <c r="HIC40" s="131"/>
      <c r="HID40" s="132"/>
      <c r="HIE40" s="130"/>
      <c r="HIF40" s="133"/>
      <c r="HIG40" s="145"/>
      <c r="HIH40" s="129"/>
      <c r="HII40" s="130"/>
      <c r="HIJ40" s="130"/>
      <c r="HIK40" s="131"/>
      <c r="HIL40" s="132"/>
      <c r="HIM40" s="130"/>
      <c r="HIN40" s="133"/>
      <c r="HIO40" s="145"/>
      <c r="HIP40" s="129"/>
      <c r="HIQ40" s="130"/>
      <c r="HIR40" s="130"/>
      <c r="HIS40" s="131"/>
      <c r="HIT40" s="132"/>
      <c r="HIU40" s="130"/>
      <c r="HIV40" s="133"/>
      <c r="HIW40" s="145"/>
      <c r="HIX40" s="129"/>
      <c r="HIY40" s="130"/>
      <c r="HIZ40" s="130"/>
      <c r="HJA40" s="131"/>
      <c r="HJB40" s="132"/>
      <c r="HJC40" s="130"/>
      <c r="HJD40" s="133"/>
      <c r="HJE40" s="145"/>
      <c r="HJF40" s="129"/>
      <c r="HJG40" s="130"/>
      <c r="HJH40" s="130"/>
      <c r="HJI40" s="131"/>
      <c r="HJJ40" s="132"/>
      <c r="HJK40" s="130"/>
      <c r="HJL40" s="133"/>
      <c r="HJM40" s="145"/>
      <c r="HJN40" s="129"/>
      <c r="HJO40" s="130"/>
      <c r="HJP40" s="130"/>
      <c r="HJQ40" s="131"/>
      <c r="HJR40" s="132"/>
      <c r="HJS40" s="130"/>
      <c r="HJT40" s="133"/>
      <c r="HJU40" s="145"/>
      <c r="HJV40" s="129"/>
      <c r="HJW40" s="130"/>
      <c r="HJX40" s="130"/>
      <c r="HJY40" s="131"/>
      <c r="HJZ40" s="132"/>
      <c r="HKA40" s="130"/>
      <c r="HKB40" s="133"/>
      <c r="HKC40" s="145"/>
      <c r="HKD40" s="129"/>
      <c r="HKE40" s="130"/>
      <c r="HKF40" s="130"/>
      <c r="HKG40" s="131"/>
      <c r="HKH40" s="132"/>
      <c r="HKI40" s="130"/>
      <c r="HKJ40" s="133"/>
      <c r="HKK40" s="145"/>
      <c r="HKL40" s="129"/>
      <c r="HKM40" s="130"/>
      <c r="HKN40" s="130"/>
      <c r="HKO40" s="131"/>
      <c r="HKP40" s="132"/>
      <c r="HKQ40" s="130"/>
      <c r="HKR40" s="133"/>
      <c r="HKS40" s="145"/>
      <c r="HKT40" s="129"/>
      <c r="HKU40" s="130"/>
      <c r="HKV40" s="130"/>
      <c r="HKW40" s="131"/>
      <c r="HKX40" s="132"/>
      <c r="HKY40" s="130"/>
      <c r="HKZ40" s="133"/>
      <c r="HLA40" s="145"/>
      <c r="HLB40" s="129"/>
      <c r="HLC40" s="130"/>
      <c r="HLD40" s="130"/>
      <c r="HLE40" s="131"/>
      <c r="HLF40" s="132"/>
      <c r="HLG40" s="130"/>
      <c r="HLH40" s="133"/>
      <c r="HLI40" s="145"/>
      <c r="HLJ40" s="129"/>
      <c r="HLK40" s="130"/>
      <c r="HLL40" s="130"/>
      <c r="HLM40" s="131"/>
      <c r="HLN40" s="132"/>
      <c r="HLO40" s="130"/>
      <c r="HLP40" s="133"/>
      <c r="HLQ40" s="145"/>
      <c r="HLR40" s="129"/>
      <c r="HLS40" s="130"/>
      <c r="HLT40" s="130"/>
      <c r="HLU40" s="131"/>
      <c r="HLV40" s="132"/>
      <c r="HLW40" s="130"/>
      <c r="HLX40" s="133"/>
      <c r="HLY40" s="145"/>
      <c r="HLZ40" s="129"/>
      <c r="HMA40" s="130"/>
      <c r="HMB40" s="130"/>
      <c r="HMC40" s="131"/>
      <c r="HMD40" s="132"/>
      <c r="HME40" s="130"/>
      <c r="HMF40" s="133"/>
      <c r="HMG40" s="145"/>
      <c r="HMH40" s="129"/>
      <c r="HMI40" s="130"/>
      <c r="HMJ40" s="130"/>
      <c r="HMK40" s="131"/>
      <c r="HML40" s="132"/>
      <c r="HMM40" s="130"/>
      <c r="HMN40" s="133"/>
      <c r="HMO40" s="145"/>
      <c r="HMP40" s="129"/>
      <c r="HMQ40" s="130"/>
      <c r="HMR40" s="130"/>
      <c r="HMS40" s="131"/>
      <c r="HMT40" s="132"/>
      <c r="HMU40" s="130"/>
      <c r="HMV40" s="133"/>
      <c r="HMW40" s="145"/>
      <c r="HMX40" s="129"/>
      <c r="HMY40" s="130"/>
      <c r="HMZ40" s="130"/>
      <c r="HNA40" s="131"/>
      <c r="HNB40" s="132"/>
      <c r="HNC40" s="130"/>
      <c r="HND40" s="133"/>
      <c r="HNE40" s="145"/>
      <c r="HNF40" s="129"/>
      <c r="HNG40" s="130"/>
      <c r="HNH40" s="130"/>
      <c r="HNI40" s="131"/>
      <c r="HNJ40" s="132"/>
      <c r="HNK40" s="130"/>
      <c r="HNL40" s="133"/>
      <c r="HNM40" s="145"/>
      <c r="HNN40" s="129"/>
      <c r="HNO40" s="130"/>
      <c r="HNP40" s="130"/>
      <c r="HNQ40" s="131"/>
      <c r="HNR40" s="132"/>
      <c r="HNS40" s="130"/>
      <c r="HNT40" s="133"/>
      <c r="HNU40" s="145"/>
      <c r="HNV40" s="129"/>
      <c r="HNW40" s="130"/>
      <c r="HNX40" s="130"/>
      <c r="HNY40" s="131"/>
      <c r="HNZ40" s="132"/>
      <c r="HOA40" s="130"/>
      <c r="HOB40" s="133"/>
      <c r="HOC40" s="145"/>
      <c r="HOD40" s="129"/>
      <c r="HOE40" s="130"/>
      <c r="HOF40" s="130"/>
      <c r="HOG40" s="131"/>
      <c r="HOH40" s="132"/>
      <c r="HOI40" s="130"/>
      <c r="HOJ40" s="133"/>
      <c r="HOK40" s="145"/>
      <c r="HOL40" s="129"/>
      <c r="HOM40" s="130"/>
      <c r="HON40" s="130"/>
      <c r="HOO40" s="131"/>
      <c r="HOP40" s="132"/>
      <c r="HOQ40" s="130"/>
      <c r="HOR40" s="133"/>
      <c r="HOS40" s="145"/>
      <c r="HOT40" s="129"/>
      <c r="HOU40" s="130"/>
      <c r="HOV40" s="130"/>
      <c r="HOW40" s="131"/>
      <c r="HOX40" s="132"/>
      <c r="HOY40" s="130"/>
      <c r="HOZ40" s="133"/>
      <c r="HPA40" s="145"/>
      <c r="HPB40" s="129"/>
      <c r="HPC40" s="130"/>
      <c r="HPD40" s="130"/>
      <c r="HPE40" s="131"/>
      <c r="HPF40" s="132"/>
      <c r="HPG40" s="130"/>
      <c r="HPH40" s="133"/>
      <c r="HPI40" s="145"/>
      <c r="HPJ40" s="129"/>
      <c r="HPK40" s="130"/>
      <c r="HPL40" s="130"/>
      <c r="HPM40" s="131"/>
      <c r="HPN40" s="132"/>
      <c r="HPO40" s="130"/>
      <c r="HPP40" s="133"/>
      <c r="HPQ40" s="145"/>
      <c r="HPR40" s="129"/>
      <c r="HPS40" s="130"/>
      <c r="HPT40" s="130"/>
      <c r="HPU40" s="131"/>
      <c r="HPV40" s="132"/>
      <c r="HPW40" s="130"/>
      <c r="HPX40" s="133"/>
      <c r="HPY40" s="145"/>
      <c r="HPZ40" s="129"/>
      <c r="HQA40" s="130"/>
      <c r="HQB40" s="130"/>
      <c r="HQC40" s="131"/>
      <c r="HQD40" s="132"/>
      <c r="HQE40" s="130"/>
      <c r="HQF40" s="133"/>
      <c r="HQG40" s="145"/>
      <c r="HQH40" s="129"/>
      <c r="HQI40" s="130"/>
      <c r="HQJ40" s="130"/>
      <c r="HQK40" s="131"/>
      <c r="HQL40" s="132"/>
      <c r="HQM40" s="130"/>
      <c r="HQN40" s="133"/>
      <c r="HQO40" s="145"/>
      <c r="HQP40" s="129"/>
      <c r="HQQ40" s="130"/>
      <c r="HQR40" s="130"/>
      <c r="HQS40" s="131"/>
      <c r="HQT40" s="132"/>
      <c r="HQU40" s="130"/>
      <c r="HQV40" s="133"/>
      <c r="HQW40" s="145"/>
      <c r="HQX40" s="129"/>
      <c r="HQY40" s="130"/>
      <c r="HQZ40" s="130"/>
      <c r="HRA40" s="131"/>
      <c r="HRB40" s="132"/>
      <c r="HRC40" s="130"/>
      <c r="HRD40" s="133"/>
      <c r="HRE40" s="145"/>
      <c r="HRF40" s="129"/>
      <c r="HRG40" s="130"/>
      <c r="HRH40" s="130"/>
      <c r="HRI40" s="131"/>
      <c r="HRJ40" s="132"/>
      <c r="HRK40" s="130"/>
      <c r="HRL40" s="133"/>
      <c r="HRM40" s="145"/>
      <c r="HRN40" s="129"/>
      <c r="HRO40" s="130"/>
      <c r="HRP40" s="130"/>
      <c r="HRQ40" s="131"/>
      <c r="HRR40" s="132"/>
      <c r="HRS40" s="130"/>
      <c r="HRT40" s="133"/>
      <c r="HRU40" s="145"/>
      <c r="HRV40" s="129"/>
      <c r="HRW40" s="130"/>
      <c r="HRX40" s="130"/>
      <c r="HRY40" s="131"/>
      <c r="HRZ40" s="132"/>
      <c r="HSA40" s="130"/>
      <c r="HSB40" s="133"/>
      <c r="HSC40" s="145"/>
      <c r="HSD40" s="129"/>
      <c r="HSE40" s="130"/>
      <c r="HSF40" s="130"/>
      <c r="HSG40" s="131"/>
      <c r="HSH40" s="132"/>
      <c r="HSI40" s="130"/>
      <c r="HSJ40" s="133"/>
      <c r="HSK40" s="145"/>
      <c r="HSL40" s="129"/>
      <c r="HSM40" s="130"/>
      <c r="HSN40" s="130"/>
      <c r="HSO40" s="131"/>
      <c r="HSP40" s="132"/>
      <c r="HSQ40" s="130"/>
      <c r="HSR40" s="133"/>
      <c r="HSS40" s="145"/>
      <c r="HST40" s="129"/>
      <c r="HSU40" s="130"/>
      <c r="HSV40" s="130"/>
      <c r="HSW40" s="131"/>
      <c r="HSX40" s="132"/>
      <c r="HSY40" s="130"/>
      <c r="HSZ40" s="133"/>
      <c r="HTA40" s="145"/>
      <c r="HTB40" s="129"/>
      <c r="HTC40" s="130"/>
      <c r="HTD40" s="130"/>
      <c r="HTE40" s="131"/>
      <c r="HTF40" s="132"/>
      <c r="HTG40" s="130"/>
      <c r="HTH40" s="133"/>
      <c r="HTI40" s="145"/>
      <c r="HTJ40" s="129"/>
      <c r="HTK40" s="130"/>
      <c r="HTL40" s="130"/>
      <c r="HTM40" s="131"/>
      <c r="HTN40" s="132"/>
      <c r="HTO40" s="130"/>
      <c r="HTP40" s="133"/>
      <c r="HTQ40" s="145"/>
      <c r="HTR40" s="129"/>
      <c r="HTS40" s="130"/>
      <c r="HTT40" s="130"/>
      <c r="HTU40" s="131"/>
      <c r="HTV40" s="132"/>
      <c r="HTW40" s="130"/>
      <c r="HTX40" s="133"/>
      <c r="HTY40" s="145"/>
      <c r="HTZ40" s="129"/>
      <c r="HUA40" s="130"/>
      <c r="HUB40" s="130"/>
      <c r="HUC40" s="131"/>
      <c r="HUD40" s="132"/>
      <c r="HUE40" s="130"/>
      <c r="HUF40" s="133"/>
      <c r="HUG40" s="145"/>
      <c r="HUH40" s="129"/>
      <c r="HUI40" s="130"/>
      <c r="HUJ40" s="130"/>
      <c r="HUK40" s="131"/>
      <c r="HUL40" s="132"/>
      <c r="HUM40" s="130"/>
      <c r="HUN40" s="133"/>
      <c r="HUO40" s="145"/>
      <c r="HUP40" s="129"/>
      <c r="HUQ40" s="130"/>
      <c r="HUR40" s="130"/>
      <c r="HUS40" s="131"/>
      <c r="HUT40" s="132"/>
      <c r="HUU40" s="130"/>
      <c r="HUV40" s="133"/>
      <c r="HUW40" s="145"/>
      <c r="HUX40" s="129"/>
      <c r="HUY40" s="130"/>
      <c r="HUZ40" s="130"/>
      <c r="HVA40" s="131"/>
      <c r="HVB40" s="132"/>
      <c r="HVC40" s="130"/>
      <c r="HVD40" s="133"/>
      <c r="HVE40" s="145"/>
      <c r="HVF40" s="129"/>
      <c r="HVG40" s="130"/>
      <c r="HVH40" s="130"/>
      <c r="HVI40" s="131"/>
      <c r="HVJ40" s="132"/>
      <c r="HVK40" s="130"/>
      <c r="HVL40" s="133"/>
      <c r="HVM40" s="145"/>
      <c r="HVN40" s="129"/>
      <c r="HVO40" s="130"/>
      <c r="HVP40" s="130"/>
      <c r="HVQ40" s="131"/>
      <c r="HVR40" s="132"/>
      <c r="HVS40" s="130"/>
      <c r="HVT40" s="133"/>
      <c r="HVU40" s="145"/>
      <c r="HVV40" s="129"/>
      <c r="HVW40" s="130"/>
      <c r="HVX40" s="130"/>
      <c r="HVY40" s="131"/>
      <c r="HVZ40" s="132"/>
      <c r="HWA40" s="130"/>
      <c r="HWB40" s="133"/>
      <c r="HWC40" s="145"/>
      <c r="HWD40" s="129"/>
      <c r="HWE40" s="130"/>
      <c r="HWF40" s="130"/>
      <c r="HWG40" s="131"/>
      <c r="HWH40" s="132"/>
      <c r="HWI40" s="130"/>
      <c r="HWJ40" s="133"/>
      <c r="HWK40" s="145"/>
      <c r="HWL40" s="129"/>
      <c r="HWM40" s="130"/>
      <c r="HWN40" s="130"/>
      <c r="HWO40" s="131"/>
      <c r="HWP40" s="132"/>
      <c r="HWQ40" s="130"/>
      <c r="HWR40" s="133"/>
      <c r="HWS40" s="145"/>
      <c r="HWT40" s="129"/>
      <c r="HWU40" s="130"/>
      <c r="HWV40" s="130"/>
      <c r="HWW40" s="131"/>
      <c r="HWX40" s="132"/>
      <c r="HWY40" s="130"/>
      <c r="HWZ40" s="133"/>
      <c r="HXA40" s="145"/>
      <c r="HXB40" s="129"/>
      <c r="HXC40" s="130"/>
      <c r="HXD40" s="130"/>
      <c r="HXE40" s="131"/>
      <c r="HXF40" s="132"/>
      <c r="HXG40" s="130"/>
      <c r="HXH40" s="133"/>
      <c r="HXI40" s="145"/>
      <c r="HXJ40" s="129"/>
      <c r="HXK40" s="130"/>
      <c r="HXL40" s="130"/>
      <c r="HXM40" s="131"/>
      <c r="HXN40" s="132"/>
      <c r="HXO40" s="130"/>
      <c r="HXP40" s="133"/>
      <c r="HXQ40" s="145"/>
      <c r="HXR40" s="129"/>
      <c r="HXS40" s="130"/>
      <c r="HXT40" s="130"/>
      <c r="HXU40" s="131"/>
      <c r="HXV40" s="132"/>
      <c r="HXW40" s="130"/>
      <c r="HXX40" s="133"/>
      <c r="HXY40" s="145"/>
      <c r="HXZ40" s="129"/>
      <c r="HYA40" s="130"/>
      <c r="HYB40" s="130"/>
      <c r="HYC40" s="131"/>
      <c r="HYD40" s="132"/>
      <c r="HYE40" s="130"/>
      <c r="HYF40" s="133"/>
      <c r="HYG40" s="145"/>
      <c r="HYH40" s="129"/>
      <c r="HYI40" s="130"/>
      <c r="HYJ40" s="130"/>
      <c r="HYK40" s="131"/>
      <c r="HYL40" s="132"/>
      <c r="HYM40" s="130"/>
      <c r="HYN40" s="133"/>
      <c r="HYO40" s="145"/>
      <c r="HYP40" s="129"/>
      <c r="HYQ40" s="130"/>
      <c r="HYR40" s="130"/>
      <c r="HYS40" s="131"/>
      <c r="HYT40" s="132"/>
      <c r="HYU40" s="130"/>
      <c r="HYV40" s="133"/>
      <c r="HYW40" s="145"/>
      <c r="HYX40" s="129"/>
      <c r="HYY40" s="130"/>
      <c r="HYZ40" s="130"/>
      <c r="HZA40" s="131"/>
      <c r="HZB40" s="132"/>
      <c r="HZC40" s="130"/>
      <c r="HZD40" s="133"/>
      <c r="HZE40" s="145"/>
      <c r="HZF40" s="129"/>
      <c r="HZG40" s="130"/>
      <c r="HZH40" s="130"/>
      <c r="HZI40" s="131"/>
      <c r="HZJ40" s="132"/>
      <c r="HZK40" s="130"/>
      <c r="HZL40" s="133"/>
      <c r="HZM40" s="145"/>
      <c r="HZN40" s="129"/>
      <c r="HZO40" s="130"/>
      <c r="HZP40" s="130"/>
      <c r="HZQ40" s="131"/>
      <c r="HZR40" s="132"/>
      <c r="HZS40" s="130"/>
      <c r="HZT40" s="133"/>
      <c r="HZU40" s="145"/>
      <c r="HZV40" s="129"/>
      <c r="HZW40" s="130"/>
      <c r="HZX40" s="130"/>
      <c r="HZY40" s="131"/>
      <c r="HZZ40" s="132"/>
      <c r="IAA40" s="130"/>
      <c r="IAB40" s="133"/>
      <c r="IAC40" s="145"/>
      <c r="IAD40" s="129"/>
      <c r="IAE40" s="130"/>
      <c r="IAF40" s="130"/>
      <c r="IAG40" s="131"/>
      <c r="IAH40" s="132"/>
      <c r="IAI40" s="130"/>
      <c r="IAJ40" s="133"/>
      <c r="IAK40" s="145"/>
      <c r="IAL40" s="129"/>
      <c r="IAM40" s="130"/>
      <c r="IAN40" s="130"/>
      <c r="IAO40" s="131"/>
      <c r="IAP40" s="132"/>
      <c r="IAQ40" s="130"/>
      <c r="IAR40" s="133"/>
      <c r="IAS40" s="145"/>
      <c r="IAT40" s="129"/>
      <c r="IAU40" s="130"/>
      <c r="IAV40" s="130"/>
      <c r="IAW40" s="131"/>
      <c r="IAX40" s="132"/>
      <c r="IAY40" s="130"/>
      <c r="IAZ40" s="133"/>
      <c r="IBA40" s="145"/>
      <c r="IBB40" s="129"/>
      <c r="IBC40" s="130"/>
      <c r="IBD40" s="130"/>
      <c r="IBE40" s="131"/>
      <c r="IBF40" s="132"/>
      <c r="IBG40" s="130"/>
      <c r="IBH40" s="133"/>
      <c r="IBI40" s="145"/>
      <c r="IBJ40" s="129"/>
      <c r="IBK40" s="130"/>
      <c r="IBL40" s="130"/>
      <c r="IBM40" s="131"/>
      <c r="IBN40" s="132"/>
      <c r="IBO40" s="130"/>
      <c r="IBP40" s="133"/>
      <c r="IBQ40" s="145"/>
      <c r="IBR40" s="129"/>
      <c r="IBS40" s="130"/>
      <c r="IBT40" s="130"/>
      <c r="IBU40" s="131"/>
      <c r="IBV40" s="132"/>
      <c r="IBW40" s="130"/>
      <c r="IBX40" s="133"/>
      <c r="IBY40" s="145"/>
      <c r="IBZ40" s="129"/>
      <c r="ICA40" s="130"/>
      <c r="ICB40" s="130"/>
      <c r="ICC40" s="131"/>
      <c r="ICD40" s="132"/>
      <c r="ICE40" s="130"/>
      <c r="ICF40" s="133"/>
      <c r="ICG40" s="145"/>
      <c r="ICH40" s="129"/>
      <c r="ICI40" s="130"/>
      <c r="ICJ40" s="130"/>
      <c r="ICK40" s="131"/>
      <c r="ICL40" s="132"/>
      <c r="ICM40" s="130"/>
      <c r="ICN40" s="133"/>
      <c r="ICO40" s="145"/>
      <c r="ICP40" s="129"/>
      <c r="ICQ40" s="130"/>
      <c r="ICR40" s="130"/>
      <c r="ICS40" s="131"/>
      <c r="ICT40" s="132"/>
      <c r="ICU40" s="130"/>
      <c r="ICV40" s="133"/>
      <c r="ICW40" s="145"/>
      <c r="ICX40" s="129"/>
      <c r="ICY40" s="130"/>
      <c r="ICZ40" s="130"/>
      <c r="IDA40" s="131"/>
      <c r="IDB40" s="132"/>
      <c r="IDC40" s="130"/>
      <c r="IDD40" s="133"/>
      <c r="IDE40" s="145"/>
      <c r="IDF40" s="129"/>
      <c r="IDG40" s="130"/>
      <c r="IDH40" s="130"/>
      <c r="IDI40" s="131"/>
      <c r="IDJ40" s="132"/>
      <c r="IDK40" s="130"/>
      <c r="IDL40" s="133"/>
      <c r="IDM40" s="145"/>
      <c r="IDN40" s="129"/>
      <c r="IDO40" s="130"/>
      <c r="IDP40" s="130"/>
      <c r="IDQ40" s="131"/>
      <c r="IDR40" s="132"/>
      <c r="IDS40" s="130"/>
      <c r="IDT40" s="133"/>
      <c r="IDU40" s="145"/>
      <c r="IDV40" s="129"/>
      <c r="IDW40" s="130"/>
      <c r="IDX40" s="130"/>
      <c r="IDY40" s="131"/>
      <c r="IDZ40" s="132"/>
      <c r="IEA40" s="130"/>
      <c r="IEB40" s="133"/>
      <c r="IEC40" s="145"/>
      <c r="IED40" s="129"/>
      <c r="IEE40" s="130"/>
      <c r="IEF40" s="130"/>
      <c r="IEG40" s="131"/>
      <c r="IEH40" s="132"/>
      <c r="IEI40" s="130"/>
      <c r="IEJ40" s="133"/>
      <c r="IEK40" s="145"/>
      <c r="IEL40" s="129"/>
      <c r="IEM40" s="130"/>
      <c r="IEN40" s="130"/>
      <c r="IEO40" s="131"/>
      <c r="IEP40" s="132"/>
      <c r="IEQ40" s="130"/>
      <c r="IER40" s="133"/>
      <c r="IES40" s="145"/>
      <c r="IET40" s="129"/>
      <c r="IEU40" s="130"/>
      <c r="IEV40" s="130"/>
      <c r="IEW40" s="131"/>
      <c r="IEX40" s="132"/>
      <c r="IEY40" s="130"/>
      <c r="IEZ40" s="133"/>
      <c r="IFA40" s="145"/>
      <c r="IFB40" s="129"/>
      <c r="IFC40" s="130"/>
      <c r="IFD40" s="130"/>
      <c r="IFE40" s="131"/>
      <c r="IFF40" s="132"/>
      <c r="IFG40" s="130"/>
      <c r="IFH40" s="133"/>
      <c r="IFI40" s="145"/>
      <c r="IFJ40" s="129"/>
      <c r="IFK40" s="130"/>
      <c r="IFL40" s="130"/>
      <c r="IFM40" s="131"/>
      <c r="IFN40" s="132"/>
      <c r="IFO40" s="130"/>
      <c r="IFP40" s="133"/>
      <c r="IFQ40" s="145"/>
      <c r="IFR40" s="129"/>
      <c r="IFS40" s="130"/>
      <c r="IFT40" s="130"/>
      <c r="IFU40" s="131"/>
      <c r="IFV40" s="132"/>
      <c r="IFW40" s="130"/>
      <c r="IFX40" s="133"/>
      <c r="IFY40" s="145"/>
      <c r="IFZ40" s="129"/>
      <c r="IGA40" s="130"/>
      <c r="IGB40" s="130"/>
      <c r="IGC40" s="131"/>
      <c r="IGD40" s="132"/>
      <c r="IGE40" s="130"/>
      <c r="IGF40" s="133"/>
      <c r="IGG40" s="145"/>
      <c r="IGH40" s="129"/>
      <c r="IGI40" s="130"/>
      <c r="IGJ40" s="130"/>
      <c r="IGK40" s="131"/>
      <c r="IGL40" s="132"/>
      <c r="IGM40" s="130"/>
      <c r="IGN40" s="133"/>
      <c r="IGO40" s="145"/>
      <c r="IGP40" s="129"/>
      <c r="IGQ40" s="130"/>
      <c r="IGR40" s="130"/>
      <c r="IGS40" s="131"/>
      <c r="IGT40" s="132"/>
      <c r="IGU40" s="130"/>
      <c r="IGV40" s="133"/>
      <c r="IGW40" s="145"/>
      <c r="IGX40" s="129"/>
      <c r="IGY40" s="130"/>
      <c r="IGZ40" s="130"/>
      <c r="IHA40" s="131"/>
      <c r="IHB40" s="132"/>
      <c r="IHC40" s="130"/>
      <c r="IHD40" s="133"/>
      <c r="IHE40" s="145"/>
      <c r="IHF40" s="129"/>
      <c r="IHG40" s="130"/>
      <c r="IHH40" s="130"/>
      <c r="IHI40" s="131"/>
      <c r="IHJ40" s="132"/>
      <c r="IHK40" s="130"/>
      <c r="IHL40" s="133"/>
      <c r="IHM40" s="145"/>
      <c r="IHN40" s="129"/>
      <c r="IHO40" s="130"/>
      <c r="IHP40" s="130"/>
      <c r="IHQ40" s="131"/>
      <c r="IHR40" s="132"/>
      <c r="IHS40" s="130"/>
      <c r="IHT40" s="133"/>
      <c r="IHU40" s="145"/>
      <c r="IHV40" s="129"/>
      <c r="IHW40" s="130"/>
      <c r="IHX40" s="130"/>
      <c r="IHY40" s="131"/>
      <c r="IHZ40" s="132"/>
      <c r="IIA40" s="130"/>
      <c r="IIB40" s="133"/>
      <c r="IIC40" s="145"/>
      <c r="IID40" s="129"/>
      <c r="IIE40" s="130"/>
      <c r="IIF40" s="130"/>
      <c r="IIG40" s="131"/>
      <c r="IIH40" s="132"/>
      <c r="III40" s="130"/>
      <c r="IIJ40" s="133"/>
      <c r="IIK40" s="145"/>
      <c r="IIL40" s="129"/>
      <c r="IIM40" s="130"/>
      <c r="IIN40" s="130"/>
      <c r="IIO40" s="131"/>
      <c r="IIP40" s="132"/>
      <c r="IIQ40" s="130"/>
      <c r="IIR40" s="133"/>
      <c r="IIS40" s="145"/>
      <c r="IIT40" s="129"/>
      <c r="IIU40" s="130"/>
      <c r="IIV40" s="130"/>
      <c r="IIW40" s="131"/>
      <c r="IIX40" s="132"/>
      <c r="IIY40" s="130"/>
      <c r="IIZ40" s="133"/>
      <c r="IJA40" s="145"/>
      <c r="IJB40" s="129"/>
      <c r="IJC40" s="130"/>
      <c r="IJD40" s="130"/>
      <c r="IJE40" s="131"/>
      <c r="IJF40" s="132"/>
      <c r="IJG40" s="130"/>
      <c r="IJH40" s="133"/>
      <c r="IJI40" s="145"/>
      <c r="IJJ40" s="129"/>
      <c r="IJK40" s="130"/>
      <c r="IJL40" s="130"/>
      <c r="IJM40" s="131"/>
      <c r="IJN40" s="132"/>
      <c r="IJO40" s="130"/>
      <c r="IJP40" s="133"/>
      <c r="IJQ40" s="145"/>
      <c r="IJR40" s="129"/>
      <c r="IJS40" s="130"/>
      <c r="IJT40" s="130"/>
      <c r="IJU40" s="131"/>
      <c r="IJV40" s="132"/>
      <c r="IJW40" s="130"/>
      <c r="IJX40" s="133"/>
      <c r="IJY40" s="145"/>
      <c r="IJZ40" s="129"/>
      <c r="IKA40" s="130"/>
      <c r="IKB40" s="130"/>
      <c r="IKC40" s="131"/>
      <c r="IKD40" s="132"/>
      <c r="IKE40" s="130"/>
      <c r="IKF40" s="133"/>
      <c r="IKG40" s="145"/>
      <c r="IKH40" s="129"/>
      <c r="IKI40" s="130"/>
      <c r="IKJ40" s="130"/>
      <c r="IKK40" s="131"/>
      <c r="IKL40" s="132"/>
      <c r="IKM40" s="130"/>
      <c r="IKN40" s="133"/>
      <c r="IKO40" s="145"/>
      <c r="IKP40" s="129"/>
      <c r="IKQ40" s="130"/>
      <c r="IKR40" s="130"/>
      <c r="IKS40" s="131"/>
      <c r="IKT40" s="132"/>
      <c r="IKU40" s="130"/>
      <c r="IKV40" s="133"/>
      <c r="IKW40" s="145"/>
      <c r="IKX40" s="129"/>
      <c r="IKY40" s="130"/>
      <c r="IKZ40" s="130"/>
      <c r="ILA40" s="131"/>
      <c r="ILB40" s="132"/>
      <c r="ILC40" s="130"/>
      <c r="ILD40" s="133"/>
      <c r="ILE40" s="145"/>
      <c r="ILF40" s="129"/>
      <c r="ILG40" s="130"/>
      <c r="ILH40" s="130"/>
      <c r="ILI40" s="131"/>
      <c r="ILJ40" s="132"/>
      <c r="ILK40" s="130"/>
      <c r="ILL40" s="133"/>
      <c r="ILM40" s="145"/>
      <c r="ILN40" s="129"/>
      <c r="ILO40" s="130"/>
      <c r="ILP40" s="130"/>
      <c r="ILQ40" s="131"/>
      <c r="ILR40" s="132"/>
      <c r="ILS40" s="130"/>
      <c r="ILT40" s="133"/>
      <c r="ILU40" s="145"/>
      <c r="ILV40" s="129"/>
      <c r="ILW40" s="130"/>
      <c r="ILX40" s="130"/>
      <c r="ILY40" s="131"/>
      <c r="ILZ40" s="132"/>
      <c r="IMA40" s="130"/>
      <c r="IMB40" s="133"/>
      <c r="IMC40" s="145"/>
      <c r="IMD40" s="129"/>
      <c r="IME40" s="130"/>
      <c r="IMF40" s="130"/>
      <c r="IMG40" s="131"/>
      <c r="IMH40" s="132"/>
      <c r="IMI40" s="130"/>
      <c r="IMJ40" s="133"/>
      <c r="IMK40" s="145"/>
      <c r="IML40" s="129"/>
      <c r="IMM40" s="130"/>
      <c r="IMN40" s="130"/>
      <c r="IMO40" s="131"/>
      <c r="IMP40" s="132"/>
      <c r="IMQ40" s="130"/>
      <c r="IMR40" s="133"/>
      <c r="IMS40" s="145"/>
      <c r="IMT40" s="129"/>
      <c r="IMU40" s="130"/>
      <c r="IMV40" s="130"/>
      <c r="IMW40" s="131"/>
      <c r="IMX40" s="132"/>
      <c r="IMY40" s="130"/>
      <c r="IMZ40" s="133"/>
      <c r="INA40" s="145"/>
      <c r="INB40" s="129"/>
      <c r="INC40" s="130"/>
      <c r="IND40" s="130"/>
      <c r="INE40" s="131"/>
      <c r="INF40" s="132"/>
      <c r="ING40" s="130"/>
      <c r="INH40" s="133"/>
      <c r="INI40" s="145"/>
      <c r="INJ40" s="129"/>
      <c r="INK40" s="130"/>
      <c r="INL40" s="130"/>
      <c r="INM40" s="131"/>
      <c r="INN40" s="132"/>
      <c r="INO40" s="130"/>
      <c r="INP40" s="133"/>
      <c r="INQ40" s="145"/>
      <c r="INR40" s="129"/>
      <c r="INS40" s="130"/>
      <c r="INT40" s="130"/>
      <c r="INU40" s="131"/>
      <c r="INV40" s="132"/>
      <c r="INW40" s="130"/>
      <c r="INX40" s="133"/>
      <c r="INY40" s="145"/>
      <c r="INZ40" s="129"/>
      <c r="IOA40" s="130"/>
      <c r="IOB40" s="130"/>
      <c r="IOC40" s="131"/>
      <c r="IOD40" s="132"/>
      <c r="IOE40" s="130"/>
      <c r="IOF40" s="133"/>
      <c r="IOG40" s="145"/>
      <c r="IOH40" s="129"/>
      <c r="IOI40" s="130"/>
      <c r="IOJ40" s="130"/>
      <c r="IOK40" s="131"/>
      <c r="IOL40" s="132"/>
      <c r="IOM40" s="130"/>
      <c r="ION40" s="133"/>
      <c r="IOO40" s="145"/>
      <c r="IOP40" s="129"/>
      <c r="IOQ40" s="130"/>
      <c r="IOR40" s="130"/>
      <c r="IOS40" s="131"/>
      <c r="IOT40" s="132"/>
      <c r="IOU40" s="130"/>
      <c r="IOV40" s="133"/>
      <c r="IOW40" s="145"/>
      <c r="IOX40" s="129"/>
      <c r="IOY40" s="130"/>
      <c r="IOZ40" s="130"/>
      <c r="IPA40" s="131"/>
      <c r="IPB40" s="132"/>
      <c r="IPC40" s="130"/>
      <c r="IPD40" s="133"/>
      <c r="IPE40" s="145"/>
      <c r="IPF40" s="129"/>
      <c r="IPG40" s="130"/>
      <c r="IPH40" s="130"/>
      <c r="IPI40" s="131"/>
      <c r="IPJ40" s="132"/>
      <c r="IPK40" s="130"/>
      <c r="IPL40" s="133"/>
      <c r="IPM40" s="145"/>
      <c r="IPN40" s="129"/>
      <c r="IPO40" s="130"/>
      <c r="IPP40" s="130"/>
      <c r="IPQ40" s="131"/>
      <c r="IPR40" s="132"/>
      <c r="IPS40" s="130"/>
      <c r="IPT40" s="133"/>
      <c r="IPU40" s="145"/>
      <c r="IPV40" s="129"/>
      <c r="IPW40" s="130"/>
      <c r="IPX40" s="130"/>
      <c r="IPY40" s="131"/>
      <c r="IPZ40" s="132"/>
      <c r="IQA40" s="130"/>
      <c r="IQB40" s="133"/>
      <c r="IQC40" s="145"/>
      <c r="IQD40" s="129"/>
      <c r="IQE40" s="130"/>
      <c r="IQF40" s="130"/>
      <c r="IQG40" s="131"/>
      <c r="IQH40" s="132"/>
      <c r="IQI40" s="130"/>
      <c r="IQJ40" s="133"/>
      <c r="IQK40" s="145"/>
      <c r="IQL40" s="129"/>
      <c r="IQM40" s="130"/>
      <c r="IQN40" s="130"/>
      <c r="IQO40" s="131"/>
      <c r="IQP40" s="132"/>
      <c r="IQQ40" s="130"/>
      <c r="IQR40" s="133"/>
      <c r="IQS40" s="145"/>
      <c r="IQT40" s="129"/>
      <c r="IQU40" s="130"/>
      <c r="IQV40" s="130"/>
      <c r="IQW40" s="131"/>
      <c r="IQX40" s="132"/>
      <c r="IQY40" s="130"/>
      <c r="IQZ40" s="133"/>
      <c r="IRA40" s="145"/>
      <c r="IRB40" s="129"/>
      <c r="IRC40" s="130"/>
      <c r="IRD40" s="130"/>
      <c r="IRE40" s="131"/>
      <c r="IRF40" s="132"/>
      <c r="IRG40" s="130"/>
      <c r="IRH40" s="133"/>
      <c r="IRI40" s="145"/>
      <c r="IRJ40" s="129"/>
      <c r="IRK40" s="130"/>
      <c r="IRL40" s="130"/>
      <c r="IRM40" s="131"/>
      <c r="IRN40" s="132"/>
      <c r="IRO40" s="130"/>
      <c r="IRP40" s="133"/>
      <c r="IRQ40" s="145"/>
      <c r="IRR40" s="129"/>
      <c r="IRS40" s="130"/>
      <c r="IRT40" s="130"/>
      <c r="IRU40" s="131"/>
      <c r="IRV40" s="132"/>
      <c r="IRW40" s="130"/>
      <c r="IRX40" s="133"/>
      <c r="IRY40" s="145"/>
      <c r="IRZ40" s="129"/>
      <c r="ISA40" s="130"/>
      <c r="ISB40" s="130"/>
      <c r="ISC40" s="131"/>
      <c r="ISD40" s="132"/>
      <c r="ISE40" s="130"/>
      <c r="ISF40" s="133"/>
      <c r="ISG40" s="145"/>
      <c r="ISH40" s="129"/>
      <c r="ISI40" s="130"/>
      <c r="ISJ40" s="130"/>
      <c r="ISK40" s="131"/>
      <c r="ISL40" s="132"/>
      <c r="ISM40" s="130"/>
      <c r="ISN40" s="133"/>
      <c r="ISO40" s="145"/>
      <c r="ISP40" s="129"/>
      <c r="ISQ40" s="130"/>
      <c r="ISR40" s="130"/>
      <c r="ISS40" s="131"/>
      <c r="IST40" s="132"/>
      <c r="ISU40" s="130"/>
      <c r="ISV40" s="133"/>
      <c r="ISW40" s="145"/>
      <c r="ISX40" s="129"/>
      <c r="ISY40" s="130"/>
      <c r="ISZ40" s="130"/>
      <c r="ITA40" s="131"/>
      <c r="ITB40" s="132"/>
      <c r="ITC40" s="130"/>
      <c r="ITD40" s="133"/>
      <c r="ITE40" s="145"/>
      <c r="ITF40" s="129"/>
      <c r="ITG40" s="130"/>
      <c r="ITH40" s="130"/>
      <c r="ITI40" s="131"/>
      <c r="ITJ40" s="132"/>
      <c r="ITK40" s="130"/>
      <c r="ITL40" s="133"/>
      <c r="ITM40" s="145"/>
      <c r="ITN40" s="129"/>
      <c r="ITO40" s="130"/>
      <c r="ITP40" s="130"/>
      <c r="ITQ40" s="131"/>
      <c r="ITR40" s="132"/>
      <c r="ITS40" s="130"/>
      <c r="ITT40" s="133"/>
      <c r="ITU40" s="145"/>
      <c r="ITV40" s="129"/>
      <c r="ITW40" s="130"/>
      <c r="ITX40" s="130"/>
      <c r="ITY40" s="131"/>
      <c r="ITZ40" s="132"/>
      <c r="IUA40" s="130"/>
      <c r="IUB40" s="133"/>
      <c r="IUC40" s="145"/>
      <c r="IUD40" s="129"/>
      <c r="IUE40" s="130"/>
      <c r="IUF40" s="130"/>
      <c r="IUG40" s="131"/>
      <c r="IUH40" s="132"/>
      <c r="IUI40" s="130"/>
      <c r="IUJ40" s="133"/>
      <c r="IUK40" s="145"/>
      <c r="IUL40" s="129"/>
      <c r="IUM40" s="130"/>
      <c r="IUN40" s="130"/>
      <c r="IUO40" s="131"/>
      <c r="IUP40" s="132"/>
      <c r="IUQ40" s="130"/>
      <c r="IUR40" s="133"/>
      <c r="IUS40" s="145"/>
      <c r="IUT40" s="129"/>
      <c r="IUU40" s="130"/>
      <c r="IUV40" s="130"/>
      <c r="IUW40" s="131"/>
      <c r="IUX40" s="132"/>
      <c r="IUY40" s="130"/>
      <c r="IUZ40" s="133"/>
      <c r="IVA40" s="145"/>
      <c r="IVB40" s="129"/>
      <c r="IVC40" s="130"/>
      <c r="IVD40" s="130"/>
      <c r="IVE40" s="131"/>
      <c r="IVF40" s="132"/>
      <c r="IVG40" s="130"/>
      <c r="IVH40" s="133"/>
      <c r="IVI40" s="145"/>
      <c r="IVJ40" s="129"/>
      <c r="IVK40" s="130"/>
      <c r="IVL40" s="130"/>
      <c r="IVM40" s="131"/>
      <c r="IVN40" s="132"/>
      <c r="IVO40" s="130"/>
      <c r="IVP40" s="133"/>
      <c r="IVQ40" s="145"/>
      <c r="IVR40" s="129"/>
      <c r="IVS40" s="130"/>
      <c r="IVT40" s="130"/>
      <c r="IVU40" s="131"/>
      <c r="IVV40" s="132"/>
      <c r="IVW40" s="130"/>
      <c r="IVX40" s="133"/>
      <c r="IVY40" s="145"/>
      <c r="IVZ40" s="129"/>
      <c r="IWA40" s="130"/>
      <c r="IWB40" s="130"/>
      <c r="IWC40" s="131"/>
      <c r="IWD40" s="132"/>
      <c r="IWE40" s="130"/>
      <c r="IWF40" s="133"/>
      <c r="IWG40" s="145"/>
      <c r="IWH40" s="129"/>
      <c r="IWI40" s="130"/>
      <c r="IWJ40" s="130"/>
      <c r="IWK40" s="131"/>
      <c r="IWL40" s="132"/>
      <c r="IWM40" s="130"/>
      <c r="IWN40" s="133"/>
      <c r="IWO40" s="145"/>
      <c r="IWP40" s="129"/>
      <c r="IWQ40" s="130"/>
      <c r="IWR40" s="130"/>
      <c r="IWS40" s="131"/>
      <c r="IWT40" s="132"/>
      <c r="IWU40" s="130"/>
      <c r="IWV40" s="133"/>
      <c r="IWW40" s="145"/>
      <c r="IWX40" s="129"/>
      <c r="IWY40" s="130"/>
      <c r="IWZ40" s="130"/>
      <c r="IXA40" s="131"/>
      <c r="IXB40" s="132"/>
      <c r="IXC40" s="130"/>
      <c r="IXD40" s="133"/>
      <c r="IXE40" s="145"/>
      <c r="IXF40" s="129"/>
      <c r="IXG40" s="130"/>
      <c r="IXH40" s="130"/>
      <c r="IXI40" s="131"/>
      <c r="IXJ40" s="132"/>
      <c r="IXK40" s="130"/>
      <c r="IXL40" s="133"/>
      <c r="IXM40" s="145"/>
      <c r="IXN40" s="129"/>
      <c r="IXO40" s="130"/>
      <c r="IXP40" s="130"/>
      <c r="IXQ40" s="131"/>
      <c r="IXR40" s="132"/>
      <c r="IXS40" s="130"/>
      <c r="IXT40" s="133"/>
      <c r="IXU40" s="145"/>
      <c r="IXV40" s="129"/>
      <c r="IXW40" s="130"/>
      <c r="IXX40" s="130"/>
      <c r="IXY40" s="131"/>
      <c r="IXZ40" s="132"/>
      <c r="IYA40" s="130"/>
      <c r="IYB40" s="133"/>
      <c r="IYC40" s="145"/>
      <c r="IYD40" s="129"/>
      <c r="IYE40" s="130"/>
      <c r="IYF40" s="130"/>
      <c r="IYG40" s="131"/>
      <c r="IYH40" s="132"/>
      <c r="IYI40" s="130"/>
      <c r="IYJ40" s="133"/>
      <c r="IYK40" s="145"/>
      <c r="IYL40" s="129"/>
      <c r="IYM40" s="130"/>
      <c r="IYN40" s="130"/>
      <c r="IYO40" s="131"/>
      <c r="IYP40" s="132"/>
      <c r="IYQ40" s="130"/>
      <c r="IYR40" s="133"/>
      <c r="IYS40" s="145"/>
      <c r="IYT40" s="129"/>
      <c r="IYU40" s="130"/>
      <c r="IYV40" s="130"/>
      <c r="IYW40" s="131"/>
      <c r="IYX40" s="132"/>
      <c r="IYY40" s="130"/>
      <c r="IYZ40" s="133"/>
      <c r="IZA40" s="145"/>
      <c r="IZB40" s="129"/>
      <c r="IZC40" s="130"/>
      <c r="IZD40" s="130"/>
      <c r="IZE40" s="131"/>
      <c r="IZF40" s="132"/>
      <c r="IZG40" s="130"/>
      <c r="IZH40" s="133"/>
      <c r="IZI40" s="145"/>
      <c r="IZJ40" s="129"/>
      <c r="IZK40" s="130"/>
      <c r="IZL40" s="130"/>
      <c r="IZM40" s="131"/>
      <c r="IZN40" s="132"/>
      <c r="IZO40" s="130"/>
      <c r="IZP40" s="133"/>
      <c r="IZQ40" s="145"/>
      <c r="IZR40" s="129"/>
      <c r="IZS40" s="130"/>
      <c r="IZT40" s="130"/>
      <c r="IZU40" s="131"/>
      <c r="IZV40" s="132"/>
      <c r="IZW40" s="130"/>
      <c r="IZX40" s="133"/>
      <c r="IZY40" s="145"/>
      <c r="IZZ40" s="129"/>
      <c r="JAA40" s="130"/>
      <c r="JAB40" s="130"/>
      <c r="JAC40" s="131"/>
      <c r="JAD40" s="132"/>
      <c r="JAE40" s="130"/>
      <c r="JAF40" s="133"/>
      <c r="JAG40" s="145"/>
      <c r="JAH40" s="129"/>
      <c r="JAI40" s="130"/>
      <c r="JAJ40" s="130"/>
      <c r="JAK40" s="131"/>
      <c r="JAL40" s="132"/>
      <c r="JAM40" s="130"/>
      <c r="JAN40" s="133"/>
      <c r="JAO40" s="145"/>
      <c r="JAP40" s="129"/>
      <c r="JAQ40" s="130"/>
      <c r="JAR40" s="130"/>
      <c r="JAS40" s="131"/>
      <c r="JAT40" s="132"/>
      <c r="JAU40" s="130"/>
      <c r="JAV40" s="133"/>
      <c r="JAW40" s="145"/>
      <c r="JAX40" s="129"/>
      <c r="JAY40" s="130"/>
      <c r="JAZ40" s="130"/>
      <c r="JBA40" s="131"/>
      <c r="JBB40" s="132"/>
      <c r="JBC40" s="130"/>
      <c r="JBD40" s="133"/>
      <c r="JBE40" s="145"/>
      <c r="JBF40" s="129"/>
      <c r="JBG40" s="130"/>
      <c r="JBH40" s="130"/>
      <c r="JBI40" s="131"/>
      <c r="JBJ40" s="132"/>
      <c r="JBK40" s="130"/>
      <c r="JBL40" s="133"/>
      <c r="JBM40" s="145"/>
      <c r="JBN40" s="129"/>
      <c r="JBO40" s="130"/>
      <c r="JBP40" s="130"/>
      <c r="JBQ40" s="131"/>
      <c r="JBR40" s="132"/>
      <c r="JBS40" s="130"/>
      <c r="JBT40" s="133"/>
      <c r="JBU40" s="145"/>
      <c r="JBV40" s="129"/>
      <c r="JBW40" s="130"/>
      <c r="JBX40" s="130"/>
      <c r="JBY40" s="131"/>
      <c r="JBZ40" s="132"/>
      <c r="JCA40" s="130"/>
      <c r="JCB40" s="133"/>
      <c r="JCC40" s="145"/>
      <c r="JCD40" s="129"/>
      <c r="JCE40" s="130"/>
      <c r="JCF40" s="130"/>
      <c r="JCG40" s="131"/>
      <c r="JCH40" s="132"/>
      <c r="JCI40" s="130"/>
      <c r="JCJ40" s="133"/>
      <c r="JCK40" s="145"/>
      <c r="JCL40" s="129"/>
      <c r="JCM40" s="130"/>
      <c r="JCN40" s="130"/>
      <c r="JCO40" s="131"/>
      <c r="JCP40" s="132"/>
      <c r="JCQ40" s="130"/>
      <c r="JCR40" s="133"/>
      <c r="JCS40" s="145"/>
      <c r="JCT40" s="129"/>
      <c r="JCU40" s="130"/>
      <c r="JCV40" s="130"/>
      <c r="JCW40" s="131"/>
      <c r="JCX40" s="132"/>
      <c r="JCY40" s="130"/>
      <c r="JCZ40" s="133"/>
      <c r="JDA40" s="145"/>
      <c r="JDB40" s="129"/>
      <c r="JDC40" s="130"/>
      <c r="JDD40" s="130"/>
      <c r="JDE40" s="131"/>
      <c r="JDF40" s="132"/>
      <c r="JDG40" s="130"/>
      <c r="JDH40" s="133"/>
      <c r="JDI40" s="145"/>
      <c r="JDJ40" s="129"/>
      <c r="JDK40" s="130"/>
      <c r="JDL40" s="130"/>
      <c r="JDM40" s="131"/>
      <c r="JDN40" s="132"/>
      <c r="JDO40" s="130"/>
      <c r="JDP40" s="133"/>
      <c r="JDQ40" s="145"/>
      <c r="JDR40" s="129"/>
      <c r="JDS40" s="130"/>
      <c r="JDT40" s="130"/>
      <c r="JDU40" s="131"/>
      <c r="JDV40" s="132"/>
      <c r="JDW40" s="130"/>
      <c r="JDX40" s="133"/>
      <c r="JDY40" s="145"/>
      <c r="JDZ40" s="129"/>
      <c r="JEA40" s="130"/>
      <c r="JEB40" s="130"/>
      <c r="JEC40" s="131"/>
      <c r="JED40" s="132"/>
      <c r="JEE40" s="130"/>
      <c r="JEF40" s="133"/>
      <c r="JEG40" s="145"/>
      <c r="JEH40" s="129"/>
      <c r="JEI40" s="130"/>
      <c r="JEJ40" s="130"/>
      <c r="JEK40" s="131"/>
      <c r="JEL40" s="132"/>
      <c r="JEM40" s="130"/>
      <c r="JEN40" s="133"/>
      <c r="JEO40" s="145"/>
      <c r="JEP40" s="129"/>
      <c r="JEQ40" s="130"/>
      <c r="JER40" s="130"/>
      <c r="JES40" s="131"/>
      <c r="JET40" s="132"/>
      <c r="JEU40" s="130"/>
      <c r="JEV40" s="133"/>
      <c r="JEW40" s="145"/>
      <c r="JEX40" s="129"/>
      <c r="JEY40" s="130"/>
      <c r="JEZ40" s="130"/>
      <c r="JFA40" s="131"/>
      <c r="JFB40" s="132"/>
      <c r="JFC40" s="130"/>
      <c r="JFD40" s="133"/>
      <c r="JFE40" s="145"/>
      <c r="JFF40" s="129"/>
      <c r="JFG40" s="130"/>
      <c r="JFH40" s="130"/>
      <c r="JFI40" s="131"/>
      <c r="JFJ40" s="132"/>
      <c r="JFK40" s="130"/>
      <c r="JFL40" s="133"/>
      <c r="JFM40" s="145"/>
      <c r="JFN40" s="129"/>
      <c r="JFO40" s="130"/>
      <c r="JFP40" s="130"/>
      <c r="JFQ40" s="131"/>
      <c r="JFR40" s="132"/>
      <c r="JFS40" s="130"/>
      <c r="JFT40" s="133"/>
      <c r="JFU40" s="145"/>
      <c r="JFV40" s="129"/>
      <c r="JFW40" s="130"/>
      <c r="JFX40" s="130"/>
      <c r="JFY40" s="131"/>
      <c r="JFZ40" s="132"/>
      <c r="JGA40" s="130"/>
      <c r="JGB40" s="133"/>
      <c r="JGC40" s="145"/>
      <c r="JGD40" s="129"/>
      <c r="JGE40" s="130"/>
      <c r="JGF40" s="130"/>
      <c r="JGG40" s="131"/>
      <c r="JGH40" s="132"/>
      <c r="JGI40" s="130"/>
      <c r="JGJ40" s="133"/>
      <c r="JGK40" s="145"/>
      <c r="JGL40" s="129"/>
      <c r="JGM40" s="130"/>
      <c r="JGN40" s="130"/>
      <c r="JGO40" s="131"/>
      <c r="JGP40" s="132"/>
      <c r="JGQ40" s="130"/>
      <c r="JGR40" s="133"/>
      <c r="JGS40" s="145"/>
      <c r="JGT40" s="129"/>
      <c r="JGU40" s="130"/>
      <c r="JGV40" s="130"/>
      <c r="JGW40" s="131"/>
      <c r="JGX40" s="132"/>
      <c r="JGY40" s="130"/>
      <c r="JGZ40" s="133"/>
      <c r="JHA40" s="145"/>
      <c r="JHB40" s="129"/>
      <c r="JHC40" s="130"/>
      <c r="JHD40" s="130"/>
      <c r="JHE40" s="131"/>
      <c r="JHF40" s="132"/>
      <c r="JHG40" s="130"/>
      <c r="JHH40" s="133"/>
      <c r="JHI40" s="145"/>
      <c r="JHJ40" s="129"/>
      <c r="JHK40" s="130"/>
      <c r="JHL40" s="130"/>
      <c r="JHM40" s="131"/>
      <c r="JHN40" s="132"/>
      <c r="JHO40" s="130"/>
      <c r="JHP40" s="133"/>
      <c r="JHQ40" s="145"/>
      <c r="JHR40" s="129"/>
      <c r="JHS40" s="130"/>
      <c r="JHT40" s="130"/>
      <c r="JHU40" s="131"/>
      <c r="JHV40" s="132"/>
      <c r="JHW40" s="130"/>
      <c r="JHX40" s="133"/>
      <c r="JHY40" s="145"/>
      <c r="JHZ40" s="129"/>
      <c r="JIA40" s="130"/>
      <c r="JIB40" s="130"/>
      <c r="JIC40" s="131"/>
      <c r="JID40" s="132"/>
      <c r="JIE40" s="130"/>
      <c r="JIF40" s="133"/>
      <c r="JIG40" s="145"/>
      <c r="JIH40" s="129"/>
      <c r="JII40" s="130"/>
      <c r="JIJ40" s="130"/>
      <c r="JIK40" s="131"/>
      <c r="JIL40" s="132"/>
      <c r="JIM40" s="130"/>
      <c r="JIN40" s="133"/>
      <c r="JIO40" s="145"/>
      <c r="JIP40" s="129"/>
      <c r="JIQ40" s="130"/>
      <c r="JIR40" s="130"/>
      <c r="JIS40" s="131"/>
      <c r="JIT40" s="132"/>
      <c r="JIU40" s="130"/>
      <c r="JIV40" s="133"/>
      <c r="JIW40" s="145"/>
      <c r="JIX40" s="129"/>
      <c r="JIY40" s="130"/>
      <c r="JIZ40" s="130"/>
      <c r="JJA40" s="131"/>
      <c r="JJB40" s="132"/>
      <c r="JJC40" s="130"/>
      <c r="JJD40" s="133"/>
      <c r="JJE40" s="145"/>
      <c r="JJF40" s="129"/>
      <c r="JJG40" s="130"/>
      <c r="JJH40" s="130"/>
      <c r="JJI40" s="131"/>
      <c r="JJJ40" s="132"/>
      <c r="JJK40" s="130"/>
      <c r="JJL40" s="133"/>
      <c r="JJM40" s="145"/>
      <c r="JJN40" s="129"/>
      <c r="JJO40" s="130"/>
      <c r="JJP40" s="130"/>
      <c r="JJQ40" s="131"/>
      <c r="JJR40" s="132"/>
      <c r="JJS40" s="130"/>
      <c r="JJT40" s="133"/>
      <c r="JJU40" s="145"/>
      <c r="JJV40" s="129"/>
      <c r="JJW40" s="130"/>
      <c r="JJX40" s="130"/>
      <c r="JJY40" s="131"/>
      <c r="JJZ40" s="132"/>
      <c r="JKA40" s="130"/>
      <c r="JKB40" s="133"/>
      <c r="JKC40" s="145"/>
      <c r="JKD40" s="129"/>
      <c r="JKE40" s="130"/>
      <c r="JKF40" s="130"/>
      <c r="JKG40" s="131"/>
      <c r="JKH40" s="132"/>
      <c r="JKI40" s="130"/>
      <c r="JKJ40" s="133"/>
      <c r="JKK40" s="145"/>
      <c r="JKL40" s="129"/>
      <c r="JKM40" s="130"/>
      <c r="JKN40" s="130"/>
      <c r="JKO40" s="131"/>
      <c r="JKP40" s="132"/>
      <c r="JKQ40" s="130"/>
      <c r="JKR40" s="133"/>
      <c r="JKS40" s="145"/>
      <c r="JKT40" s="129"/>
      <c r="JKU40" s="130"/>
      <c r="JKV40" s="130"/>
      <c r="JKW40" s="131"/>
      <c r="JKX40" s="132"/>
      <c r="JKY40" s="130"/>
      <c r="JKZ40" s="133"/>
      <c r="JLA40" s="145"/>
      <c r="JLB40" s="129"/>
      <c r="JLC40" s="130"/>
      <c r="JLD40" s="130"/>
      <c r="JLE40" s="131"/>
      <c r="JLF40" s="132"/>
      <c r="JLG40" s="130"/>
      <c r="JLH40" s="133"/>
      <c r="JLI40" s="145"/>
      <c r="JLJ40" s="129"/>
      <c r="JLK40" s="130"/>
      <c r="JLL40" s="130"/>
      <c r="JLM40" s="131"/>
      <c r="JLN40" s="132"/>
      <c r="JLO40" s="130"/>
      <c r="JLP40" s="133"/>
      <c r="JLQ40" s="145"/>
      <c r="JLR40" s="129"/>
      <c r="JLS40" s="130"/>
      <c r="JLT40" s="130"/>
      <c r="JLU40" s="131"/>
      <c r="JLV40" s="132"/>
      <c r="JLW40" s="130"/>
      <c r="JLX40" s="133"/>
      <c r="JLY40" s="145"/>
      <c r="JLZ40" s="129"/>
      <c r="JMA40" s="130"/>
      <c r="JMB40" s="130"/>
      <c r="JMC40" s="131"/>
      <c r="JMD40" s="132"/>
      <c r="JME40" s="130"/>
      <c r="JMF40" s="133"/>
      <c r="JMG40" s="145"/>
      <c r="JMH40" s="129"/>
      <c r="JMI40" s="130"/>
      <c r="JMJ40" s="130"/>
      <c r="JMK40" s="131"/>
      <c r="JML40" s="132"/>
      <c r="JMM40" s="130"/>
      <c r="JMN40" s="133"/>
      <c r="JMO40" s="145"/>
      <c r="JMP40" s="129"/>
      <c r="JMQ40" s="130"/>
      <c r="JMR40" s="130"/>
      <c r="JMS40" s="131"/>
      <c r="JMT40" s="132"/>
      <c r="JMU40" s="130"/>
      <c r="JMV40" s="133"/>
      <c r="JMW40" s="145"/>
      <c r="JMX40" s="129"/>
      <c r="JMY40" s="130"/>
      <c r="JMZ40" s="130"/>
      <c r="JNA40" s="131"/>
      <c r="JNB40" s="132"/>
      <c r="JNC40" s="130"/>
      <c r="JND40" s="133"/>
      <c r="JNE40" s="145"/>
      <c r="JNF40" s="129"/>
      <c r="JNG40" s="130"/>
      <c r="JNH40" s="130"/>
      <c r="JNI40" s="131"/>
      <c r="JNJ40" s="132"/>
      <c r="JNK40" s="130"/>
      <c r="JNL40" s="133"/>
      <c r="JNM40" s="145"/>
      <c r="JNN40" s="129"/>
      <c r="JNO40" s="130"/>
      <c r="JNP40" s="130"/>
      <c r="JNQ40" s="131"/>
      <c r="JNR40" s="132"/>
      <c r="JNS40" s="130"/>
      <c r="JNT40" s="133"/>
      <c r="JNU40" s="145"/>
      <c r="JNV40" s="129"/>
      <c r="JNW40" s="130"/>
      <c r="JNX40" s="130"/>
      <c r="JNY40" s="131"/>
      <c r="JNZ40" s="132"/>
      <c r="JOA40" s="130"/>
      <c r="JOB40" s="133"/>
      <c r="JOC40" s="145"/>
      <c r="JOD40" s="129"/>
      <c r="JOE40" s="130"/>
      <c r="JOF40" s="130"/>
      <c r="JOG40" s="131"/>
      <c r="JOH40" s="132"/>
      <c r="JOI40" s="130"/>
      <c r="JOJ40" s="133"/>
      <c r="JOK40" s="145"/>
      <c r="JOL40" s="129"/>
      <c r="JOM40" s="130"/>
      <c r="JON40" s="130"/>
      <c r="JOO40" s="131"/>
      <c r="JOP40" s="132"/>
      <c r="JOQ40" s="130"/>
      <c r="JOR40" s="133"/>
      <c r="JOS40" s="145"/>
      <c r="JOT40" s="129"/>
      <c r="JOU40" s="130"/>
      <c r="JOV40" s="130"/>
      <c r="JOW40" s="131"/>
      <c r="JOX40" s="132"/>
      <c r="JOY40" s="130"/>
      <c r="JOZ40" s="133"/>
      <c r="JPA40" s="145"/>
      <c r="JPB40" s="129"/>
      <c r="JPC40" s="130"/>
      <c r="JPD40" s="130"/>
      <c r="JPE40" s="131"/>
      <c r="JPF40" s="132"/>
      <c r="JPG40" s="130"/>
      <c r="JPH40" s="133"/>
      <c r="JPI40" s="145"/>
      <c r="JPJ40" s="129"/>
      <c r="JPK40" s="130"/>
      <c r="JPL40" s="130"/>
      <c r="JPM40" s="131"/>
      <c r="JPN40" s="132"/>
      <c r="JPO40" s="130"/>
      <c r="JPP40" s="133"/>
      <c r="JPQ40" s="145"/>
      <c r="JPR40" s="129"/>
      <c r="JPS40" s="130"/>
      <c r="JPT40" s="130"/>
      <c r="JPU40" s="131"/>
      <c r="JPV40" s="132"/>
      <c r="JPW40" s="130"/>
      <c r="JPX40" s="133"/>
      <c r="JPY40" s="145"/>
      <c r="JPZ40" s="129"/>
      <c r="JQA40" s="130"/>
      <c r="JQB40" s="130"/>
      <c r="JQC40" s="131"/>
      <c r="JQD40" s="132"/>
      <c r="JQE40" s="130"/>
      <c r="JQF40" s="133"/>
      <c r="JQG40" s="145"/>
      <c r="JQH40" s="129"/>
      <c r="JQI40" s="130"/>
      <c r="JQJ40" s="130"/>
      <c r="JQK40" s="131"/>
      <c r="JQL40" s="132"/>
      <c r="JQM40" s="130"/>
      <c r="JQN40" s="133"/>
      <c r="JQO40" s="145"/>
      <c r="JQP40" s="129"/>
      <c r="JQQ40" s="130"/>
      <c r="JQR40" s="130"/>
      <c r="JQS40" s="131"/>
      <c r="JQT40" s="132"/>
      <c r="JQU40" s="130"/>
      <c r="JQV40" s="133"/>
      <c r="JQW40" s="145"/>
      <c r="JQX40" s="129"/>
      <c r="JQY40" s="130"/>
      <c r="JQZ40" s="130"/>
      <c r="JRA40" s="131"/>
      <c r="JRB40" s="132"/>
      <c r="JRC40" s="130"/>
      <c r="JRD40" s="133"/>
      <c r="JRE40" s="145"/>
      <c r="JRF40" s="129"/>
      <c r="JRG40" s="130"/>
      <c r="JRH40" s="130"/>
      <c r="JRI40" s="131"/>
      <c r="JRJ40" s="132"/>
      <c r="JRK40" s="130"/>
      <c r="JRL40" s="133"/>
      <c r="JRM40" s="145"/>
      <c r="JRN40" s="129"/>
      <c r="JRO40" s="130"/>
      <c r="JRP40" s="130"/>
      <c r="JRQ40" s="131"/>
      <c r="JRR40" s="132"/>
      <c r="JRS40" s="130"/>
      <c r="JRT40" s="133"/>
      <c r="JRU40" s="145"/>
      <c r="JRV40" s="129"/>
      <c r="JRW40" s="130"/>
      <c r="JRX40" s="130"/>
      <c r="JRY40" s="131"/>
      <c r="JRZ40" s="132"/>
      <c r="JSA40" s="130"/>
      <c r="JSB40" s="133"/>
      <c r="JSC40" s="145"/>
      <c r="JSD40" s="129"/>
      <c r="JSE40" s="130"/>
      <c r="JSF40" s="130"/>
      <c r="JSG40" s="131"/>
      <c r="JSH40" s="132"/>
      <c r="JSI40" s="130"/>
      <c r="JSJ40" s="133"/>
      <c r="JSK40" s="145"/>
      <c r="JSL40" s="129"/>
      <c r="JSM40" s="130"/>
      <c r="JSN40" s="130"/>
      <c r="JSO40" s="131"/>
      <c r="JSP40" s="132"/>
      <c r="JSQ40" s="130"/>
      <c r="JSR40" s="133"/>
      <c r="JSS40" s="145"/>
      <c r="JST40" s="129"/>
      <c r="JSU40" s="130"/>
      <c r="JSV40" s="130"/>
      <c r="JSW40" s="131"/>
      <c r="JSX40" s="132"/>
      <c r="JSY40" s="130"/>
      <c r="JSZ40" s="133"/>
      <c r="JTA40" s="145"/>
      <c r="JTB40" s="129"/>
      <c r="JTC40" s="130"/>
      <c r="JTD40" s="130"/>
      <c r="JTE40" s="131"/>
      <c r="JTF40" s="132"/>
      <c r="JTG40" s="130"/>
      <c r="JTH40" s="133"/>
      <c r="JTI40" s="145"/>
      <c r="JTJ40" s="129"/>
      <c r="JTK40" s="130"/>
      <c r="JTL40" s="130"/>
      <c r="JTM40" s="131"/>
      <c r="JTN40" s="132"/>
      <c r="JTO40" s="130"/>
      <c r="JTP40" s="133"/>
      <c r="JTQ40" s="145"/>
      <c r="JTR40" s="129"/>
      <c r="JTS40" s="130"/>
      <c r="JTT40" s="130"/>
      <c r="JTU40" s="131"/>
      <c r="JTV40" s="132"/>
      <c r="JTW40" s="130"/>
      <c r="JTX40" s="133"/>
      <c r="JTY40" s="145"/>
      <c r="JTZ40" s="129"/>
      <c r="JUA40" s="130"/>
      <c r="JUB40" s="130"/>
      <c r="JUC40" s="131"/>
      <c r="JUD40" s="132"/>
      <c r="JUE40" s="130"/>
      <c r="JUF40" s="133"/>
      <c r="JUG40" s="145"/>
      <c r="JUH40" s="129"/>
      <c r="JUI40" s="130"/>
      <c r="JUJ40" s="130"/>
      <c r="JUK40" s="131"/>
      <c r="JUL40" s="132"/>
      <c r="JUM40" s="130"/>
      <c r="JUN40" s="133"/>
      <c r="JUO40" s="145"/>
      <c r="JUP40" s="129"/>
      <c r="JUQ40" s="130"/>
      <c r="JUR40" s="130"/>
      <c r="JUS40" s="131"/>
      <c r="JUT40" s="132"/>
      <c r="JUU40" s="130"/>
      <c r="JUV40" s="133"/>
      <c r="JUW40" s="145"/>
      <c r="JUX40" s="129"/>
      <c r="JUY40" s="130"/>
      <c r="JUZ40" s="130"/>
      <c r="JVA40" s="131"/>
      <c r="JVB40" s="132"/>
      <c r="JVC40" s="130"/>
      <c r="JVD40" s="133"/>
      <c r="JVE40" s="145"/>
      <c r="JVF40" s="129"/>
      <c r="JVG40" s="130"/>
      <c r="JVH40" s="130"/>
      <c r="JVI40" s="131"/>
      <c r="JVJ40" s="132"/>
      <c r="JVK40" s="130"/>
      <c r="JVL40" s="133"/>
      <c r="JVM40" s="145"/>
      <c r="JVN40" s="129"/>
      <c r="JVO40" s="130"/>
      <c r="JVP40" s="130"/>
      <c r="JVQ40" s="131"/>
      <c r="JVR40" s="132"/>
      <c r="JVS40" s="130"/>
      <c r="JVT40" s="133"/>
      <c r="JVU40" s="145"/>
      <c r="JVV40" s="129"/>
      <c r="JVW40" s="130"/>
      <c r="JVX40" s="130"/>
      <c r="JVY40" s="131"/>
      <c r="JVZ40" s="132"/>
      <c r="JWA40" s="130"/>
      <c r="JWB40" s="133"/>
      <c r="JWC40" s="145"/>
      <c r="JWD40" s="129"/>
      <c r="JWE40" s="130"/>
      <c r="JWF40" s="130"/>
      <c r="JWG40" s="131"/>
      <c r="JWH40" s="132"/>
      <c r="JWI40" s="130"/>
      <c r="JWJ40" s="133"/>
      <c r="JWK40" s="145"/>
      <c r="JWL40" s="129"/>
      <c r="JWM40" s="130"/>
      <c r="JWN40" s="130"/>
      <c r="JWO40" s="131"/>
      <c r="JWP40" s="132"/>
      <c r="JWQ40" s="130"/>
      <c r="JWR40" s="133"/>
      <c r="JWS40" s="145"/>
      <c r="JWT40" s="129"/>
      <c r="JWU40" s="130"/>
      <c r="JWV40" s="130"/>
      <c r="JWW40" s="131"/>
      <c r="JWX40" s="132"/>
      <c r="JWY40" s="130"/>
      <c r="JWZ40" s="133"/>
      <c r="JXA40" s="145"/>
      <c r="JXB40" s="129"/>
      <c r="JXC40" s="130"/>
      <c r="JXD40" s="130"/>
      <c r="JXE40" s="131"/>
      <c r="JXF40" s="132"/>
      <c r="JXG40" s="130"/>
      <c r="JXH40" s="133"/>
      <c r="JXI40" s="145"/>
      <c r="JXJ40" s="129"/>
      <c r="JXK40" s="130"/>
      <c r="JXL40" s="130"/>
      <c r="JXM40" s="131"/>
      <c r="JXN40" s="132"/>
      <c r="JXO40" s="130"/>
      <c r="JXP40" s="133"/>
      <c r="JXQ40" s="145"/>
      <c r="JXR40" s="129"/>
      <c r="JXS40" s="130"/>
      <c r="JXT40" s="130"/>
      <c r="JXU40" s="131"/>
      <c r="JXV40" s="132"/>
      <c r="JXW40" s="130"/>
      <c r="JXX40" s="133"/>
      <c r="JXY40" s="145"/>
      <c r="JXZ40" s="129"/>
      <c r="JYA40" s="130"/>
      <c r="JYB40" s="130"/>
      <c r="JYC40" s="131"/>
      <c r="JYD40" s="132"/>
      <c r="JYE40" s="130"/>
      <c r="JYF40" s="133"/>
      <c r="JYG40" s="145"/>
      <c r="JYH40" s="129"/>
      <c r="JYI40" s="130"/>
      <c r="JYJ40" s="130"/>
      <c r="JYK40" s="131"/>
      <c r="JYL40" s="132"/>
      <c r="JYM40" s="130"/>
      <c r="JYN40" s="133"/>
      <c r="JYO40" s="145"/>
      <c r="JYP40" s="129"/>
      <c r="JYQ40" s="130"/>
      <c r="JYR40" s="130"/>
      <c r="JYS40" s="131"/>
      <c r="JYT40" s="132"/>
      <c r="JYU40" s="130"/>
      <c r="JYV40" s="133"/>
      <c r="JYW40" s="145"/>
      <c r="JYX40" s="129"/>
      <c r="JYY40" s="130"/>
      <c r="JYZ40" s="130"/>
      <c r="JZA40" s="131"/>
      <c r="JZB40" s="132"/>
      <c r="JZC40" s="130"/>
      <c r="JZD40" s="133"/>
      <c r="JZE40" s="145"/>
      <c r="JZF40" s="129"/>
      <c r="JZG40" s="130"/>
      <c r="JZH40" s="130"/>
      <c r="JZI40" s="131"/>
      <c r="JZJ40" s="132"/>
      <c r="JZK40" s="130"/>
      <c r="JZL40" s="133"/>
      <c r="JZM40" s="145"/>
      <c r="JZN40" s="129"/>
      <c r="JZO40" s="130"/>
      <c r="JZP40" s="130"/>
      <c r="JZQ40" s="131"/>
      <c r="JZR40" s="132"/>
      <c r="JZS40" s="130"/>
      <c r="JZT40" s="133"/>
      <c r="JZU40" s="145"/>
      <c r="JZV40" s="129"/>
      <c r="JZW40" s="130"/>
      <c r="JZX40" s="130"/>
      <c r="JZY40" s="131"/>
      <c r="JZZ40" s="132"/>
      <c r="KAA40" s="130"/>
      <c r="KAB40" s="133"/>
      <c r="KAC40" s="145"/>
      <c r="KAD40" s="129"/>
      <c r="KAE40" s="130"/>
      <c r="KAF40" s="130"/>
      <c r="KAG40" s="131"/>
      <c r="KAH40" s="132"/>
      <c r="KAI40" s="130"/>
      <c r="KAJ40" s="133"/>
      <c r="KAK40" s="145"/>
      <c r="KAL40" s="129"/>
      <c r="KAM40" s="130"/>
      <c r="KAN40" s="130"/>
      <c r="KAO40" s="131"/>
      <c r="KAP40" s="132"/>
      <c r="KAQ40" s="130"/>
      <c r="KAR40" s="133"/>
      <c r="KAS40" s="145"/>
      <c r="KAT40" s="129"/>
      <c r="KAU40" s="130"/>
      <c r="KAV40" s="130"/>
      <c r="KAW40" s="131"/>
      <c r="KAX40" s="132"/>
      <c r="KAY40" s="130"/>
      <c r="KAZ40" s="133"/>
      <c r="KBA40" s="145"/>
      <c r="KBB40" s="129"/>
      <c r="KBC40" s="130"/>
      <c r="KBD40" s="130"/>
      <c r="KBE40" s="131"/>
      <c r="KBF40" s="132"/>
      <c r="KBG40" s="130"/>
      <c r="KBH40" s="133"/>
      <c r="KBI40" s="145"/>
      <c r="KBJ40" s="129"/>
      <c r="KBK40" s="130"/>
      <c r="KBL40" s="130"/>
      <c r="KBM40" s="131"/>
      <c r="KBN40" s="132"/>
      <c r="KBO40" s="130"/>
      <c r="KBP40" s="133"/>
      <c r="KBQ40" s="145"/>
      <c r="KBR40" s="129"/>
      <c r="KBS40" s="130"/>
      <c r="KBT40" s="130"/>
      <c r="KBU40" s="131"/>
      <c r="KBV40" s="132"/>
      <c r="KBW40" s="130"/>
      <c r="KBX40" s="133"/>
      <c r="KBY40" s="145"/>
      <c r="KBZ40" s="129"/>
      <c r="KCA40" s="130"/>
      <c r="KCB40" s="130"/>
      <c r="KCC40" s="131"/>
      <c r="KCD40" s="132"/>
      <c r="KCE40" s="130"/>
      <c r="KCF40" s="133"/>
      <c r="KCG40" s="145"/>
      <c r="KCH40" s="129"/>
      <c r="KCI40" s="130"/>
      <c r="KCJ40" s="130"/>
      <c r="KCK40" s="131"/>
      <c r="KCL40" s="132"/>
      <c r="KCM40" s="130"/>
      <c r="KCN40" s="133"/>
      <c r="KCO40" s="145"/>
      <c r="KCP40" s="129"/>
      <c r="KCQ40" s="130"/>
      <c r="KCR40" s="130"/>
      <c r="KCS40" s="131"/>
      <c r="KCT40" s="132"/>
      <c r="KCU40" s="130"/>
      <c r="KCV40" s="133"/>
      <c r="KCW40" s="145"/>
      <c r="KCX40" s="129"/>
      <c r="KCY40" s="130"/>
      <c r="KCZ40" s="130"/>
      <c r="KDA40" s="131"/>
      <c r="KDB40" s="132"/>
      <c r="KDC40" s="130"/>
      <c r="KDD40" s="133"/>
      <c r="KDE40" s="145"/>
      <c r="KDF40" s="129"/>
      <c r="KDG40" s="130"/>
      <c r="KDH40" s="130"/>
      <c r="KDI40" s="131"/>
      <c r="KDJ40" s="132"/>
      <c r="KDK40" s="130"/>
      <c r="KDL40" s="133"/>
      <c r="KDM40" s="145"/>
      <c r="KDN40" s="129"/>
      <c r="KDO40" s="130"/>
      <c r="KDP40" s="130"/>
      <c r="KDQ40" s="131"/>
      <c r="KDR40" s="132"/>
      <c r="KDS40" s="130"/>
      <c r="KDT40" s="133"/>
      <c r="KDU40" s="145"/>
      <c r="KDV40" s="129"/>
      <c r="KDW40" s="130"/>
      <c r="KDX40" s="130"/>
      <c r="KDY40" s="131"/>
      <c r="KDZ40" s="132"/>
      <c r="KEA40" s="130"/>
      <c r="KEB40" s="133"/>
      <c r="KEC40" s="145"/>
      <c r="KED40" s="129"/>
      <c r="KEE40" s="130"/>
      <c r="KEF40" s="130"/>
      <c r="KEG40" s="131"/>
      <c r="KEH40" s="132"/>
      <c r="KEI40" s="130"/>
      <c r="KEJ40" s="133"/>
      <c r="KEK40" s="145"/>
      <c r="KEL40" s="129"/>
      <c r="KEM40" s="130"/>
      <c r="KEN40" s="130"/>
      <c r="KEO40" s="131"/>
      <c r="KEP40" s="132"/>
      <c r="KEQ40" s="130"/>
      <c r="KER40" s="133"/>
      <c r="KES40" s="145"/>
      <c r="KET40" s="129"/>
      <c r="KEU40" s="130"/>
      <c r="KEV40" s="130"/>
      <c r="KEW40" s="131"/>
      <c r="KEX40" s="132"/>
      <c r="KEY40" s="130"/>
      <c r="KEZ40" s="133"/>
      <c r="KFA40" s="145"/>
      <c r="KFB40" s="129"/>
      <c r="KFC40" s="130"/>
      <c r="KFD40" s="130"/>
      <c r="KFE40" s="131"/>
      <c r="KFF40" s="132"/>
      <c r="KFG40" s="130"/>
      <c r="KFH40" s="133"/>
      <c r="KFI40" s="145"/>
      <c r="KFJ40" s="129"/>
      <c r="KFK40" s="130"/>
      <c r="KFL40" s="130"/>
      <c r="KFM40" s="131"/>
      <c r="KFN40" s="132"/>
      <c r="KFO40" s="130"/>
      <c r="KFP40" s="133"/>
      <c r="KFQ40" s="145"/>
      <c r="KFR40" s="129"/>
      <c r="KFS40" s="130"/>
      <c r="KFT40" s="130"/>
      <c r="KFU40" s="131"/>
      <c r="KFV40" s="132"/>
      <c r="KFW40" s="130"/>
      <c r="KFX40" s="133"/>
      <c r="KFY40" s="145"/>
      <c r="KFZ40" s="129"/>
      <c r="KGA40" s="130"/>
      <c r="KGB40" s="130"/>
      <c r="KGC40" s="131"/>
      <c r="KGD40" s="132"/>
      <c r="KGE40" s="130"/>
      <c r="KGF40" s="133"/>
      <c r="KGG40" s="145"/>
      <c r="KGH40" s="129"/>
      <c r="KGI40" s="130"/>
      <c r="KGJ40" s="130"/>
      <c r="KGK40" s="131"/>
      <c r="KGL40" s="132"/>
      <c r="KGM40" s="130"/>
      <c r="KGN40" s="133"/>
      <c r="KGO40" s="145"/>
      <c r="KGP40" s="129"/>
      <c r="KGQ40" s="130"/>
      <c r="KGR40" s="130"/>
      <c r="KGS40" s="131"/>
      <c r="KGT40" s="132"/>
      <c r="KGU40" s="130"/>
      <c r="KGV40" s="133"/>
      <c r="KGW40" s="145"/>
      <c r="KGX40" s="129"/>
      <c r="KGY40" s="130"/>
      <c r="KGZ40" s="130"/>
      <c r="KHA40" s="131"/>
      <c r="KHB40" s="132"/>
      <c r="KHC40" s="130"/>
      <c r="KHD40" s="133"/>
      <c r="KHE40" s="145"/>
      <c r="KHF40" s="129"/>
      <c r="KHG40" s="130"/>
      <c r="KHH40" s="130"/>
      <c r="KHI40" s="131"/>
      <c r="KHJ40" s="132"/>
      <c r="KHK40" s="130"/>
      <c r="KHL40" s="133"/>
      <c r="KHM40" s="145"/>
      <c r="KHN40" s="129"/>
      <c r="KHO40" s="130"/>
      <c r="KHP40" s="130"/>
      <c r="KHQ40" s="131"/>
      <c r="KHR40" s="132"/>
      <c r="KHS40" s="130"/>
      <c r="KHT40" s="133"/>
      <c r="KHU40" s="145"/>
      <c r="KHV40" s="129"/>
      <c r="KHW40" s="130"/>
      <c r="KHX40" s="130"/>
      <c r="KHY40" s="131"/>
      <c r="KHZ40" s="132"/>
      <c r="KIA40" s="130"/>
      <c r="KIB40" s="133"/>
      <c r="KIC40" s="145"/>
      <c r="KID40" s="129"/>
      <c r="KIE40" s="130"/>
      <c r="KIF40" s="130"/>
      <c r="KIG40" s="131"/>
      <c r="KIH40" s="132"/>
      <c r="KII40" s="130"/>
      <c r="KIJ40" s="133"/>
      <c r="KIK40" s="145"/>
      <c r="KIL40" s="129"/>
      <c r="KIM40" s="130"/>
      <c r="KIN40" s="130"/>
      <c r="KIO40" s="131"/>
      <c r="KIP40" s="132"/>
      <c r="KIQ40" s="130"/>
      <c r="KIR40" s="133"/>
      <c r="KIS40" s="145"/>
      <c r="KIT40" s="129"/>
      <c r="KIU40" s="130"/>
      <c r="KIV40" s="130"/>
      <c r="KIW40" s="131"/>
      <c r="KIX40" s="132"/>
      <c r="KIY40" s="130"/>
      <c r="KIZ40" s="133"/>
      <c r="KJA40" s="145"/>
      <c r="KJB40" s="129"/>
      <c r="KJC40" s="130"/>
      <c r="KJD40" s="130"/>
      <c r="KJE40" s="131"/>
      <c r="KJF40" s="132"/>
      <c r="KJG40" s="130"/>
      <c r="KJH40" s="133"/>
      <c r="KJI40" s="145"/>
      <c r="KJJ40" s="129"/>
      <c r="KJK40" s="130"/>
      <c r="KJL40" s="130"/>
      <c r="KJM40" s="131"/>
      <c r="KJN40" s="132"/>
      <c r="KJO40" s="130"/>
      <c r="KJP40" s="133"/>
      <c r="KJQ40" s="145"/>
      <c r="KJR40" s="129"/>
      <c r="KJS40" s="130"/>
      <c r="KJT40" s="130"/>
      <c r="KJU40" s="131"/>
      <c r="KJV40" s="132"/>
      <c r="KJW40" s="130"/>
      <c r="KJX40" s="133"/>
      <c r="KJY40" s="145"/>
      <c r="KJZ40" s="129"/>
      <c r="KKA40" s="130"/>
      <c r="KKB40" s="130"/>
      <c r="KKC40" s="131"/>
      <c r="KKD40" s="132"/>
      <c r="KKE40" s="130"/>
      <c r="KKF40" s="133"/>
      <c r="KKG40" s="145"/>
      <c r="KKH40" s="129"/>
      <c r="KKI40" s="130"/>
      <c r="KKJ40" s="130"/>
      <c r="KKK40" s="131"/>
      <c r="KKL40" s="132"/>
      <c r="KKM40" s="130"/>
      <c r="KKN40" s="133"/>
      <c r="KKO40" s="145"/>
      <c r="KKP40" s="129"/>
      <c r="KKQ40" s="130"/>
      <c r="KKR40" s="130"/>
      <c r="KKS40" s="131"/>
      <c r="KKT40" s="132"/>
      <c r="KKU40" s="130"/>
      <c r="KKV40" s="133"/>
      <c r="KKW40" s="145"/>
      <c r="KKX40" s="129"/>
      <c r="KKY40" s="130"/>
      <c r="KKZ40" s="130"/>
      <c r="KLA40" s="131"/>
      <c r="KLB40" s="132"/>
      <c r="KLC40" s="130"/>
      <c r="KLD40" s="133"/>
      <c r="KLE40" s="145"/>
      <c r="KLF40" s="129"/>
      <c r="KLG40" s="130"/>
      <c r="KLH40" s="130"/>
      <c r="KLI40" s="131"/>
      <c r="KLJ40" s="132"/>
      <c r="KLK40" s="130"/>
      <c r="KLL40" s="133"/>
      <c r="KLM40" s="145"/>
      <c r="KLN40" s="129"/>
      <c r="KLO40" s="130"/>
      <c r="KLP40" s="130"/>
      <c r="KLQ40" s="131"/>
      <c r="KLR40" s="132"/>
      <c r="KLS40" s="130"/>
      <c r="KLT40" s="133"/>
      <c r="KLU40" s="145"/>
      <c r="KLV40" s="129"/>
      <c r="KLW40" s="130"/>
      <c r="KLX40" s="130"/>
      <c r="KLY40" s="131"/>
      <c r="KLZ40" s="132"/>
      <c r="KMA40" s="130"/>
      <c r="KMB40" s="133"/>
      <c r="KMC40" s="145"/>
      <c r="KMD40" s="129"/>
      <c r="KME40" s="130"/>
      <c r="KMF40" s="130"/>
      <c r="KMG40" s="131"/>
      <c r="KMH40" s="132"/>
      <c r="KMI40" s="130"/>
      <c r="KMJ40" s="133"/>
      <c r="KMK40" s="145"/>
      <c r="KML40" s="129"/>
      <c r="KMM40" s="130"/>
      <c r="KMN40" s="130"/>
      <c r="KMO40" s="131"/>
      <c r="KMP40" s="132"/>
      <c r="KMQ40" s="130"/>
      <c r="KMR40" s="133"/>
      <c r="KMS40" s="145"/>
      <c r="KMT40" s="129"/>
      <c r="KMU40" s="130"/>
      <c r="KMV40" s="130"/>
      <c r="KMW40" s="131"/>
      <c r="KMX40" s="132"/>
      <c r="KMY40" s="130"/>
      <c r="KMZ40" s="133"/>
      <c r="KNA40" s="145"/>
      <c r="KNB40" s="129"/>
      <c r="KNC40" s="130"/>
      <c r="KND40" s="130"/>
      <c r="KNE40" s="131"/>
      <c r="KNF40" s="132"/>
      <c r="KNG40" s="130"/>
      <c r="KNH40" s="133"/>
      <c r="KNI40" s="145"/>
      <c r="KNJ40" s="129"/>
      <c r="KNK40" s="130"/>
      <c r="KNL40" s="130"/>
      <c r="KNM40" s="131"/>
      <c r="KNN40" s="132"/>
      <c r="KNO40" s="130"/>
      <c r="KNP40" s="133"/>
      <c r="KNQ40" s="145"/>
      <c r="KNR40" s="129"/>
      <c r="KNS40" s="130"/>
      <c r="KNT40" s="130"/>
      <c r="KNU40" s="131"/>
      <c r="KNV40" s="132"/>
      <c r="KNW40" s="130"/>
      <c r="KNX40" s="133"/>
      <c r="KNY40" s="145"/>
      <c r="KNZ40" s="129"/>
      <c r="KOA40" s="130"/>
      <c r="KOB40" s="130"/>
      <c r="KOC40" s="131"/>
      <c r="KOD40" s="132"/>
      <c r="KOE40" s="130"/>
      <c r="KOF40" s="133"/>
      <c r="KOG40" s="145"/>
      <c r="KOH40" s="129"/>
      <c r="KOI40" s="130"/>
      <c r="KOJ40" s="130"/>
      <c r="KOK40" s="131"/>
      <c r="KOL40" s="132"/>
      <c r="KOM40" s="130"/>
      <c r="KON40" s="133"/>
      <c r="KOO40" s="145"/>
      <c r="KOP40" s="129"/>
      <c r="KOQ40" s="130"/>
      <c r="KOR40" s="130"/>
      <c r="KOS40" s="131"/>
      <c r="KOT40" s="132"/>
      <c r="KOU40" s="130"/>
      <c r="KOV40" s="133"/>
      <c r="KOW40" s="145"/>
      <c r="KOX40" s="129"/>
      <c r="KOY40" s="130"/>
      <c r="KOZ40" s="130"/>
      <c r="KPA40" s="131"/>
      <c r="KPB40" s="132"/>
      <c r="KPC40" s="130"/>
      <c r="KPD40" s="133"/>
      <c r="KPE40" s="145"/>
      <c r="KPF40" s="129"/>
      <c r="KPG40" s="130"/>
      <c r="KPH40" s="130"/>
      <c r="KPI40" s="131"/>
      <c r="KPJ40" s="132"/>
      <c r="KPK40" s="130"/>
      <c r="KPL40" s="133"/>
      <c r="KPM40" s="145"/>
      <c r="KPN40" s="129"/>
      <c r="KPO40" s="130"/>
      <c r="KPP40" s="130"/>
      <c r="KPQ40" s="131"/>
      <c r="KPR40" s="132"/>
      <c r="KPS40" s="130"/>
      <c r="KPT40" s="133"/>
      <c r="KPU40" s="145"/>
      <c r="KPV40" s="129"/>
      <c r="KPW40" s="130"/>
      <c r="KPX40" s="130"/>
      <c r="KPY40" s="131"/>
      <c r="KPZ40" s="132"/>
      <c r="KQA40" s="130"/>
      <c r="KQB40" s="133"/>
      <c r="KQC40" s="145"/>
      <c r="KQD40" s="129"/>
      <c r="KQE40" s="130"/>
      <c r="KQF40" s="130"/>
      <c r="KQG40" s="131"/>
      <c r="KQH40" s="132"/>
      <c r="KQI40" s="130"/>
      <c r="KQJ40" s="133"/>
      <c r="KQK40" s="145"/>
      <c r="KQL40" s="129"/>
      <c r="KQM40" s="130"/>
      <c r="KQN40" s="130"/>
      <c r="KQO40" s="131"/>
      <c r="KQP40" s="132"/>
      <c r="KQQ40" s="130"/>
      <c r="KQR40" s="133"/>
      <c r="KQS40" s="145"/>
      <c r="KQT40" s="129"/>
      <c r="KQU40" s="130"/>
      <c r="KQV40" s="130"/>
      <c r="KQW40" s="131"/>
      <c r="KQX40" s="132"/>
      <c r="KQY40" s="130"/>
      <c r="KQZ40" s="133"/>
      <c r="KRA40" s="145"/>
      <c r="KRB40" s="129"/>
      <c r="KRC40" s="130"/>
      <c r="KRD40" s="130"/>
      <c r="KRE40" s="131"/>
      <c r="KRF40" s="132"/>
      <c r="KRG40" s="130"/>
      <c r="KRH40" s="133"/>
      <c r="KRI40" s="145"/>
      <c r="KRJ40" s="129"/>
      <c r="KRK40" s="130"/>
      <c r="KRL40" s="130"/>
      <c r="KRM40" s="131"/>
      <c r="KRN40" s="132"/>
      <c r="KRO40" s="130"/>
      <c r="KRP40" s="133"/>
      <c r="KRQ40" s="145"/>
      <c r="KRR40" s="129"/>
      <c r="KRS40" s="130"/>
      <c r="KRT40" s="130"/>
      <c r="KRU40" s="131"/>
      <c r="KRV40" s="132"/>
      <c r="KRW40" s="130"/>
      <c r="KRX40" s="133"/>
      <c r="KRY40" s="145"/>
      <c r="KRZ40" s="129"/>
      <c r="KSA40" s="130"/>
      <c r="KSB40" s="130"/>
      <c r="KSC40" s="131"/>
      <c r="KSD40" s="132"/>
      <c r="KSE40" s="130"/>
      <c r="KSF40" s="133"/>
      <c r="KSG40" s="145"/>
      <c r="KSH40" s="129"/>
      <c r="KSI40" s="130"/>
      <c r="KSJ40" s="130"/>
      <c r="KSK40" s="131"/>
      <c r="KSL40" s="132"/>
      <c r="KSM40" s="130"/>
      <c r="KSN40" s="133"/>
      <c r="KSO40" s="145"/>
      <c r="KSP40" s="129"/>
      <c r="KSQ40" s="130"/>
      <c r="KSR40" s="130"/>
      <c r="KSS40" s="131"/>
      <c r="KST40" s="132"/>
      <c r="KSU40" s="130"/>
      <c r="KSV40" s="133"/>
      <c r="KSW40" s="145"/>
      <c r="KSX40" s="129"/>
      <c r="KSY40" s="130"/>
      <c r="KSZ40" s="130"/>
      <c r="KTA40" s="131"/>
      <c r="KTB40" s="132"/>
      <c r="KTC40" s="130"/>
      <c r="KTD40" s="133"/>
      <c r="KTE40" s="145"/>
      <c r="KTF40" s="129"/>
      <c r="KTG40" s="130"/>
      <c r="KTH40" s="130"/>
      <c r="KTI40" s="131"/>
      <c r="KTJ40" s="132"/>
      <c r="KTK40" s="130"/>
      <c r="KTL40" s="133"/>
      <c r="KTM40" s="145"/>
      <c r="KTN40" s="129"/>
      <c r="KTO40" s="130"/>
      <c r="KTP40" s="130"/>
      <c r="KTQ40" s="131"/>
      <c r="KTR40" s="132"/>
      <c r="KTS40" s="130"/>
      <c r="KTT40" s="133"/>
      <c r="KTU40" s="145"/>
      <c r="KTV40" s="129"/>
      <c r="KTW40" s="130"/>
      <c r="KTX40" s="130"/>
      <c r="KTY40" s="131"/>
      <c r="KTZ40" s="132"/>
      <c r="KUA40" s="130"/>
      <c r="KUB40" s="133"/>
      <c r="KUC40" s="145"/>
      <c r="KUD40" s="129"/>
      <c r="KUE40" s="130"/>
      <c r="KUF40" s="130"/>
      <c r="KUG40" s="131"/>
      <c r="KUH40" s="132"/>
      <c r="KUI40" s="130"/>
      <c r="KUJ40" s="133"/>
      <c r="KUK40" s="145"/>
      <c r="KUL40" s="129"/>
      <c r="KUM40" s="130"/>
      <c r="KUN40" s="130"/>
      <c r="KUO40" s="131"/>
      <c r="KUP40" s="132"/>
      <c r="KUQ40" s="130"/>
      <c r="KUR40" s="133"/>
      <c r="KUS40" s="145"/>
      <c r="KUT40" s="129"/>
      <c r="KUU40" s="130"/>
      <c r="KUV40" s="130"/>
      <c r="KUW40" s="131"/>
      <c r="KUX40" s="132"/>
      <c r="KUY40" s="130"/>
      <c r="KUZ40" s="133"/>
      <c r="KVA40" s="145"/>
      <c r="KVB40" s="129"/>
      <c r="KVC40" s="130"/>
      <c r="KVD40" s="130"/>
      <c r="KVE40" s="131"/>
      <c r="KVF40" s="132"/>
      <c r="KVG40" s="130"/>
      <c r="KVH40" s="133"/>
      <c r="KVI40" s="145"/>
      <c r="KVJ40" s="129"/>
      <c r="KVK40" s="130"/>
      <c r="KVL40" s="130"/>
      <c r="KVM40" s="131"/>
      <c r="KVN40" s="132"/>
      <c r="KVO40" s="130"/>
      <c r="KVP40" s="133"/>
      <c r="KVQ40" s="145"/>
      <c r="KVR40" s="129"/>
      <c r="KVS40" s="130"/>
      <c r="KVT40" s="130"/>
      <c r="KVU40" s="131"/>
      <c r="KVV40" s="132"/>
      <c r="KVW40" s="130"/>
      <c r="KVX40" s="133"/>
      <c r="KVY40" s="145"/>
      <c r="KVZ40" s="129"/>
      <c r="KWA40" s="130"/>
      <c r="KWB40" s="130"/>
      <c r="KWC40" s="131"/>
      <c r="KWD40" s="132"/>
      <c r="KWE40" s="130"/>
      <c r="KWF40" s="133"/>
      <c r="KWG40" s="145"/>
      <c r="KWH40" s="129"/>
      <c r="KWI40" s="130"/>
      <c r="KWJ40" s="130"/>
      <c r="KWK40" s="131"/>
      <c r="KWL40" s="132"/>
      <c r="KWM40" s="130"/>
      <c r="KWN40" s="133"/>
      <c r="KWO40" s="145"/>
      <c r="KWP40" s="129"/>
      <c r="KWQ40" s="130"/>
      <c r="KWR40" s="130"/>
      <c r="KWS40" s="131"/>
      <c r="KWT40" s="132"/>
      <c r="KWU40" s="130"/>
      <c r="KWV40" s="133"/>
      <c r="KWW40" s="145"/>
      <c r="KWX40" s="129"/>
      <c r="KWY40" s="130"/>
      <c r="KWZ40" s="130"/>
      <c r="KXA40" s="131"/>
      <c r="KXB40" s="132"/>
      <c r="KXC40" s="130"/>
      <c r="KXD40" s="133"/>
      <c r="KXE40" s="145"/>
      <c r="KXF40" s="129"/>
      <c r="KXG40" s="130"/>
      <c r="KXH40" s="130"/>
      <c r="KXI40" s="131"/>
      <c r="KXJ40" s="132"/>
      <c r="KXK40" s="130"/>
      <c r="KXL40" s="133"/>
      <c r="KXM40" s="145"/>
      <c r="KXN40" s="129"/>
      <c r="KXO40" s="130"/>
      <c r="KXP40" s="130"/>
      <c r="KXQ40" s="131"/>
      <c r="KXR40" s="132"/>
      <c r="KXS40" s="130"/>
      <c r="KXT40" s="133"/>
      <c r="KXU40" s="145"/>
      <c r="KXV40" s="129"/>
      <c r="KXW40" s="130"/>
      <c r="KXX40" s="130"/>
      <c r="KXY40" s="131"/>
      <c r="KXZ40" s="132"/>
      <c r="KYA40" s="130"/>
      <c r="KYB40" s="133"/>
      <c r="KYC40" s="145"/>
      <c r="KYD40" s="129"/>
      <c r="KYE40" s="130"/>
      <c r="KYF40" s="130"/>
      <c r="KYG40" s="131"/>
      <c r="KYH40" s="132"/>
      <c r="KYI40" s="130"/>
      <c r="KYJ40" s="133"/>
      <c r="KYK40" s="145"/>
      <c r="KYL40" s="129"/>
      <c r="KYM40" s="130"/>
      <c r="KYN40" s="130"/>
      <c r="KYO40" s="131"/>
      <c r="KYP40" s="132"/>
      <c r="KYQ40" s="130"/>
      <c r="KYR40" s="133"/>
      <c r="KYS40" s="145"/>
      <c r="KYT40" s="129"/>
      <c r="KYU40" s="130"/>
      <c r="KYV40" s="130"/>
      <c r="KYW40" s="131"/>
      <c r="KYX40" s="132"/>
      <c r="KYY40" s="130"/>
      <c r="KYZ40" s="133"/>
      <c r="KZA40" s="145"/>
      <c r="KZB40" s="129"/>
      <c r="KZC40" s="130"/>
      <c r="KZD40" s="130"/>
      <c r="KZE40" s="131"/>
      <c r="KZF40" s="132"/>
      <c r="KZG40" s="130"/>
      <c r="KZH40" s="133"/>
      <c r="KZI40" s="145"/>
      <c r="KZJ40" s="129"/>
      <c r="KZK40" s="130"/>
      <c r="KZL40" s="130"/>
      <c r="KZM40" s="131"/>
      <c r="KZN40" s="132"/>
      <c r="KZO40" s="130"/>
      <c r="KZP40" s="133"/>
      <c r="KZQ40" s="145"/>
      <c r="KZR40" s="129"/>
      <c r="KZS40" s="130"/>
      <c r="KZT40" s="130"/>
      <c r="KZU40" s="131"/>
      <c r="KZV40" s="132"/>
      <c r="KZW40" s="130"/>
      <c r="KZX40" s="133"/>
      <c r="KZY40" s="145"/>
      <c r="KZZ40" s="129"/>
      <c r="LAA40" s="130"/>
      <c r="LAB40" s="130"/>
      <c r="LAC40" s="131"/>
      <c r="LAD40" s="132"/>
      <c r="LAE40" s="130"/>
      <c r="LAF40" s="133"/>
      <c r="LAG40" s="145"/>
      <c r="LAH40" s="129"/>
      <c r="LAI40" s="130"/>
      <c r="LAJ40" s="130"/>
      <c r="LAK40" s="131"/>
      <c r="LAL40" s="132"/>
      <c r="LAM40" s="130"/>
      <c r="LAN40" s="133"/>
      <c r="LAO40" s="145"/>
      <c r="LAP40" s="129"/>
      <c r="LAQ40" s="130"/>
      <c r="LAR40" s="130"/>
      <c r="LAS40" s="131"/>
      <c r="LAT40" s="132"/>
      <c r="LAU40" s="130"/>
      <c r="LAV40" s="133"/>
      <c r="LAW40" s="145"/>
      <c r="LAX40" s="129"/>
      <c r="LAY40" s="130"/>
      <c r="LAZ40" s="130"/>
      <c r="LBA40" s="131"/>
      <c r="LBB40" s="132"/>
      <c r="LBC40" s="130"/>
      <c r="LBD40" s="133"/>
      <c r="LBE40" s="145"/>
      <c r="LBF40" s="129"/>
      <c r="LBG40" s="130"/>
      <c r="LBH40" s="130"/>
      <c r="LBI40" s="131"/>
      <c r="LBJ40" s="132"/>
      <c r="LBK40" s="130"/>
      <c r="LBL40" s="133"/>
      <c r="LBM40" s="145"/>
      <c r="LBN40" s="129"/>
      <c r="LBO40" s="130"/>
      <c r="LBP40" s="130"/>
      <c r="LBQ40" s="131"/>
      <c r="LBR40" s="132"/>
      <c r="LBS40" s="130"/>
      <c r="LBT40" s="133"/>
      <c r="LBU40" s="145"/>
      <c r="LBV40" s="129"/>
      <c r="LBW40" s="130"/>
      <c r="LBX40" s="130"/>
      <c r="LBY40" s="131"/>
      <c r="LBZ40" s="132"/>
      <c r="LCA40" s="130"/>
      <c r="LCB40" s="133"/>
      <c r="LCC40" s="145"/>
      <c r="LCD40" s="129"/>
      <c r="LCE40" s="130"/>
      <c r="LCF40" s="130"/>
      <c r="LCG40" s="131"/>
      <c r="LCH40" s="132"/>
      <c r="LCI40" s="130"/>
      <c r="LCJ40" s="133"/>
      <c r="LCK40" s="145"/>
      <c r="LCL40" s="129"/>
      <c r="LCM40" s="130"/>
      <c r="LCN40" s="130"/>
      <c r="LCO40" s="131"/>
      <c r="LCP40" s="132"/>
      <c r="LCQ40" s="130"/>
      <c r="LCR40" s="133"/>
      <c r="LCS40" s="145"/>
      <c r="LCT40" s="129"/>
      <c r="LCU40" s="130"/>
      <c r="LCV40" s="130"/>
      <c r="LCW40" s="131"/>
      <c r="LCX40" s="132"/>
      <c r="LCY40" s="130"/>
      <c r="LCZ40" s="133"/>
      <c r="LDA40" s="145"/>
      <c r="LDB40" s="129"/>
      <c r="LDC40" s="130"/>
      <c r="LDD40" s="130"/>
      <c r="LDE40" s="131"/>
      <c r="LDF40" s="132"/>
      <c r="LDG40" s="130"/>
      <c r="LDH40" s="133"/>
      <c r="LDI40" s="145"/>
      <c r="LDJ40" s="129"/>
      <c r="LDK40" s="130"/>
      <c r="LDL40" s="130"/>
      <c r="LDM40" s="131"/>
      <c r="LDN40" s="132"/>
      <c r="LDO40" s="130"/>
      <c r="LDP40" s="133"/>
      <c r="LDQ40" s="145"/>
      <c r="LDR40" s="129"/>
      <c r="LDS40" s="130"/>
      <c r="LDT40" s="130"/>
      <c r="LDU40" s="131"/>
      <c r="LDV40" s="132"/>
      <c r="LDW40" s="130"/>
      <c r="LDX40" s="133"/>
      <c r="LDY40" s="145"/>
      <c r="LDZ40" s="129"/>
      <c r="LEA40" s="130"/>
      <c r="LEB40" s="130"/>
      <c r="LEC40" s="131"/>
      <c r="LED40" s="132"/>
      <c r="LEE40" s="130"/>
      <c r="LEF40" s="133"/>
      <c r="LEG40" s="145"/>
      <c r="LEH40" s="129"/>
      <c r="LEI40" s="130"/>
      <c r="LEJ40" s="130"/>
      <c r="LEK40" s="131"/>
      <c r="LEL40" s="132"/>
      <c r="LEM40" s="130"/>
      <c r="LEN40" s="133"/>
      <c r="LEO40" s="145"/>
      <c r="LEP40" s="129"/>
      <c r="LEQ40" s="130"/>
      <c r="LER40" s="130"/>
      <c r="LES40" s="131"/>
      <c r="LET40" s="132"/>
      <c r="LEU40" s="130"/>
      <c r="LEV40" s="133"/>
      <c r="LEW40" s="145"/>
      <c r="LEX40" s="129"/>
      <c r="LEY40" s="130"/>
      <c r="LEZ40" s="130"/>
      <c r="LFA40" s="131"/>
      <c r="LFB40" s="132"/>
      <c r="LFC40" s="130"/>
      <c r="LFD40" s="133"/>
      <c r="LFE40" s="145"/>
      <c r="LFF40" s="129"/>
      <c r="LFG40" s="130"/>
      <c r="LFH40" s="130"/>
      <c r="LFI40" s="131"/>
      <c r="LFJ40" s="132"/>
      <c r="LFK40" s="130"/>
      <c r="LFL40" s="133"/>
      <c r="LFM40" s="145"/>
      <c r="LFN40" s="129"/>
      <c r="LFO40" s="130"/>
      <c r="LFP40" s="130"/>
      <c r="LFQ40" s="131"/>
      <c r="LFR40" s="132"/>
      <c r="LFS40" s="130"/>
      <c r="LFT40" s="133"/>
      <c r="LFU40" s="145"/>
      <c r="LFV40" s="129"/>
      <c r="LFW40" s="130"/>
      <c r="LFX40" s="130"/>
      <c r="LFY40" s="131"/>
      <c r="LFZ40" s="132"/>
      <c r="LGA40" s="130"/>
      <c r="LGB40" s="133"/>
      <c r="LGC40" s="145"/>
      <c r="LGD40" s="129"/>
      <c r="LGE40" s="130"/>
      <c r="LGF40" s="130"/>
      <c r="LGG40" s="131"/>
      <c r="LGH40" s="132"/>
      <c r="LGI40" s="130"/>
      <c r="LGJ40" s="133"/>
      <c r="LGK40" s="145"/>
      <c r="LGL40" s="129"/>
      <c r="LGM40" s="130"/>
      <c r="LGN40" s="130"/>
      <c r="LGO40" s="131"/>
      <c r="LGP40" s="132"/>
      <c r="LGQ40" s="130"/>
      <c r="LGR40" s="133"/>
      <c r="LGS40" s="145"/>
      <c r="LGT40" s="129"/>
      <c r="LGU40" s="130"/>
      <c r="LGV40" s="130"/>
      <c r="LGW40" s="131"/>
      <c r="LGX40" s="132"/>
      <c r="LGY40" s="130"/>
      <c r="LGZ40" s="133"/>
      <c r="LHA40" s="145"/>
      <c r="LHB40" s="129"/>
      <c r="LHC40" s="130"/>
      <c r="LHD40" s="130"/>
      <c r="LHE40" s="131"/>
      <c r="LHF40" s="132"/>
      <c r="LHG40" s="130"/>
      <c r="LHH40" s="133"/>
      <c r="LHI40" s="145"/>
      <c r="LHJ40" s="129"/>
      <c r="LHK40" s="130"/>
      <c r="LHL40" s="130"/>
      <c r="LHM40" s="131"/>
      <c r="LHN40" s="132"/>
      <c r="LHO40" s="130"/>
      <c r="LHP40" s="133"/>
      <c r="LHQ40" s="145"/>
      <c r="LHR40" s="129"/>
      <c r="LHS40" s="130"/>
      <c r="LHT40" s="130"/>
      <c r="LHU40" s="131"/>
      <c r="LHV40" s="132"/>
      <c r="LHW40" s="130"/>
      <c r="LHX40" s="133"/>
      <c r="LHY40" s="145"/>
      <c r="LHZ40" s="129"/>
      <c r="LIA40" s="130"/>
      <c r="LIB40" s="130"/>
      <c r="LIC40" s="131"/>
      <c r="LID40" s="132"/>
      <c r="LIE40" s="130"/>
      <c r="LIF40" s="133"/>
      <c r="LIG40" s="145"/>
      <c r="LIH40" s="129"/>
      <c r="LII40" s="130"/>
      <c r="LIJ40" s="130"/>
      <c r="LIK40" s="131"/>
      <c r="LIL40" s="132"/>
      <c r="LIM40" s="130"/>
      <c r="LIN40" s="133"/>
      <c r="LIO40" s="145"/>
      <c r="LIP40" s="129"/>
      <c r="LIQ40" s="130"/>
      <c r="LIR40" s="130"/>
      <c r="LIS40" s="131"/>
      <c r="LIT40" s="132"/>
      <c r="LIU40" s="130"/>
      <c r="LIV40" s="133"/>
      <c r="LIW40" s="145"/>
      <c r="LIX40" s="129"/>
      <c r="LIY40" s="130"/>
      <c r="LIZ40" s="130"/>
      <c r="LJA40" s="131"/>
      <c r="LJB40" s="132"/>
      <c r="LJC40" s="130"/>
      <c r="LJD40" s="133"/>
      <c r="LJE40" s="145"/>
      <c r="LJF40" s="129"/>
      <c r="LJG40" s="130"/>
      <c r="LJH40" s="130"/>
      <c r="LJI40" s="131"/>
      <c r="LJJ40" s="132"/>
      <c r="LJK40" s="130"/>
      <c r="LJL40" s="133"/>
      <c r="LJM40" s="145"/>
      <c r="LJN40" s="129"/>
      <c r="LJO40" s="130"/>
      <c r="LJP40" s="130"/>
      <c r="LJQ40" s="131"/>
      <c r="LJR40" s="132"/>
      <c r="LJS40" s="130"/>
      <c r="LJT40" s="133"/>
      <c r="LJU40" s="145"/>
      <c r="LJV40" s="129"/>
      <c r="LJW40" s="130"/>
      <c r="LJX40" s="130"/>
      <c r="LJY40" s="131"/>
      <c r="LJZ40" s="132"/>
      <c r="LKA40" s="130"/>
      <c r="LKB40" s="133"/>
      <c r="LKC40" s="145"/>
      <c r="LKD40" s="129"/>
      <c r="LKE40" s="130"/>
      <c r="LKF40" s="130"/>
      <c r="LKG40" s="131"/>
      <c r="LKH40" s="132"/>
      <c r="LKI40" s="130"/>
      <c r="LKJ40" s="133"/>
      <c r="LKK40" s="145"/>
      <c r="LKL40" s="129"/>
      <c r="LKM40" s="130"/>
      <c r="LKN40" s="130"/>
      <c r="LKO40" s="131"/>
      <c r="LKP40" s="132"/>
      <c r="LKQ40" s="130"/>
      <c r="LKR40" s="133"/>
      <c r="LKS40" s="145"/>
      <c r="LKT40" s="129"/>
      <c r="LKU40" s="130"/>
      <c r="LKV40" s="130"/>
      <c r="LKW40" s="131"/>
      <c r="LKX40" s="132"/>
      <c r="LKY40" s="130"/>
      <c r="LKZ40" s="133"/>
      <c r="LLA40" s="145"/>
      <c r="LLB40" s="129"/>
      <c r="LLC40" s="130"/>
      <c r="LLD40" s="130"/>
      <c r="LLE40" s="131"/>
      <c r="LLF40" s="132"/>
      <c r="LLG40" s="130"/>
      <c r="LLH40" s="133"/>
      <c r="LLI40" s="145"/>
      <c r="LLJ40" s="129"/>
      <c r="LLK40" s="130"/>
      <c r="LLL40" s="130"/>
      <c r="LLM40" s="131"/>
      <c r="LLN40" s="132"/>
      <c r="LLO40" s="130"/>
      <c r="LLP40" s="133"/>
      <c r="LLQ40" s="145"/>
      <c r="LLR40" s="129"/>
      <c r="LLS40" s="130"/>
      <c r="LLT40" s="130"/>
      <c r="LLU40" s="131"/>
      <c r="LLV40" s="132"/>
      <c r="LLW40" s="130"/>
      <c r="LLX40" s="133"/>
      <c r="LLY40" s="145"/>
      <c r="LLZ40" s="129"/>
      <c r="LMA40" s="130"/>
      <c r="LMB40" s="130"/>
      <c r="LMC40" s="131"/>
      <c r="LMD40" s="132"/>
      <c r="LME40" s="130"/>
      <c r="LMF40" s="133"/>
      <c r="LMG40" s="145"/>
      <c r="LMH40" s="129"/>
      <c r="LMI40" s="130"/>
      <c r="LMJ40" s="130"/>
      <c r="LMK40" s="131"/>
      <c r="LML40" s="132"/>
      <c r="LMM40" s="130"/>
      <c r="LMN40" s="133"/>
      <c r="LMO40" s="145"/>
      <c r="LMP40" s="129"/>
      <c r="LMQ40" s="130"/>
      <c r="LMR40" s="130"/>
      <c r="LMS40" s="131"/>
      <c r="LMT40" s="132"/>
      <c r="LMU40" s="130"/>
      <c r="LMV40" s="133"/>
      <c r="LMW40" s="145"/>
      <c r="LMX40" s="129"/>
      <c r="LMY40" s="130"/>
      <c r="LMZ40" s="130"/>
      <c r="LNA40" s="131"/>
      <c r="LNB40" s="132"/>
      <c r="LNC40" s="130"/>
      <c r="LND40" s="133"/>
      <c r="LNE40" s="145"/>
      <c r="LNF40" s="129"/>
      <c r="LNG40" s="130"/>
      <c r="LNH40" s="130"/>
      <c r="LNI40" s="131"/>
      <c r="LNJ40" s="132"/>
      <c r="LNK40" s="130"/>
      <c r="LNL40" s="133"/>
      <c r="LNM40" s="145"/>
      <c r="LNN40" s="129"/>
      <c r="LNO40" s="130"/>
      <c r="LNP40" s="130"/>
      <c r="LNQ40" s="131"/>
      <c r="LNR40" s="132"/>
      <c r="LNS40" s="130"/>
      <c r="LNT40" s="133"/>
      <c r="LNU40" s="145"/>
      <c r="LNV40" s="129"/>
      <c r="LNW40" s="130"/>
      <c r="LNX40" s="130"/>
      <c r="LNY40" s="131"/>
      <c r="LNZ40" s="132"/>
      <c r="LOA40" s="130"/>
      <c r="LOB40" s="133"/>
      <c r="LOC40" s="145"/>
      <c r="LOD40" s="129"/>
      <c r="LOE40" s="130"/>
      <c r="LOF40" s="130"/>
      <c r="LOG40" s="131"/>
      <c r="LOH40" s="132"/>
      <c r="LOI40" s="130"/>
      <c r="LOJ40" s="133"/>
      <c r="LOK40" s="145"/>
      <c r="LOL40" s="129"/>
      <c r="LOM40" s="130"/>
      <c r="LON40" s="130"/>
      <c r="LOO40" s="131"/>
      <c r="LOP40" s="132"/>
      <c r="LOQ40" s="130"/>
      <c r="LOR40" s="133"/>
      <c r="LOS40" s="145"/>
      <c r="LOT40" s="129"/>
      <c r="LOU40" s="130"/>
      <c r="LOV40" s="130"/>
      <c r="LOW40" s="131"/>
      <c r="LOX40" s="132"/>
      <c r="LOY40" s="130"/>
      <c r="LOZ40" s="133"/>
      <c r="LPA40" s="145"/>
      <c r="LPB40" s="129"/>
      <c r="LPC40" s="130"/>
      <c r="LPD40" s="130"/>
      <c r="LPE40" s="131"/>
      <c r="LPF40" s="132"/>
      <c r="LPG40" s="130"/>
      <c r="LPH40" s="133"/>
      <c r="LPI40" s="145"/>
      <c r="LPJ40" s="129"/>
      <c r="LPK40" s="130"/>
      <c r="LPL40" s="130"/>
      <c r="LPM40" s="131"/>
      <c r="LPN40" s="132"/>
      <c r="LPO40" s="130"/>
      <c r="LPP40" s="133"/>
      <c r="LPQ40" s="145"/>
      <c r="LPR40" s="129"/>
      <c r="LPS40" s="130"/>
      <c r="LPT40" s="130"/>
      <c r="LPU40" s="131"/>
      <c r="LPV40" s="132"/>
      <c r="LPW40" s="130"/>
      <c r="LPX40" s="133"/>
      <c r="LPY40" s="145"/>
      <c r="LPZ40" s="129"/>
      <c r="LQA40" s="130"/>
      <c r="LQB40" s="130"/>
      <c r="LQC40" s="131"/>
      <c r="LQD40" s="132"/>
      <c r="LQE40" s="130"/>
      <c r="LQF40" s="133"/>
      <c r="LQG40" s="145"/>
      <c r="LQH40" s="129"/>
      <c r="LQI40" s="130"/>
      <c r="LQJ40" s="130"/>
      <c r="LQK40" s="131"/>
      <c r="LQL40" s="132"/>
      <c r="LQM40" s="130"/>
      <c r="LQN40" s="133"/>
      <c r="LQO40" s="145"/>
      <c r="LQP40" s="129"/>
      <c r="LQQ40" s="130"/>
      <c r="LQR40" s="130"/>
      <c r="LQS40" s="131"/>
      <c r="LQT40" s="132"/>
      <c r="LQU40" s="130"/>
      <c r="LQV40" s="133"/>
      <c r="LQW40" s="145"/>
      <c r="LQX40" s="129"/>
      <c r="LQY40" s="130"/>
      <c r="LQZ40" s="130"/>
      <c r="LRA40" s="131"/>
      <c r="LRB40" s="132"/>
      <c r="LRC40" s="130"/>
      <c r="LRD40" s="133"/>
      <c r="LRE40" s="145"/>
      <c r="LRF40" s="129"/>
      <c r="LRG40" s="130"/>
      <c r="LRH40" s="130"/>
      <c r="LRI40" s="131"/>
      <c r="LRJ40" s="132"/>
      <c r="LRK40" s="130"/>
      <c r="LRL40" s="133"/>
      <c r="LRM40" s="145"/>
      <c r="LRN40" s="129"/>
      <c r="LRO40" s="130"/>
      <c r="LRP40" s="130"/>
      <c r="LRQ40" s="131"/>
      <c r="LRR40" s="132"/>
      <c r="LRS40" s="130"/>
      <c r="LRT40" s="133"/>
      <c r="LRU40" s="145"/>
      <c r="LRV40" s="129"/>
      <c r="LRW40" s="130"/>
      <c r="LRX40" s="130"/>
      <c r="LRY40" s="131"/>
      <c r="LRZ40" s="132"/>
      <c r="LSA40" s="130"/>
      <c r="LSB40" s="133"/>
      <c r="LSC40" s="145"/>
      <c r="LSD40" s="129"/>
      <c r="LSE40" s="130"/>
      <c r="LSF40" s="130"/>
      <c r="LSG40" s="131"/>
      <c r="LSH40" s="132"/>
      <c r="LSI40" s="130"/>
      <c r="LSJ40" s="133"/>
      <c r="LSK40" s="145"/>
      <c r="LSL40" s="129"/>
      <c r="LSM40" s="130"/>
      <c r="LSN40" s="130"/>
      <c r="LSO40" s="131"/>
      <c r="LSP40" s="132"/>
      <c r="LSQ40" s="130"/>
      <c r="LSR40" s="133"/>
      <c r="LSS40" s="145"/>
      <c r="LST40" s="129"/>
      <c r="LSU40" s="130"/>
      <c r="LSV40" s="130"/>
      <c r="LSW40" s="131"/>
      <c r="LSX40" s="132"/>
      <c r="LSY40" s="130"/>
      <c r="LSZ40" s="133"/>
      <c r="LTA40" s="145"/>
      <c r="LTB40" s="129"/>
      <c r="LTC40" s="130"/>
      <c r="LTD40" s="130"/>
      <c r="LTE40" s="131"/>
      <c r="LTF40" s="132"/>
      <c r="LTG40" s="130"/>
      <c r="LTH40" s="133"/>
      <c r="LTI40" s="145"/>
      <c r="LTJ40" s="129"/>
      <c r="LTK40" s="130"/>
      <c r="LTL40" s="130"/>
      <c r="LTM40" s="131"/>
      <c r="LTN40" s="132"/>
      <c r="LTO40" s="130"/>
      <c r="LTP40" s="133"/>
      <c r="LTQ40" s="145"/>
      <c r="LTR40" s="129"/>
      <c r="LTS40" s="130"/>
      <c r="LTT40" s="130"/>
      <c r="LTU40" s="131"/>
      <c r="LTV40" s="132"/>
      <c r="LTW40" s="130"/>
      <c r="LTX40" s="133"/>
      <c r="LTY40" s="145"/>
      <c r="LTZ40" s="129"/>
      <c r="LUA40" s="130"/>
      <c r="LUB40" s="130"/>
      <c r="LUC40" s="131"/>
      <c r="LUD40" s="132"/>
      <c r="LUE40" s="130"/>
      <c r="LUF40" s="133"/>
      <c r="LUG40" s="145"/>
      <c r="LUH40" s="129"/>
      <c r="LUI40" s="130"/>
      <c r="LUJ40" s="130"/>
      <c r="LUK40" s="131"/>
      <c r="LUL40" s="132"/>
      <c r="LUM40" s="130"/>
      <c r="LUN40" s="133"/>
      <c r="LUO40" s="145"/>
      <c r="LUP40" s="129"/>
      <c r="LUQ40" s="130"/>
      <c r="LUR40" s="130"/>
      <c r="LUS40" s="131"/>
      <c r="LUT40" s="132"/>
      <c r="LUU40" s="130"/>
      <c r="LUV40" s="133"/>
      <c r="LUW40" s="145"/>
      <c r="LUX40" s="129"/>
      <c r="LUY40" s="130"/>
      <c r="LUZ40" s="130"/>
      <c r="LVA40" s="131"/>
      <c r="LVB40" s="132"/>
      <c r="LVC40" s="130"/>
      <c r="LVD40" s="133"/>
      <c r="LVE40" s="145"/>
      <c r="LVF40" s="129"/>
      <c r="LVG40" s="130"/>
      <c r="LVH40" s="130"/>
      <c r="LVI40" s="131"/>
      <c r="LVJ40" s="132"/>
      <c r="LVK40" s="130"/>
      <c r="LVL40" s="133"/>
      <c r="LVM40" s="145"/>
      <c r="LVN40" s="129"/>
      <c r="LVO40" s="130"/>
      <c r="LVP40" s="130"/>
      <c r="LVQ40" s="131"/>
      <c r="LVR40" s="132"/>
      <c r="LVS40" s="130"/>
      <c r="LVT40" s="133"/>
      <c r="LVU40" s="145"/>
      <c r="LVV40" s="129"/>
      <c r="LVW40" s="130"/>
      <c r="LVX40" s="130"/>
      <c r="LVY40" s="131"/>
      <c r="LVZ40" s="132"/>
      <c r="LWA40" s="130"/>
      <c r="LWB40" s="133"/>
      <c r="LWC40" s="145"/>
      <c r="LWD40" s="129"/>
      <c r="LWE40" s="130"/>
      <c r="LWF40" s="130"/>
      <c r="LWG40" s="131"/>
      <c r="LWH40" s="132"/>
      <c r="LWI40" s="130"/>
      <c r="LWJ40" s="133"/>
      <c r="LWK40" s="145"/>
      <c r="LWL40" s="129"/>
      <c r="LWM40" s="130"/>
      <c r="LWN40" s="130"/>
      <c r="LWO40" s="131"/>
      <c r="LWP40" s="132"/>
      <c r="LWQ40" s="130"/>
      <c r="LWR40" s="133"/>
      <c r="LWS40" s="145"/>
      <c r="LWT40" s="129"/>
      <c r="LWU40" s="130"/>
      <c r="LWV40" s="130"/>
      <c r="LWW40" s="131"/>
      <c r="LWX40" s="132"/>
      <c r="LWY40" s="130"/>
      <c r="LWZ40" s="133"/>
      <c r="LXA40" s="145"/>
      <c r="LXB40" s="129"/>
      <c r="LXC40" s="130"/>
      <c r="LXD40" s="130"/>
      <c r="LXE40" s="131"/>
      <c r="LXF40" s="132"/>
      <c r="LXG40" s="130"/>
      <c r="LXH40" s="133"/>
      <c r="LXI40" s="145"/>
      <c r="LXJ40" s="129"/>
      <c r="LXK40" s="130"/>
      <c r="LXL40" s="130"/>
      <c r="LXM40" s="131"/>
      <c r="LXN40" s="132"/>
      <c r="LXO40" s="130"/>
      <c r="LXP40" s="133"/>
      <c r="LXQ40" s="145"/>
      <c r="LXR40" s="129"/>
      <c r="LXS40" s="130"/>
      <c r="LXT40" s="130"/>
      <c r="LXU40" s="131"/>
      <c r="LXV40" s="132"/>
      <c r="LXW40" s="130"/>
      <c r="LXX40" s="133"/>
      <c r="LXY40" s="145"/>
      <c r="LXZ40" s="129"/>
      <c r="LYA40" s="130"/>
      <c r="LYB40" s="130"/>
      <c r="LYC40" s="131"/>
      <c r="LYD40" s="132"/>
      <c r="LYE40" s="130"/>
      <c r="LYF40" s="133"/>
      <c r="LYG40" s="145"/>
      <c r="LYH40" s="129"/>
      <c r="LYI40" s="130"/>
      <c r="LYJ40" s="130"/>
      <c r="LYK40" s="131"/>
      <c r="LYL40" s="132"/>
      <c r="LYM40" s="130"/>
      <c r="LYN40" s="133"/>
      <c r="LYO40" s="145"/>
      <c r="LYP40" s="129"/>
      <c r="LYQ40" s="130"/>
      <c r="LYR40" s="130"/>
      <c r="LYS40" s="131"/>
      <c r="LYT40" s="132"/>
      <c r="LYU40" s="130"/>
      <c r="LYV40" s="133"/>
      <c r="LYW40" s="145"/>
      <c r="LYX40" s="129"/>
      <c r="LYY40" s="130"/>
      <c r="LYZ40" s="130"/>
      <c r="LZA40" s="131"/>
      <c r="LZB40" s="132"/>
      <c r="LZC40" s="130"/>
      <c r="LZD40" s="133"/>
      <c r="LZE40" s="145"/>
      <c r="LZF40" s="129"/>
      <c r="LZG40" s="130"/>
      <c r="LZH40" s="130"/>
      <c r="LZI40" s="131"/>
      <c r="LZJ40" s="132"/>
      <c r="LZK40" s="130"/>
      <c r="LZL40" s="133"/>
      <c r="LZM40" s="145"/>
      <c r="LZN40" s="129"/>
      <c r="LZO40" s="130"/>
      <c r="LZP40" s="130"/>
      <c r="LZQ40" s="131"/>
      <c r="LZR40" s="132"/>
      <c r="LZS40" s="130"/>
      <c r="LZT40" s="133"/>
      <c r="LZU40" s="145"/>
      <c r="LZV40" s="129"/>
      <c r="LZW40" s="130"/>
      <c r="LZX40" s="130"/>
      <c r="LZY40" s="131"/>
      <c r="LZZ40" s="132"/>
      <c r="MAA40" s="130"/>
      <c r="MAB40" s="133"/>
      <c r="MAC40" s="145"/>
      <c r="MAD40" s="129"/>
      <c r="MAE40" s="130"/>
      <c r="MAF40" s="130"/>
      <c r="MAG40" s="131"/>
      <c r="MAH40" s="132"/>
      <c r="MAI40" s="130"/>
      <c r="MAJ40" s="133"/>
      <c r="MAK40" s="145"/>
      <c r="MAL40" s="129"/>
      <c r="MAM40" s="130"/>
      <c r="MAN40" s="130"/>
      <c r="MAO40" s="131"/>
      <c r="MAP40" s="132"/>
      <c r="MAQ40" s="130"/>
      <c r="MAR40" s="133"/>
      <c r="MAS40" s="145"/>
      <c r="MAT40" s="129"/>
      <c r="MAU40" s="130"/>
      <c r="MAV40" s="130"/>
      <c r="MAW40" s="131"/>
      <c r="MAX40" s="132"/>
      <c r="MAY40" s="130"/>
      <c r="MAZ40" s="133"/>
      <c r="MBA40" s="145"/>
      <c r="MBB40" s="129"/>
      <c r="MBC40" s="130"/>
      <c r="MBD40" s="130"/>
      <c r="MBE40" s="131"/>
      <c r="MBF40" s="132"/>
      <c r="MBG40" s="130"/>
      <c r="MBH40" s="133"/>
      <c r="MBI40" s="145"/>
      <c r="MBJ40" s="129"/>
      <c r="MBK40" s="130"/>
      <c r="MBL40" s="130"/>
      <c r="MBM40" s="131"/>
      <c r="MBN40" s="132"/>
      <c r="MBO40" s="130"/>
      <c r="MBP40" s="133"/>
      <c r="MBQ40" s="145"/>
      <c r="MBR40" s="129"/>
      <c r="MBS40" s="130"/>
      <c r="MBT40" s="130"/>
      <c r="MBU40" s="131"/>
      <c r="MBV40" s="132"/>
      <c r="MBW40" s="130"/>
      <c r="MBX40" s="133"/>
      <c r="MBY40" s="145"/>
      <c r="MBZ40" s="129"/>
      <c r="MCA40" s="130"/>
      <c r="MCB40" s="130"/>
      <c r="MCC40" s="131"/>
      <c r="MCD40" s="132"/>
      <c r="MCE40" s="130"/>
      <c r="MCF40" s="133"/>
      <c r="MCG40" s="145"/>
      <c r="MCH40" s="129"/>
      <c r="MCI40" s="130"/>
      <c r="MCJ40" s="130"/>
      <c r="MCK40" s="131"/>
      <c r="MCL40" s="132"/>
      <c r="MCM40" s="130"/>
      <c r="MCN40" s="133"/>
      <c r="MCO40" s="145"/>
      <c r="MCP40" s="129"/>
      <c r="MCQ40" s="130"/>
      <c r="MCR40" s="130"/>
      <c r="MCS40" s="131"/>
      <c r="MCT40" s="132"/>
      <c r="MCU40" s="130"/>
      <c r="MCV40" s="133"/>
      <c r="MCW40" s="145"/>
      <c r="MCX40" s="129"/>
      <c r="MCY40" s="130"/>
      <c r="MCZ40" s="130"/>
      <c r="MDA40" s="131"/>
      <c r="MDB40" s="132"/>
      <c r="MDC40" s="130"/>
      <c r="MDD40" s="133"/>
      <c r="MDE40" s="145"/>
      <c r="MDF40" s="129"/>
      <c r="MDG40" s="130"/>
      <c r="MDH40" s="130"/>
      <c r="MDI40" s="131"/>
      <c r="MDJ40" s="132"/>
      <c r="MDK40" s="130"/>
      <c r="MDL40" s="133"/>
      <c r="MDM40" s="145"/>
      <c r="MDN40" s="129"/>
      <c r="MDO40" s="130"/>
      <c r="MDP40" s="130"/>
      <c r="MDQ40" s="131"/>
      <c r="MDR40" s="132"/>
      <c r="MDS40" s="130"/>
      <c r="MDT40" s="133"/>
      <c r="MDU40" s="145"/>
      <c r="MDV40" s="129"/>
      <c r="MDW40" s="130"/>
      <c r="MDX40" s="130"/>
      <c r="MDY40" s="131"/>
      <c r="MDZ40" s="132"/>
      <c r="MEA40" s="130"/>
      <c r="MEB40" s="133"/>
      <c r="MEC40" s="145"/>
      <c r="MED40" s="129"/>
      <c r="MEE40" s="130"/>
      <c r="MEF40" s="130"/>
      <c r="MEG40" s="131"/>
      <c r="MEH40" s="132"/>
      <c r="MEI40" s="130"/>
      <c r="MEJ40" s="133"/>
      <c r="MEK40" s="145"/>
      <c r="MEL40" s="129"/>
      <c r="MEM40" s="130"/>
      <c r="MEN40" s="130"/>
      <c r="MEO40" s="131"/>
      <c r="MEP40" s="132"/>
      <c r="MEQ40" s="130"/>
      <c r="MER40" s="133"/>
      <c r="MES40" s="145"/>
      <c r="MET40" s="129"/>
      <c r="MEU40" s="130"/>
      <c r="MEV40" s="130"/>
      <c r="MEW40" s="131"/>
      <c r="MEX40" s="132"/>
      <c r="MEY40" s="130"/>
      <c r="MEZ40" s="133"/>
      <c r="MFA40" s="145"/>
      <c r="MFB40" s="129"/>
      <c r="MFC40" s="130"/>
      <c r="MFD40" s="130"/>
      <c r="MFE40" s="131"/>
      <c r="MFF40" s="132"/>
      <c r="MFG40" s="130"/>
      <c r="MFH40" s="133"/>
      <c r="MFI40" s="145"/>
      <c r="MFJ40" s="129"/>
      <c r="MFK40" s="130"/>
      <c r="MFL40" s="130"/>
      <c r="MFM40" s="131"/>
      <c r="MFN40" s="132"/>
      <c r="MFO40" s="130"/>
      <c r="MFP40" s="133"/>
      <c r="MFQ40" s="145"/>
      <c r="MFR40" s="129"/>
      <c r="MFS40" s="130"/>
      <c r="MFT40" s="130"/>
      <c r="MFU40" s="131"/>
      <c r="MFV40" s="132"/>
      <c r="MFW40" s="130"/>
      <c r="MFX40" s="133"/>
      <c r="MFY40" s="145"/>
      <c r="MFZ40" s="129"/>
      <c r="MGA40" s="130"/>
      <c r="MGB40" s="130"/>
      <c r="MGC40" s="131"/>
      <c r="MGD40" s="132"/>
      <c r="MGE40" s="130"/>
      <c r="MGF40" s="133"/>
      <c r="MGG40" s="145"/>
      <c r="MGH40" s="129"/>
      <c r="MGI40" s="130"/>
      <c r="MGJ40" s="130"/>
      <c r="MGK40" s="131"/>
      <c r="MGL40" s="132"/>
      <c r="MGM40" s="130"/>
      <c r="MGN40" s="133"/>
      <c r="MGO40" s="145"/>
      <c r="MGP40" s="129"/>
      <c r="MGQ40" s="130"/>
      <c r="MGR40" s="130"/>
      <c r="MGS40" s="131"/>
      <c r="MGT40" s="132"/>
      <c r="MGU40" s="130"/>
      <c r="MGV40" s="133"/>
      <c r="MGW40" s="145"/>
      <c r="MGX40" s="129"/>
      <c r="MGY40" s="130"/>
      <c r="MGZ40" s="130"/>
      <c r="MHA40" s="131"/>
      <c r="MHB40" s="132"/>
      <c r="MHC40" s="130"/>
      <c r="MHD40" s="133"/>
      <c r="MHE40" s="145"/>
      <c r="MHF40" s="129"/>
      <c r="MHG40" s="130"/>
      <c r="MHH40" s="130"/>
      <c r="MHI40" s="131"/>
      <c r="MHJ40" s="132"/>
      <c r="MHK40" s="130"/>
      <c r="MHL40" s="133"/>
      <c r="MHM40" s="145"/>
      <c r="MHN40" s="129"/>
      <c r="MHO40" s="130"/>
      <c r="MHP40" s="130"/>
      <c r="MHQ40" s="131"/>
      <c r="MHR40" s="132"/>
      <c r="MHS40" s="130"/>
      <c r="MHT40" s="133"/>
      <c r="MHU40" s="145"/>
      <c r="MHV40" s="129"/>
      <c r="MHW40" s="130"/>
      <c r="MHX40" s="130"/>
      <c r="MHY40" s="131"/>
      <c r="MHZ40" s="132"/>
      <c r="MIA40" s="130"/>
      <c r="MIB40" s="133"/>
      <c r="MIC40" s="145"/>
      <c r="MID40" s="129"/>
      <c r="MIE40" s="130"/>
      <c r="MIF40" s="130"/>
      <c r="MIG40" s="131"/>
      <c r="MIH40" s="132"/>
      <c r="MII40" s="130"/>
      <c r="MIJ40" s="133"/>
      <c r="MIK40" s="145"/>
      <c r="MIL40" s="129"/>
      <c r="MIM40" s="130"/>
      <c r="MIN40" s="130"/>
      <c r="MIO40" s="131"/>
      <c r="MIP40" s="132"/>
      <c r="MIQ40" s="130"/>
      <c r="MIR40" s="133"/>
      <c r="MIS40" s="145"/>
      <c r="MIT40" s="129"/>
      <c r="MIU40" s="130"/>
      <c r="MIV40" s="130"/>
      <c r="MIW40" s="131"/>
      <c r="MIX40" s="132"/>
      <c r="MIY40" s="130"/>
      <c r="MIZ40" s="133"/>
      <c r="MJA40" s="145"/>
      <c r="MJB40" s="129"/>
      <c r="MJC40" s="130"/>
      <c r="MJD40" s="130"/>
      <c r="MJE40" s="131"/>
      <c r="MJF40" s="132"/>
      <c r="MJG40" s="130"/>
      <c r="MJH40" s="133"/>
      <c r="MJI40" s="145"/>
      <c r="MJJ40" s="129"/>
      <c r="MJK40" s="130"/>
      <c r="MJL40" s="130"/>
      <c r="MJM40" s="131"/>
      <c r="MJN40" s="132"/>
      <c r="MJO40" s="130"/>
      <c r="MJP40" s="133"/>
      <c r="MJQ40" s="145"/>
      <c r="MJR40" s="129"/>
      <c r="MJS40" s="130"/>
      <c r="MJT40" s="130"/>
      <c r="MJU40" s="131"/>
      <c r="MJV40" s="132"/>
      <c r="MJW40" s="130"/>
      <c r="MJX40" s="133"/>
      <c r="MJY40" s="145"/>
      <c r="MJZ40" s="129"/>
      <c r="MKA40" s="130"/>
      <c r="MKB40" s="130"/>
      <c r="MKC40" s="131"/>
      <c r="MKD40" s="132"/>
      <c r="MKE40" s="130"/>
      <c r="MKF40" s="133"/>
      <c r="MKG40" s="145"/>
      <c r="MKH40" s="129"/>
      <c r="MKI40" s="130"/>
      <c r="MKJ40" s="130"/>
      <c r="MKK40" s="131"/>
      <c r="MKL40" s="132"/>
      <c r="MKM40" s="130"/>
      <c r="MKN40" s="133"/>
      <c r="MKO40" s="145"/>
      <c r="MKP40" s="129"/>
      <c r="MKQ40" s="130"/>
      <c r="MKR40" s="130"/>
      <c r="MKS40" s="131"/>
      <c r="MKT40" s="132"/>
      <c r="MKU40" s="130"/>
      <c r="MKV40" s="133"/>
      <c r="MKW40" s="145"/>
      <c r="MKX40" s="129"/>
      <c r="MKY40" s="130"/>
      <c r="MKZ40" s="130"/>
      <c r="MLA40" s="131"/>
      <c r="MLB40" s="132"/>
      <c r="MLC40" s="130"/>
      <c r="MLD40" s="133"/>
      <c r="MLE40" s="145"/>
      <c r="MLF40" s="129"/>
      <c r="MLG40" s="130"/>
      <c r="MLH40" s="130"/>
      <c r="MLI40" s="131"/>
      <c r="MLJ40" s="132"/>
      <c r="MLK40" s="130"/>
      <c r="MLL40" s="133"/>
      <c r="MLM40" s="145"/>
      <c r="MLN40" s="129"/>
      <c r="MLO40" s="130"/>
      <c r="MLP40" s="130"/>
      <c r="MLQ40" s="131"/>
      <c r="MLR40" s="132"/>
      <c r="MLS40" s="130"/>
      <c r="MLT40" s="133"/>
      <c r="MLU40" s="145"/>
      <c r="MLV40" s="129"/>
      <c r="MLW40" s="130"/>
      <c r="MLX40" s="130"/>
      <c r="MLY40" s="131"/>
      <c r="MLZ40" s="132"/>
      <c r="MMA40" s="130"/>
      <c r="MMB40" s="133"/>
      <c r="MMC40" s="145"/>
      <c r="MMD40" s="129"/>
      <c r="MME40" s="130"/>
      <c r="MMF40" s="130"/>
      <c r="MMG40" s="131"/>
      <c r="MMH40" s="132"/>
      <c r="MMI40" s="130"/>
      <c r="MMJ40" s="133"/>
      <c r="MMK40" s="145"/>
      <c r="MML40" s="129"/>
      <c r="MMM40" s="130"/>
      <c r="MMN40" s="130"/>
      <c r="MMO40" s="131"/>
      <c r="MMP40" s="132"/>
      <c r="MMQ40" s="130"/>
      <c r="MMR40" s="133"/>
      <c r="MMS40" s="145"/>
      <c r="MMT40" s="129"/>
      <c r="MMU40" s="130"/>
      <c r="MMV40" s="130"/>
      <c r="MMW40" s="131"/>
      <c r="MMX40" s="132"/>
      <c r="MMY40" s="130"/>
      <c r="MMZ40" s="133"/>
      <c r="MNA40" s="145"/>
      <c r="MNB40" s="129"/>
      <c r="MNC40" s="130"/>
      <c r="MND40" s="130"/>
      <c r="MNE40" s="131"/>
      <c r="MNF40" s="132"/>
      <c r="MNG40" s="130"/>
      <c r="MNH40" s="133"/>
      <c r="MNI40" s="145"/>
      <c r="MNJ40" s="129"/>
      <c r="MNK40" s="130"/>
      <c r="MNL40" s="130"/>
      <c r="MNM40" s="131"/>
      <c r="MNN40" s="132"/>
      <c r="MNO40" s="130"/>
      <c r="MNP40" s="133"/>
      <c r="MNQ40" s="145"/>
      <c r="MNR40" s="129"/>
      <c r="MNS40" s="130"/>
      <c r="MNT40" s="130"/>
      <c r="MNU40" s="131"/>
      <c r="MNV40" s="132"/>
      <c r="MNW40" s="130"/>
      <c r="MNX40" s="133"/>
      <c r="MNY40" s="145"/>
      <c r="MNZ40" s="129"/>
      <c r="MOA40" s="130"/>
      <c r="MOB40" s="130"/>
      <c r="MOC40" s="131"/>
      <c r="MOD40" s="132"/>
      <c r="MOE40" s="130"/>
      <c r="MOF40" s="133"/>
      <c r="MOG40" s="145"/>
      <c r="MOH40" s="129"/>
      <c r="MOI40" s="130"/>
      <c r="MOJ40" s="130"/>
      <c r="MOK40" s="131"/>
      <c r="MOL40" s="132"/>
      <c r="MOM40" s="130"/>
      <c r="MON40" s="133"/>
      <c r="MOO40" s="145"/>
      <c r="MOP40" s="129"/>
      <c r="MOQ40" s="130"/>
      <c r="MOR40" s="130"/>
      <c r="MOS40" s="131"/>
      <c r="MOT40" s="132"/>
      <c r="MOU40" s="130"/>
      <c r="MOV40" s="133"/>
      <c r="MOW40" s="145"/>
      <c r="MOX40" s="129"/>
      <c r="MOY40" s="130"/>
      <c r="MOZ40" s="130"/>
      <c r="MPA40" s="131"/>
      <c r="MPB40" s="132"/>
      <c r="MPC40" s="130"/>
      <c r="MPD40" s="133"/>
      <c r="MPE40" s="145"/>
      <c r="MPF40" s="129"/>
      <c r="MPG40" s="130"/>
      <c r="MPH40" s="130"/>
      <c r="MPI40" s="131"/>
      <c r="MPJ40" s="132"/>
      <c r="MPK40" s="130"/>
      <c r="MPL40" s="133"/>
      <c r="MPM40" s="145"/>
      <c r="MPN40" s="129"/>
      <c r="MPO40" s="130"/>
      <c r="MPP40" s="130"/>
      <c r="MPQ40" s="131"/>
      <c r="MPR40" s="132"/>
      <c r="MPS40" s="130"/>
      <c r="MPT40" s="133"/>
      <c r="MPU40" s="145"/>
      <c r="MPV40" s="129"/>
      <c r="MPW40" s="130"/>
      <c r="MPX40" s="130"/>
      <c r="MPY40" s="131"/>
      <c r="MPZ40" s="132"/>
      <c r="MQA40" s="130"/>
      <c r="MQB40" s="133"/>
      <c r="MQC40" s="145"/>
      <c r="MQD40" s="129"/>
      <c r="MQE40" s="130"/>
      <c r="MQF40" s="130"/>
      <c r="MQG40" s="131"/>
      <c r="MQH40" s="132"/>
      <c r="MQI40" s="130"/>
      <c r="MQJ40" s="133"/>
      <c r="MQK40" s="145"/>
      <c r="MQL40" s="129"/>
      <c r="MQM40" s="130"/>
      <c r="MQN40" s="130"/>
      <c r="MQO40" s="131"/>
      <c r="MQP40" s="132"/>
      <c r="MQQ40" s="130"/>
      <c r="MQR40" s="133"/>
      <c r="MQS40" s="145"/>
      <c r="MQT40" s="129"/>
      <c r="MQU40" s="130"/>
      <c r="MQV40" s="130"/>
      <c r="MQW40" s="131"/>
      <c r="MQX40" s="132"/>
      <c r="MQY40" s="130"/>
      <c r="MQZ40" s="133"/>
      <c r="MRA40" s="145"/>
      <c r="MRB40" s="129"/>
      <c r="MRC40" s="130"/>
      <c r="MRD40" s="130"/>
      <c r="MRE40" s="131"/>
      <c r="MRF40" s="132"/>
      <c r="MRG40" s="130"/>
      <c r="MRH40" s="133"/>
      <c r="MRI40" s="145"/>
      <c r="MRJ40" s="129"/>
      <c r="MRK40" s="130"/>
      <c r="MRL40" s="130"/>
      <c r="MRM40" s="131"/>
      <c r="MRN40" s="132"/>
      <c r="MRO40" s="130"/>
      <c r="MRP40" s="133"/>
      <c r="MRQ40" s="145"/>
      <c r="MRR40" s="129"/>
      <c r="MRS40" s="130"/>
      <c r="MRT40" s="130"/>
      <c r="MRU40" s="131"/>
      <c r="MRV40" s="132"/>
      <c r="MRW40" s="130"/>
      <c r="MRX40" s="133"/>
      <c r="MRY40" s="145"/>
      <c r="MRZ40" s="129"/>
      <c r="MSA40" s="130"/>
      <c r="MSB40" s="130"/>
      <c r="MSC40" s="131"/>
      <c r="MSD40" s="132"/>
      <c r="MSE40" s="130"/>
      <c r="MSF40" s="133"/>
      <c r="MSG40" s="145"/>
      <c r="MSH40" s="129"/>
      <c r="MSI40" s="130"/>
      <c r="MSJ40" s="130"/>
      <c r="MSK40" s="131"/>
      <c r="MSL40" s="132"/>
      <c r="MSM40" s="130"/>
      <c r="MSN40" s="133"/>
      <c r="MSO40" s="145"/>
      <c r="MSP40" s="129"/>
      <c r="MSQ40" s="130"/>
      <c r="MSR40" s="130"/>
      <c r="MSS40" s="131"/>
      <c r="MST40" s="132"/>
      <c r="MSU40" s="130"/>
      <c r="MSV40" s="133"/>
      <c r="MSW40" s="145"/>
      <c r="MSX40" s="129"/>
      <c r="MSY40" s="130"/>
      <c r="MSZ40" s="130"/>
      <c r="MTA40" s="131"/>
      <c r="MTB40" s="132"/>
      <c r="MTC40" s="130"/>
      <c r="MTD40" s="133"/>
      <c r="MTE40" s="145"/>
      <c r="MTF40" s="129"/>
      <c r="MTG40" s="130"/>
      <c r="MTH40" s="130"/>
      <c r="MTI40" s="131"/>
      <c r="MTJ40" s="132"/>
      <c r="MTK40" s="130"/>
      <c r="MTL40" s="133"/>
      <c r="MTM40" s="145"/>
      <c r="MTN40" s="129"/>
      <c r="MTO40" s="130"/>
      <c r="MTP40" s="130"/>
      <c r="MTQ40" s="131"/>
      <c r="MTR40" s="132"/>
      <c r="MTS40" s="130"/>
      <c r="MTT40" s="133"/>
      <c r="MTU40" s="145"/>
      <c r="MTV40" s="129"/>
      <c r="MTW40" s="130"/>
      <c r="MTX40" s="130"/>
      <c r="MTY40" s="131"/>
      <c r="MTZ40" s="132"/>
      <c r="MUA40" s="130"/>
      <c r="MUB40" s="133"/>
      <c r="MUC40" s="145"/>
      <c r="MUD40" s="129"/>
      <c r="MUE40" s="130"/>
      <c r="MUF40" s="130"/>
      <c r="MUG40" s="131"/>
      <c r="MUH40" s="132"/>
      <c r="MUI40" s="130"/>
      <c r="MUJ40" s="133"/>
      <c r="MUK40" s="145"/>
      <c r="MUL40" s="129"/>
      <c r="MUM40" s="130"/>
      <c r="MUN40" s="130"/>
      <c r="MUO40" s="131"/>
      <c r="MUP40" s="132"/>
      <c r="MUQ40" s="130"/>
      <c r="MUR40" s="133"/>
      <c r="MUS40" s="145"/>
      <c r="MUT40" s="129"/>
      <c r="MUU40" s="130"/>
      <c r="MUV40" s="130"/>
      <c r="MUW40" s="131"/>
      <c r="MUX40" s="132"/>
      <c r="MUY40" s="130"/>
      <c r="MUZ40" s="133"/>
      <c r="MVA40" s="145"/>
      <c r="MVB40" s="129"/>
      <c r="MVC40" s="130"/>
      <c r="MVD40" s="130"/>
      <c r="MVE40" s="131"/>
      <c r="MVF40" s="132"/>
      <c r="MVG40" s="130"/>
      <c r="MVH40" s="133"/>
      <c r="MVI40" s="145"/>
      <c r="MVJ40" s="129"/>
      <c r="MVK40" s="130"/>
      <c r="MVL40" s="130"/>
      <c r="MVM40" s="131"/>
      <c r="MVN40" s="132"/>
      <c r="MVO40" s="130"/>
      <c r="MVP40" s="133"/>
      <c r="MVQ40" s="145"/>
      <c r="MVR40" s="129"/>
      <c r="MVS40" s="130"/>
      <c r="MVT40" s="130"/>
      <c r="MVU40" s="131"/>
      <c r="MVV40" s="132"/>
      <c r="MVW40" s="130"/>
      <c r="MVX40" s="133"/>
      <c r="MVY40" s="145"/>
      <c r="MVZ40" s="129"/>
      <c r="MWA40" s="130"/>
      <c r="MWB40" s="130"/>
      <c r="MWC40" s="131"/>
      <c r="MWD40" s="132"/>
      <c r="MWE40" s="130"/>
      <c r="MWF40" s="133"/>
      <c r="MWG40" s="145"/>
      <c r="MWH40" s="129"/>
      <c r="MWI40" s="130"/>
      <c r="MWJ40" s="130"/>
      <c r="MWK40" s="131"/>
      <c r="MWL40" s="132"/>
      <c r="MWM40" s="130"/>
      <c r="MWN40" s="133"/>
      <c r="MWO40" s="145"/>
      <c r="MWP40" s="129"/>
      <c r="MWQ40" s="130"/>
      <c r="MWR40" s="130"/>
      <c r="MWS40" s="131"/>
      <c r="MWT40" s="132"/>
      <c r="MWU40" s="130"/>
      <c r="MWV40" s="133"/>
      <c r="MWW40" s="145"/>
      <c r="MWX40" s="129"/>
      <c r="MWY40" s="130"/>
      <c r="MWZ40" s="130"/>
      <c r="MXA40" s="131"/>
      <c r="MXB40" s="132"/>
      <c r="MXC40" s="130"/>
      <c r="MXD40" s="133"/>
      <c r="MXE40" s="145"/>
      <c r="MXF40" s="129"/>
      <c r="MXG40" s="130"/>
      <c r="MXH40" s="130"/>
      <c r="MXI40" s="131"/>
      <c r="MXJ40" s="132"/>
      <c r="MXK40" s="130"/>
      <c r="MXL40" s="133"/>
      <c r="MXM40" s="145"/>
      <c r="MXN40" s="129"/>
      <c r="MXO40" s="130"/>
      <c r="MXP40" s="130"/>
      <c r="MXQ40" s="131"/>
      <c r="MXR40" s="132"/>
      <c r="MXS40" s="130"/>
      <c r="MXT40" s="133"/>
      <c r="MXU40" s="145"/>
      <c r="MXV40" s="129"/>
      <c r="MXW40" s="130"/>
      <c r="MXX40" s="130"/>
      <c r="MXY40" s="131"/>
      <c r="MXZ40" s="132"/>
      <c r="MYA40" s="130"/>
      <c r="MYB40" s="133"/>
      <c r="MYC40" s="145"/>
      <c r="MYD40" s="129"/>
      <c r="MYE40" s="130"/>
      <c r="MYF40" s="130"/>
      <c r="MYG40" s="131"/>
      <c r="MYH40" s="132"/>
      <c r="MYI40" s="130"/>
      <c r="MYJ40" s="133"/>
      <c r="MYK40" s="145"/>
      <c r="MYL40" s="129"/>
      <c r="MYM40" s="130"/>
      <c r="MYN40" s="130"/>
      <c r="MYO40" s="131"/>
      <c r="MYP40" s="132"/>
      <c r="MYQ40" s="130"/>
      <c r="MYR40" s="133"/>
      <c r="MYS40" s="145"/>
      <c r="MYT40" s="129"/>
      <c r="MYU40" s="130"/>
      <c r="MYV40" s="130"/>
      <c r="MYW40" s="131"/>
      <c r="MYX40" s="132"/>
      <c r="MYY40" s="130"/>
      <c r="MYZ40" s="133"/>
      <c r="MZA40" s="145"/>
      <c r="MZB40" s="129"/>
      <c r="MZC40" s="130"/>
      <c r="MZD40" s="130"/>
      <c r="MZE40" s="131"/>
      <c r="MZF40" s="132"/>
      <c r="MZG40" s="130"/>
      <c r="MZH40" s="133"/>
      <c r="MZI40" s="145"/>
      <c r="MZJ40" s="129"/>
      <c r="MZK40" s="130"/>
      <c r="MZL40" s="130"/>
      <c r="MZM40" s="131"/>
      <c r="MZN40" s="132"/>
      <c r="MZO40" s="130"/>
      <c r="MZP40" s="133"/>
      <c r="MZQ40" s="145"/>
      <c r="MZR40" s="129"/>
      <c r="MZS40" s="130"/>
      <c r="MZT40" s="130"/>
      <c r="MZU40" s="131"/>
      <c r="MZV40" s="132"/>
      <c r="MZW40" s="130"/>
      <c r="MZX40" s="133"/>
      <c r="MZY40" s="145"/>
      <c r="MZZ40" s="129"/>
      <c r="NAA40" s="130"/>
      <c r="NAB40" s="130"/>
      <c r="NAC40" s="131"/>
      <c r="NAD40" s="132"/>
      <c r="NAE40" s="130"/>
      <c r="NAF40" s="133"/>
      <c r="NAG40" s="145"/>
      <c r="NAH40" s="129"/>
      <c r="NAI40" s="130"/>
      <c r="NAJ40" s="130"/>
      <c r="NAK40" s="131"/>
      <c r="NAL40" s="132"/>
      <c r="NAM40" s="130"/>
      <c r="NAN40" s="133"/>
      <c r="NAO40" s="145"/>
      <c r="NAP40" s="129"/>
      <c r="NAQ40" s="130"/>
      <c r="NAR40" s="130"/>
      <c r="NAS40" s="131"/>
      <c r="NAT40" s="132"/>
      <c r="NAU40" s="130"/>
      <c r="NAV40" s="133"/>
      <c r="NAW40" s="145"/>
      <c r="NAX40" s="129"/>
      <c r="NAY40" s="130"/>
      <c r="NAZ40" s="130"/>
      <c r="NBA40" s="131"/>
      <c r="NBB40" s="132"/>
      <c r="NBC40" s="130"/>
      <c r="NBD40" s="133"/>
      <c r="NBE40" s="145"/>
      <c r="NBF40" s="129"/>
      <c r="NBG40" s="130"/>
      <c r="NBH40" s="130"/>
      <c r="NBI40" s="131"/>
      <c r="NBJ40" s="132"/>
      <c r="NBK40" s="130"/>
      <c r="NBL40" s="133"/>
      <c r="NBM40" s="145"/>
      <c r="NBN40" s="129"/>
      <c r="NBO40" s="130"/>
      <c r="NBP40" s="130"/>
      <c r="NBQ40" s="131"/>
      <c r="NBR40" s="132"/>
      <c r="NBS40" s="130"/>
      <c r="NBT40" s="133"/>
      <c r="NBU40" s="145"/>
      <c r="NBV40" s="129"/>
      <c r="NBW40" s="130"/>
      <c r="NBX40" s="130"/>
      <c r="NBY40" s="131"/>
      <c r="NBZ40" s="132"/>
      <c r="NCA40" s="130"/>
      <c r="NCB40" s="133"/>
      <c r="NCC40" s="145"/>
      <c r="NCD40" s="129"/>
      <c r="NCE40" s="130"/>
      <c r="NCF40" s="130"/>
      <c r="NCG40" s="131"/>
      <c r="NCH40" s="132"/>
      <c r="NCI40" s="130"/>
      <c r="NCJ40" s="133"/>
      <c r="NCK40" s="145"/>
      <c r="NCL40" s="129"/>
      <c r="NCM40" s="130"/>
      <c r="NCN40" s="130"/>
      <c r="NCO40" s="131"/>
      <c r="NCP40" s="132"/>
      <c r="NCQ40" s="130"/>
      <c r="NCR40" s="133"/>
      <c r="NCS40" s="145"/>
      <c r="NCT40" s="129"/>
      <c r="NCU40" s="130"/>
      <c r="NCV40" s="130"/>
      <c r="NCW40" s="131"/>
      <c r="NCX40" s="132"/>
      <c r="NCY40" s="130"/>
      <c r="NCZ40" s="133"/>
      <c r="NDA40" s="145"/>
      <c r="NDB40" s="129"/>
      <c r="NDC40" s="130"/>
      <c r="NDD40" s="130"/>
      <c r="NDE40" s="131"/>
      <c r="NDF40" s="132"/>
      <c r="NDG40" s="130"/>
      <c r="NDH40" s="133"/>
      <c r="NDI40" s="145"/>
      <c r="NDJ40" s="129"/>
      <c r="NDK40" s="130"/>
      <c r="NDL40" s="130"/>
      <c r="NDM40" s="131"/>
      <c r="NDN40" s="132"/>
      <c r="NDO40" s="130"/>
      <c r="NDP40" s="133"/>
      <c r="NDQ40" s="145"/>
      <c r="NDR40" s="129"/>
      <c r="NDS40" s="130"/>
      <c r="NDT40" s="130"/>
      <c r="NDU40" s="131"/>
      <c r="NDV40" s="132"/>
      <c r="NDW40" s="130"/>
      <c r="NDX40" s="133"/>
      <c r="NDY40" s="145"/>
      <c r="NDZ40" s="129"/>
      <c r="NEA40" s="130"/>
      <c r="NEB40" s="130"/>
      <c r="NEC40" s="131"/>
      <c r="NED40" s="132"/>
      <c r="NEE40" s="130"/>
      <c r="NEF40" s="133"/>
      <c r="NEG40" s="145"/>
      <c r="NEH40" s="129"/>
      <c r="NEI40" s="130"/>
      <c r="NEJ40" s="130"/>
      <c r="NEK40" s="131"/>
      <c r="NEL40" s="132"/>
      <c r="NEM40" s="130"/>
      <c r="NEN40" s="133"/>
      <c r="NEO40" s="145"/>
      <c r="NEP40" s="129"/>
      <c r="NEQ40" s="130"/>
      <c r="NER40" s="130"/>
      <c r="NES40" s="131"/>
      <c r="NET40" s="132"/>
      <c r="NEU40" s="130"/>
      <c r="NEV40" s="133"/>
      <c r="NEW40" s="145"/>
      <c r="NEX40" s="129"/>
      <c r="NEY40" s="130"/>
      <c r="NEZ40" s="130"/>
      <c r="NFA40" s="131"/>
      <c r="NFB40" s="132"/>
      <c r="NFC40" s="130"/>
      <c r="NFD40" s="133"/>
      <c r="NFE40" s="145"/>
      <c r="NFF40" s="129"/>
      <c r="NFG40" s="130"/>
      <c r="NFH40" s="130"/>
      <c r="NFI40" s="131"/>
      <c r="NFJ40" s="132"/>
      <c r="NFK40" s="130"/>
      <c r="NFL40" s="133"/>
      <c r="NFM40" s="145"/>
      <c r="NFN40" s="129"/>
      <c r="NFO40" s="130"/>
      <c r="NFP40" s="130"/>
      <c r="NFQ40" s="131"/>
      <c r="NFR40" s="132"/>
      <c r="NFS40" s="130"/>
      <c r="NFT40" s="133"/>
      <c r="NFU40" s="145"/>
      <c r="NFV40" s="129"/>
      <c r="NFW40" s="130"/>
      <c r="NFX40" s="130"/>
      <c r="NFY40" s="131"/>
      <c r="NFZ40" s="132"/>
      <c r="NGA40" s="130"/>
      <c r="NGB40" s="133"/>
      <c r="NGC40" s="145"/>
      <c r="NGD40" s="129"/>
      <c r="NGE40" s="130"/>
      <c r="NGF40" s="130"/>
      <c r="NGG40" s="131"/>
      <c r="NGH40" s="132"/>
      <c r="NGI40" s="130"/>
      <c r="NGJ40" s="133"/>
      <c r="NGK40" s="145"/>
      <c r="NGL40" s="129"/>
      <c r="NGM40" s="130"/>
      <c r="NGN40" s="130"/>
      <c r="NGO40" s="131"/>
      <c r="NGP40" s="132"/>
      <c r="NGQ40" s="130"/>
      <c r="NGR40" s="133"/>
      <c r="NGS40" s="145"/>
      <c r="NGT40" s="129"/>
      <c r="NGU40" s="130"/>
      <c r="NGV40" s="130"/>
      <c r="NGW40" s="131"/>
      <c r="NGX40" s="132"/>
      <c r="NGY40" s="130"/>
      <c r="NGZ40" s="133"/>
      <c r="NHA40" s="145"/>
      <c r="NHB40" s="129"/>
      <c r="NHC40" s="130"/>
      <c r="NHD40" s="130"/>
      <c r="NHE40" s="131"/>
      <c r="NHF40" s="132"/>
      <c r="NHG40" s="130"/>
      <c r="NHH40" s="133"/>
      <c r="NHI40" s="145"/>
      <c r="NHJ40" s="129"/>
      <c r="NHK40" s="130"/>
      <c r="NHL40" s="130"/>
      <c r="NHM40" s="131"/>
      <c r="NHN40" s="132"/>
      <c r="NHO40" s="130"/>
      <c r="NHP40" s="133"/>
      <c r="NHQ40" s="145"/>
      <c r="NHR40" s="129"/>
      <c r="NHS40" s="130"/>
      <c r="NHT40" s="130"/>
      <c r="NHU40" s="131"/>
      <c r="NHV40" s="132"/>
      <c r="NHW40" s="130"/>
      <c r="NHX40" s="133"/>
      <c r="NHY40" s="145"/>
      <c r="NHZ40" s="129"/>
      <c r="NIA40" s="130"/>
      <c r="NIB40" s="130"/>
      <c r="NIC40" s="131"/>
      <c r="NID40" s="132"/>
      <c r="NIE40" s="130"/>
      <c r="NIF40" s="133"/>
      <c r="NIG40" s="145"/>
      <c r="NIH40" s="129"/>
      <c r="NII40" s="130"/>
      <c r="NIJ40" s="130"/>
      <c r="NIK40" s="131"/>
      <c r="NIL40" s="132"/>
      <c r="NIM40" s="130"/>
      <c r="NIN40" s="133"/>
      <c r="NIO40" s="145"/>
      <c r="NIP40" s="129"/>
      <c r="NIQ40" s="130"/>
      <c r="NIR40" s="130"/>
      <c r="NIS40" s="131"/>
      <c r="NIT40" s="132"/>
      <c r="NIU40" s="130"/>
      <c r="NIV40" s="133"/>
      <c r="NIW40" s="145"/>
      <c r="NIX40" s="129"/>
      <c r="NIY40" s="130"/>
      <c r="NIZ40" s="130"/>
      <c r="NJA40" s="131"/>
      <c r="NJB40" s="132"/>
      <c r="NJC40" s="130"/>
      <c r="NJD40" s="133"/>
      <c r="NJE40" s="145"/>
      <c r="NJF40" s="129"/>
      <c r="NJG40" s="130"/>
      <c r="NJH40" s="130"/>
      <c r="NJI40" s="131"/>
      <c r="NJJ40" s="132"/>
      <c r="NJK40" s="130"/>
      <c r="NJL40" s="133"/>
      <c r="NJM40" s="145"/>
      <c r="NJN40" s="129"/>
      <c r="NJO40" s="130"/>
      <c r="NJP40" s="130"/>
      <c r="NJQ40" s="131"/>
      <c r="NJR40" s="132"/>
      <c r="NJS40" s="130"/>
      <c r="NJT40" s="133"/>
      <c r="NJU40" s="145"/>
      <c r="NJV40" s="129"/>
      <c r="NJW40" s="130"/>
      <c r="NJX40" s="130"/>
      <c r="NJY40" s="131"/>
      <c r="NJZ40" s="132"/>
      <c r="NKA40" s="130"/>
      <c r="NKB40" s="133"/>
      <c r="NKC40" s="145"/>
      <c r="NKD40" s="129"/>
      <c r="NKE40" s="130"/>
      <c r="NKF40" s="130"/>
      <c r="NKG40" s="131"/>
      <c r="NKH40" s="132"/>
      <c r="NKI40" s="130"/>
      <c r="NKJ40" s="133"/>
      <c r="NKK40" s="145"/>
      <c r="NKL40" s="129"/>
      <c r="NKM40" s="130"/>
      <c r="NKN40" s="130"/>
      <c r="NKO40" s="131"/>
      <c r="NKP40" s="132"/>
      <c r="NKQ40" s="130"/>
      <c r="NKR40" s="133"/>
      <c r="NKS40" s="145"/>
      <c r="NKT40" s="129"/>
      <c r="NKU40" s="130"/>
      <c r="NKV40" s="130"/>
      <c r="NKW40" s="131"/>
      <c r="NKX40" s="132"/>
      <c r="NKY40" s="130"/>
      <c r="NKZ40" s="133"/>
      <c r="NLA40" s="145"/>
      <c r="NLB40" s="129"/>
      <c r="NLC40" s="130"/>
      <c r="NLD40" s="130"/>
      <c r="NLE40" s="131"/>
      <c r="NLF40" s="132"/>
      <c r="NLG40" s="130"/>
      <c r="NLH40" s="133"/>
      <c r="NLI40" s="145"/>
      <c r="NLJ40" s="129"/>
      <c r="NLK40" s="130"/>
      <c r="NLL40" s="130"/>
      <c r="NLM40" s="131"/>
      <c r="NLN40" s="132"/>
      <c r="NLO40" s="130"/>
      <c r="NLP40" s="133"/>
      <c r="NLQ40" s="145"/>
      <c r="NLR40" s="129"/>
      <c r="NLS40" s="130"/>
      <c r="NLT40" s="130"/>
      <c r="NLU40" s="131"/>
      <c r="NLV40" s="132"/>
      <c r="NLW40" s="130"/>
      <c r="NLX40" s="133"/>
      <c r="NLY40" s="145"/>
      <c r="NLZ40" s="129"/>
      <c r="NMA40" s="130"/>
      <c r="NMB40" s="130"/>
      <c r="NMC40" s="131"/>
      <c r="NMD40" s="132"/>
      <c r="NME40" s="130"/>
      <c r="NMF40" s="133"/>
      <c r="NMG40" s="145"/>
      <c r="NMH40" s="129"/>
      <c r="NMI40" s="130"/>
      <c r="NMJ40" s="130"/>
      <c r="NMK40" s="131"/>
      <c r="NML40" s="132"/>
      <c r="NMM40" s="130"/>
      <c r="NMN40" s="133"/>
      <c r="NMO40" s="145"/>
      <c r="NMP40" s="129"/>
      <c r="NMQ40" s="130"/>
      <c r="NMR40" s="130"/>
      <c r="NMS40" s="131"/>
      <c r="NMT40" s="132"/>
      <c r="NMU40" s="130"/>
      <c r="NMV40" s="133"/>
      <c r="NMW40" s="145"/>
      <c r="NMX40" s="129"/>
      <c r="NMY40" s="130"/>
      <c r="NMZ40" s="130"/>
      <c r="NNA40" s="131"/>
      <c r="NNB40" s="132"/>
      <c r="NNC40" s="130"/>
      <c r="NND40" s="133"/>
      <c r="NNE40" s="145"/>
      <c r="NNF40" s="129"/>
      <c r="NNG40" s="130"/>
      <c r="NNH40" s="130"/>
      <c r="NNI40" s="131"/>
      <c r="NNJ40" s="132"/>
      <c r="NNK40" s="130"/>
      <c r="NNL40" s="133"/>
      <c r="NNM40" s="145"/>
      <c r="NNN40" s="129"/>
      <c r="NNO40" s="130"/>
      <c r="NNP40" s="130"/>
      <c r="NNQ40" s="131"/>
      <c r="NNR40" s="132"/>
      <c r="NNS40" s="130"/>
      <c r="NNT40" s="133"/>
      <c r="NNU40" s="145"/>
      <c r="NNV40" s="129"/>
      <c r="NNW40" s="130"/>
      <c r="NNX40" s="130"/>
      <c r="NNY40" s="131"/>
      <c r="NNZ40" s="132"/>
      <c r="NOA40" s="130"/>
      <c r="NOB40" s="133"/>
      <c r="NOC40" s="145"/>
      <c r="NOD40" s="129"/>
      <c r="NOE40" s="130"/>
      <c r="NOF40" s="130"/>
      <c r="NOG40" s="131"/>
      <c r="NOH40" s="132"/>
      <c r="NOI40" s="130"/>
      <c r="NOJ40" s="133"/>
      <c r="NOK40" s="145"/>
      <c r="NOL40" s="129"/>
      <c r="NOM40" s="130"/>
      <c r="NON40" s="130"/>
      <c r="NOO40" s="131"/>
      <c r="NOP40" s="132"/>
      <c r="NOQ40" s="130"/>
      <c r="NOR40" s="133"/>
      <c r="NOS40" s="145"/>
      <c r="NOT40" s="129"/>
      <c r="NOU40" s="130"/>
      <c r="NOV40" s="130"/>
      <c r="NOW40" s="131"/>
      <c r="NOX40" s="132"/>
      <c r="NOY40" s="130"/>
      <c r="NOZ40" s="133"/>
      <c r="NPA40" s="145"/>
      <c r="NPB40" s="129"/>
      <c r="NPC40" s="130"/>
      <c r="NPD40" s="130"/>
      <c r="NPE40" s="131"/>
      <c r="NPF40" s="132"/>
      <c r="NPG40" s="130"/>
      <c r="NPH40" s="133"/>
      <c r="NPI40" s="145"/>
      <c r="NPJ40" s="129"/>
      <c r="NPK40" s="130"/>
      <c r="NPL40" s="130"/>
      <c r="NPM40" s="131"/>
      <c r="NPN40" s="132"/>
      <c r="NPO40" s="130"/>
      <c r="NPP40" s="133"/>
      <c r="NPQ40" s="145"/>
      <c r="NPR40" s="129"/>
      <c r="NPS40" s="130"/>
      <c r="NPT40" s="130"/>
      <c r="NPU40" s="131"/>
      <c r="NPV40" s="132"/>
      <c r="NPW40" s="130"/>
      <c r="NPX40" s="133"/>
      <c r="NPY40" s="145"/>
      <c r="NPZ40" s="129"/>
      <c r="NQA40" s="130"/>
      <c r="NQB40" s="130"/>
      <c r="NQC40" s="131"/>
      <c r="NQD40" s="132"/>
      <c r="NQE40" s="130"/>
      <c r="NQF40" s="133"/>
      <c r="NQG40" s="145"/>
      <c r="NQH40" s="129"/>
      <c r="NQI40" s="130"/>
      <c r="NQJ40" s="130"/>
      <c r="NQK40" s="131"/>
      <c r="NQL40" s="132"/>
      <c r="NQM40" s="130"/>
      <c r="NQN40" s="133"/>
      <c r="NQO40" s="145"/>
      <c r="NQP40" s="129"/>
      <c r="NQQ40" s="130"/>
      <c r="NQR40" s="130"/>
      <c r="NQS40" s="131"/>
      <c r="NQT40" s="132"/>
      <c r="NQU40" s="130"/>
      <c r="NQV40" s="133"/>
      <c r="NQW40" s="145"/>
      <c r="NQX40" s="129"/>
      <c r="NQY40" s="130"/>
      <c r="NQZ40" s="130"/>
      <c r="NRA40" s="131"/>
      <c r="NRB40" s="132"/>
      <c r="NRC40" s="130"/>
      <c r="NRD40" s="133"/>
      <c r="NRE40" s="145"/>
      <c r="NRF40" s="129"/>
      <c r="NRG40" s="130"/>
      <c r="NRH40" s="130"/>
      <c r="NRI40" s="131"/>
      <c r="NRJ40" s="132"/>
      <c r="NRK40" s="130"/>
      <c r="NRL40" s="133"/>
      <c r="NRM40" s="145"/>
      <c r="NRN40" s="129"/>
      <c r="NRO40" s="130"/>
      <c r="NRP40" s="130"/>
      <c r="NRQ40" s="131"/>
      <c r="NRR40" s="132"/>
      <c r="NRS40" s="130"/>
      <c r="NRT40" s="133"/>
      <c r="NRU40" s="145"/>
      <c r="NRV40" s="129"/>
      <c r="NRW40" s="130"/>
      <c r="NRX40" s="130"/>
      <c r="NRY40" s="131"/>
      <c r="NRZ40" s="132"/>
      <c r="NSA40" s="130"/>
      <c r="NSB40" s="133"/>
      <c r="NSC40" s="145"/>
      <c r="NSD40" s="129"/>
      <c r="NSE40" s="130"/>
      <c r="NSF40" s="130"/>
      <c r="NSG40" s="131"/>
      <c r="NSH40" s="132"/>
      <c r="NSI40" s="130"/>
      <c r="NSJ40" s="133"/>
      <c r="NSK40" s="145"/>
      <c r="NSL40" s="129"/>
      <c r="NSM40" s="130"/>
      <c r="NSN40" s="130"/>
      <c r="NSO40" s="131"/>
      <c r="NSP40" s="132"/>
      <c r="NSQ40" s="130"/>
      <c r="NSR40" s="133"/>
      <c r="NSS40" s="145"/>
      <c r="NST40" s="129"/>
      <c r="NSU40" s="130"/>
      <c r="NSV40" s="130"/>
      <c r="NSW40" s="131"/>
      <c r="NSX40" s="132"/>
      <c r="NSY40" s="130"/>
      <c r="NSZ40" s="133"/>
      <c r="NTA40" s="145"/>
      <c r="NTB40" s="129"/>
      <c r="NTC40" s="130"/>
      <c r="NTD40" s="130"/>
      <c r="NTE40" s="131"/>
      <c r="NTF40" s="132"/>
      <c r="NTG40" s="130"/>
      <c r="NTH40" s="133"/>
      <c r="NTI40" s="145"/>
      <c r="NTJ40" s="129"/>
      <c r="NTK40" s="130"/>
      <c r="NTL40" s="130"/>
      <c r="NTM40" s="131"/>
      <c r="NTN40" s="132"/>
      <c r="NTO40" s="130"/>
      <c r="NTP40" s="133"/>
      <c r="NTQ40" s="145"/>
      <c r="NTR40" s="129"/>
      <c r="NTS40" s="130"/>
      <c r="NTT40" s="130"/>
      <c r="NTU40" s="131"/>
      <c r="NTV40" s="132"/>
      <c r="NTW40" s="130"/>
      <c r="NTX40" s="133"/>
      <c r="NTY40" s="145"/>
      <c r="NTZ40" s="129"/>
      <c r="NUA40" s="130"/>
      <c r="NUB40" s="130"/>
      <c r="NUC40" s="131"/>
      <c r="NUD40" s="132"/>
      <c r="NUE40" s="130"/>
      <c r="NUF40" s="133"/>
      <c r="NUG40" s="145"/>
      <c r="NUH40" s="129"/>
      <c r="NUI40" s="130"/>
      <c r="NUJ40" s="130"/>
      <c r="NUK40" s="131"/>
      <c r="NUL40" s="132"/>
      <c r="NUM40" s="130"/>
      <c r="NUN40" s="133"/>
      <c r="NUO40" s="145"/>
      <c r="NUP40" s="129"/>
      <c r="NUQ40" s="130"/>
      <c r="NUR40" s="130"/>
      <c r="NUS40" s="131"/>
      <c r="NUT40" s="132"/>
      <c r="NUU40" s="130"/>
      <c r="NUV40" s="133"/>
      <c r="NUW40" s="145"/>
      <c r="NUX40" s="129"/>
      <c r="NUY40" s="130"/>
      <c r="NUZ40" s="130"/>
      <c r="NVA40" s="131"/>
      <c r="NVB40" s="132"/>
      <c r="NVC40" s="130"/>
      <c r="NVD40" s="133"/>
      <c r="NVE40" s="145"/>
      <c r="NVF40" s="129"/>
      <c r="NVG40" s="130"/>
      <c r="NVH40" s="130"/>
      <c r="NVI40" s="131"/>
      <c r="NVJ40" s="132"/>
      <c r="NVK40" s="130"/>
      <c r="NVL40" s="133"/>
      <c r="NVM40" s="145"/>
      <c r="NVN40" s="129"/>
      <c r="NVO40" s="130"/>
      <c r="NVP40" s="130"/>
      <c r="NVQ40" s="131"/>
      <c r="NVR40" s="132"/>
      <c r="NVS40" s="130"/>
      <c r="NVT40" s="133"/>
      <c r="NVU40" s="145"/>
      <c r="NVV40" s="129"/>
      <c r="NVW40" s="130"/>
      <c r="NVX40" s="130"/>
      <c r="NVY40" s="131"/>
      <c r="NVZ40" s="132"/>
      <c r="NWA40" s="130"/>
      <c r="NWB40" s="133"/>
      <c r="NWC40" s="145"/>
      <c r="NWD40" s="129"/>
      <c r="NWE40" s="130"/>
      <c r="NWF40" s="130"/>
      <c r="NWG40" s="131"/>
      <c r="NWH40" s="132"/>
      <c r="NWI40" s="130"/>
      <c r="NWJ40" s="133"/>
      <c r="NWK40" s="145"/>
      <c r="NWL40" s="129"/>
      <c r="NWM40" s="130"/>
      <c r="NWN40" s="130"/>
      <c r="NWO40" s="131"/>
      <c r="NWP40" s="132"/>
      <c r="NWQ40" s="130"/>
      <c r="NWR40" s="133"/>
      <c r="NWS40" s="145"/>
      <c r="NWT40" s="129"/>
      <c r="NWU40" s="130"/>
      <c r="NWV40" s="130"/>
      <c r="NWW40" s="131"/>
      <c r="NWX40" s="132"/>
      <c r="NWY40" s="130"/>
      <c r="NWZ40" s="133"/>
      <c r="NXA40" s="145"/>
      <c r="NXB40" s="129"/>
      <c r="NXC40" s="130"/>
      <c r="NXD40" s="130"/>
      <c r="NXE40" s="131"/>
      <c r="NXF40" s="132"/>
      <c r="NXG40" s="130"/>
      <c r="NXH40" s="133"/>
      <c r="NXI40" s="145"/>
      <c r="NXJ40" s="129"/>
      <c r="NXK40" s="130"/>
      <c r="NXL40" s="130"/>
      <c r="NXM40" s="131"/>
      <c r="NXN40" s="132"/>
      <c r="NXO40" s="130"/>
      <c r="NXP40" s="133"/>
      <c r="NXQ40" s="145"/>
      <c r="NXR40" s="129"/>
      <c r="NXS40" s="130"/>
      <c r="NXT40" s="130"/>
      <c r="NXU40" s="131"/>
      <c r="NXV40" s="132"/>
      <c r="NXW40" s="130"/>
      <c r="NXX40" s="133"/>
      <c r="NXY40" s="145"/>
      <c r="NXZ40" s="129"/>
      <c r="NYA40" s="130"/>
      <c r="NYB40" s="130"/>
      <c r="NYC40" s="131"/>
      <c r="NYD40" s="132"/>
      <c r="NYE40" s="130"/>
      <c r="NYF40" s="133"/>
      <c r="NYG40" s="145"/>
      <c r="NYH40" s="129"/>
      <c r="NYI40" s="130"/>
      <c r="NYJ40" s="130"/>
      <c r="NYK40" s="131"/>
      <c r="NYL40" s="132"/>
      <c r="NYM40" s="130"/>
      <c r="NYN40" s="133"/>
      <c r="NYO40" s="145"/>
      <c r="NYP40" s="129"/>
      <c r="NYQ40" s="130"/>
      <c r="NYR40" s="130"/>
      <c r="NYS40" s="131"/>
      <c r="NYT40" s="132"/>
      <c r="NYU40" s="130"/>
      <c r="NYV40" s="133"/>
      <c r="NYW40" s="145"/>
      <c r="NYX40" s="129"/>
      <c r="NYY40" s="130"/>
      <c r="NYZ40" s="130"/>
      <c r="NZA40" s="131"/>
      <c r="NZB40" s="132"/>
      <c r="NZC40" s="130"/>
      <c r="NZD40" s="133"/>
      <c r="NZE40" s="145"/>
      <c r="NZF40" s="129"/>
      <c r="NZG40" s="130"/>
      <c r="NZH40" s="130"/>
      <c r="NZI40" s="131"/>
      <c r="NZJ40" s="132"/>
      <c r="NZK40" s="130"/>
      <c r="NZL40" s="133"/>
      <c r="NZM40" s="145"/>
      <c r="NZN40" s="129"/>
      <c r="NZO40" s="130"/>
      <c r="NZP40" s="130"/>
      <c r="NZQ40" s="131"/>
      <c r="NZR40" s="132"/>
      <c r="NZS40" s="130"/>
      <c r="NZT40" s="133"/>
      <c r="NZU40" s="145"/>
      <c r="NZV40" s="129"/>
      <c r="NZW40" s="130"/>
      <c r="NZX40" s="130"/>
      <c r="NZY40" s="131"/>
      <c r="NZZ40" s="132"/>
      <c r="OAA40" s="130"/>
      <c r="OAB40" s="133"/>
      <c r="OAC40" s="145"/>
      <c r="OAD40" s="129"/>
      <c r="OAE40" s="130"/>
      <c r="OAF40" s="130"/>
      <c r="OAG40" s="131"/>
      <c r="OAH40" s="132"/>
      <c r="OAI40" s="130"/>
      <c r="OAJ40" s="133"/>
      <c r="OAK40" s="145"/>
      <c r="OAL40" s="129"/>
      <c r="OAM40" s="130"/>
      <c r="OAN40" s="130"/>
      <c r="OAO40" s="131"/>
      <c r="OAP40" s="132"/>
      <c r="OAQ40" s="130"/>
      <c r="OAR40" s="133"/>
      <c r="OAS40" s="145"/>
      <c r="OAT40" s="129"/>
      <c r="OAU40" s="130"/>
      <c r="OAV40" s="130"/>
      <c r="OAW40" s="131"/>
      <c r="OAX40" s="132"/>
      <c r="OAY40" s="130"/>
      <c r="OAZ40" s="133"/>
      <c r="OBA40" s="145"/>
      <c r="OBB40" s="129"/>
      <c r="OBC40" s="130"/>
      <c r="OBD40" s="130"/>
      <c r="OBE40" s="131"/>
      <c r="OBF40" s="132"/>
      <c r="OBG40" s="130"/>
      <c r="OBH40" s="133"/>
      <c r="OBI40" s="145"/>
      <c r="OBJ40" s="129"/>
      <c r="OBK40" s="130"/>
      <c r="OBL40" s="130"/>
      <c r="OBM40" s="131"/>
      <c r="OBN40" s="132"/>
      <c r="OBO40" s="130"/>
      <c r="OBP40" s="133"/>
      <c r="OBQ40" s="145"/>
      <c r="OBR40" s="129"/>
      <c r="OBS40" s="130"/>
      <c r="OBT40" s="130"/>
      <c r="OBU40" s="131"/>
      <c r="OBV40" s="132"/>
      <c r="OBW40" s="130"/>
      <c r="OBX40" s="133"/>
      <c r="OBY40" s="145"/>
      <c r="OBZ40" s="129"/>
      <c r="OCA40" s="130"/>
      <c r="OCB40" s="130"/>
      <c r="OCC40" s="131"/>
      <c r="OCD40" s="132"/>
      <c r="OCE40" s="130"/>
      <c r="OCF40" s="133"/>
      <c r="OCG40" s="145"/>
      <c r="OCH40" s="129"/>
      <c r="OCI40" s="130"/>
      <c r="OCJ40" s="130"/>
      <c r="OCK40" s="131"/>
      <c r="OCL40" s="132"/>
      <c r="OCM40" s="130"/>
      <c r="OCN40" s="133"/>
      <c r="OCO40" s="145"/>
      <c r="OCP40" s="129"/>
      <c r="OCQ40" s="130"/>
      <c r="OCR40" s="130"/>
      <c r="OCS40" s="131"/>
      <c r="OCT40" s="132"/>
      <c r="OCU40" s="130"/>
      <c r="OCV40" s="133"/>
      <c r="OCW40" s="145"/>
      <c r="OCX40" s="129"/>
      <c r="OCY40" s="130"/>
      <c r="OCZ40" s="130"/>
      <c r="ODA40" s="131"/>
      <c r="ODB40" s="132"/>
      <c r="ODC40" s="130"/>
      <c r="ODD40" s="133"/>
      <c r="ODE40" s="145"/>
      <c r="ODF40" s="129"/>
      <c r="ODG40" s="130"/>
      <c r="ODH40" s="130"/>
      <c r="ODI40" s="131"/>
      <c r="ODJ40" s="132"/>
      <c r="ODK40" s="130"/>
      <c r="ODL40" s="133"/>
      <c r="ODM40" s="145"/>
      <c r="ODN40" s="129"/>
      <c r="ODO40" s="130"/>
      <c r="ODP40" s="130"/>
      <c r="ODQ40" s="131"/>
      <c r="ODR40" s="132"/>
      <c r="ODS40" s="130"/>
      <c r="ODT40" s="133"/>
      <c r="ODU40" s="145"/>
      <c r="ODV40" s="129"/>
      <c r="ODW40" s="130"/>
      <c r="ODX40" s="130"/>
      <c r="ODY40" s="131"/>
      <c r="ODZ40" s="132"/>
      <c r="OEA40" s="130"/>
      <c r="OEB40" s="133"/>
      <c r="OEC40" s="145"/>
      <c r="OED40" s="129"/>
      <c r="OEE40" s="130"/>
      <c r="OEF40" s="130"/>
      <c r="OEG40" s="131"/>
      <c r="OEH40" s="132"/>
      <c r="OEI40" s="130"/>
      <c r="OEJ40" s="133"/>
      <c r="OEK40" s="145"/>
      <c r="OEL40" s="129"/>
      <c r="OEM40" s="130"/>
      <c r="OEN40" s="130"/>
      <c r="OEO40" s="131"/>
      <c r="OEP40" s="132"/>
      <c r="OEQ40" s="130"/>
      <c r="OER40" s="133"/>
      <c r="OES40" s="145"/>
      <c r="OET40" s="129"/>
      <c r="OEU40" s="130"/>
      <c r="OEV40" s="130"/>
      <c r="OEW40" s="131"/>
      <c r="OEX40" s="132"/>
      <c r="OEY40" s="130"/>
      <c r="OEZ40" s="133"/>
      <c r="OFA40" s="145"/>
      <c r="OFB40" s="129"/>
      <c r="OFC40" s="130"/>
      <c r="OFD40" s="130"/>
      <c r="OFE40" s="131"/>
      <c r="OFF40" s="132"/>
      <c r="OFG40" s="130"/>
      <c r="OFH40" s="133"/>
      <c r="OFI40" s="145"/>
      <c r="OFJ40" s="129"/>
      <c r="OFK40" s="130"/>
      <c r="OFL40" s="130"/>
      <c r="OFM40" s="131"/>
      <c r="OFN40" s="132"/>
      <c r="OFO40" s="130"/>
      <c r="OFP40" s="133"/>
      <c r="OFQ40" s="145"/>
      <c r="OFR40" s="129"/>
      <c r="OFS40" s="130"/>
      <c r="OFT40" s="130"/>
      <c r="OFU40" s="131"/>
      <c r="OFV40" s="132"/>
      <c r="OFW40" s="130"/>
      <c r="OFX40" s="133"/>
      <c r="OFY40" s="145"/>
      <c r="OFZ40" s="129"/>
      <c r="OGA40" s="130"/>
      <c r="OGB40" s="130"/>
      <c r="OGC40" s="131"/>
      <c r="OGD40" s="132"/>
      <c r="OGE40" s="130"/>
      <c r="OGF40" s="133"/>
      <c r="OGG40" s="145"/>
      <c r="OGH40" s="129"/>
      <c r="OGI40" s="130"/>
      <c r="OGJ40" s="130"/>
      <c r="OGK40" s="131"/>
      <c r="OGL40" s="132"/>
      <c r="OGM40" s="130"/>
      <c r="OGN40" s="133"/>
      <c r="OGO40" s="145"/>
      <c r="OGP40" s="129"/>
      <c r="OGQ40" s="130"/>
      <c r="OGR40" s="130"/>
      <c r="OGS40" s="131"/>
      <c r="OGT40" s="132"/>
      <c r="OGU40" s="130"/>
      <c r="OGV40" s="133"/>
      <c r="OGW40" s="145"/>
      <c r="OGX40" s="129"/>
      <c r="OGY40" s="130"/>
      <c r="OGZ40" s="130"/>
      <c r="OHA40" s="131"/>
      <c r="OHB40" s="132"/>
      <c r="OHC40" s="130"/>
      <c r="OHD40" s="133"/>
      <c r="OHE40" s="145"/>
      <c r="OHF40" s="129"/>
      <c r="OHG40" s="130"/>
      <c r="OHH40" s="130"/>
      <c r="OHI40" s="131"/>
      <c r="OHJ40" s="132"/>
      <c r="OHK40" s="130"/>
      <c r="OHL40" s="133"/>
      <c r="OHM40" s="145"/>
      <c r="OHN40" s="129"/>
      <c r="OHO40" s="130"/>
      <c r="OHP40" s="130"/>
      <c r="OHQ40" s="131"/>
      <c r="OHR40" s="132"/>
      <c r="OHS40" s="130"/>
      <c r="OHT40" s="133"/>
      <c r="OHU40" s="145"/>
      <c r="OHV40" s="129"/>
      <c r="OHW40" s="130"/>
      <c r="OHX40" s="130"/>
      <c r="OHY40" s="131"/>
      <c r="OHZ40" s="132"/>
      <c r="OIA40" s="130"/>
      <c r="OIB40" s="133"/>
      <c r="OIC40" s="145"/>
      <c r="OID40" s="129"/>
      <c r="OIE40" s="130"/>
      <c r="OIF40" s="130"/>
      <c r="OIG40" s="131"/>
      <c r="OIH40" s="132"/>
      <c r="OII40" s="130"/>
      <c r="OIJ40" s="133"/>
      <c r="OIK40" s="145"/>
      <c r="OIL40" s="129"/>
      <c r="OIM40" s="130"/>
      <c r="OIN40" s="130"/>
      <c r="OIO40" s="131"/>
      <c r="OIP40" s="132"/>
      <c r="OIQ40" s="130"/>
      <c r="OIR40" s="133"/>
      <c r="OIS40" s="145"/>
      <c r="OIT40" s="129"/>
      <c r="OIU40" s="130"/>
      <c r="OIV40" s="130"/>
      <c r="OIW40" s="131"/>
      <c r="OIX40" s="132"/>
      <c r="OIY40" s="130"/>
      <c r="OIZ40" s="133"/>
      <c r="OJA40" s="145"/>
      <c r="OJB40" s="129"/>
      <c r="OJC40" s="130"/>
      <c r="OJD40" s="130"/>
      <c r="OJE40" s="131"/>
      <c r="OJF40" s="132"/>
      <c r="OJG40" s="130"/>
      <c r="OJH40" s="133"/>
      <c r="OJI40" s="145"/>
      <c r="OJJ40" s="129"/>
      <c r="OJK40" s="130"/>
      <c r="OJL40" s="130"/>
      <c r="OJM40" s="131"/>
      <c r="OJN40" s="132"/>
      <c r="OJO40" s="130"/>
      <c r="OJP40" s="133"/>
      <c r="OJQ40" s="145"/>
      <c r="OJR40" s="129"/>
      <c r="OJS40" s="130"/>
      <c r="OJT40" s="130"/>
      <c r="OJU40" s="131"/>
      <c r="OJV40" s="132"/>
      <c r="OJW40" s="130"/>
      <c r="OJX40" s="133"/>
      <c r="OJY40" s="145"/>
      <c r="OJZ40" s="129"/>
      <c r="OKA40" s="130"/>
      <c r="OKB40" s="130"/>
      <c r="OKC40" s="131"/>
      <c r="OKD40" s="132"/>
      <c r="OKE40" s="130"/>
      <c r="OKF40" s="133"/>
      <c r="OKG40" s="145"/>
      <c r="OKH40" s="129"/>
      <c r="OKI40" s="130"/>
      <c r="OKJ40" s="130"/>
      <c r="OKK40" s="131"/>
      <c r="OKL40" s="132"/>
      <c r="OKM40" s="130"/>
      <c r="OKN40" s="133"/>
      <c r="OKO40" s="145"/>
      <c r="OKP40" s="129"/>
      <c r="OKQ40" s="130"/>
      <c r="OKR40" s="130"/>
      <c r="OKS40" s="131"/>
      <c r="OKT40" s="132"/>
      <c r="OKU40" s="130"/>
      <c r="OKV40" s="133"/>
      <c r="OKW40" s="145"/>
      <c r="OKX40" s="129"/>
      <c r="OKY40" s="130"/>
      <c r="OKZ40" s="130"/>
      <c r="OLA40" s="131"/>
      <c r="OLB40" s="132"/>
      <c r="OLC40" s="130"/>
      <c r="OLD40" s="133"/>
      <c r="OLE40" s="145"/>
      <c r="OLF40" s="129"/>
      <c r="OLG40" s="130"/>
      <c r="OLH40" s="130"/>
      <c r="OLI40" s="131"/>
      <c r="OLJ40" s="132"/>
      <c r="OLK40" s="130"/>
      <c r="OLL40" s="133"/>
      <c r="OLM40" s="145"/>
      <c r="OLN40" s="129"/>
      <c r="OLO40" s="130"/>
      <c r="OLP40" s="130"/>
      <c r="OLQ40" s="131"/>
      <c r="OLR40" s="132"/>
      <c r="OLS40" s="130"/>
      <c r="OLT40" s="133"/>
      <c r="OLU40" s="145"/>
      <c r="OLV40" s="129"/>
      <c r="OLW40" s="130"/>
      <c r="OLX40" s="130"/>
      <c r="OLY40" s="131"/>
      <c r="OLZ40" s="132"/>
      <c r="OMA40" s="130"/>
      <c r="OMB40" s="133"/>
      <c r="OMC40" s="145"/>
      <c r="OMD40" s="129"/>
      <c r="OME40" s="130"/>
      <c r="OMF40" s="130"/>
      <c r="OMG40" s="131"/>
      <c r="OMH40" s="132"/>
      <c r="OMI40" s="130"/>
      <c r="OMJ40" s="133"/>
      <c r="OMK40" s="145"/>
      <c r="OML40" s="129"/>
      <c r="OMM40" s="130"/>
      <c r="OMN40" s="130"/>
      <c r="OMO40" s="131"/>
      <c r="OMP40" s="132"/>
      <c r="OMQ40" s="130"/>
      <c r="OMR40" s="133"/>
      <c r="OMS40" s="145"/>
      <c r="OMT40" s="129"/>
      <c r="OMU40" s="130"/>
      <c r="OMV40" s="130"/>
      <c r="OMW40" s="131"/>
      <c r="OMX40" s="132"/>
      <c r="OMY40" s="130"/>
      <c r="OMZ40" s="133"/>
      <c r="ONA40" s="145"/>
      <c r="ONB40" s="129"/>
      <c r="ONC40" s="130"/>
      <c r="OND40" s="130"/>
      <c r="ONE40" s="131"/>
      <c r="ONF40" s="132"/>
      <c r="ONG40" s="130"/>
      <c r="ONH40" s="133"/>
      <c r="ONI40" s="145"/>
      <c r="ONJ40" s="129"/>
      <c r="ONK40" s="130"/>
      <c r="ONL40" s="130"/>
      <c r="ONM40" s="131"/>
      <c r="ONN40" s="132"/>
      <c r="ONO40" s="130"/>
      <c r="ONP40" s="133"/>
      <c r="ONQ40" s="145"/>
      <c r="ONR40" s="129"/>
      <c r="ONS40" s="130"/>
      <c r="ONT40" s="130"/>
      <c r="ONU40" s="131"/>
      <c r="ONV40" s="132"/>
      <c r="ONW40" s="130"/>
      <c r="ONX40" s="133"/>
      <c r="ONY40" s="145"/>
      <c r="ONZ40" s="129"/>
      <c r="OOA40" s="130"/>
      <c r="OOB40" s="130"/>
      <c r="OOC40" s="131"/>
      <c r="OOD40" s="132"/>
      <c r="OOE40" s="130"/>
      <c r="OOF40" s="133"/>
      <c r="OOG40" s="145"/>
      <c r="OOH40" s="129"/>
      <c r="OOI40" s="130"/>
      <c r="OOJ40" s="130"/>
      <c r="OOK40" s="131"/>
      <c r="OOL40" s="132"/>
      <c r="OOM40" s="130"/>
      <c r="OON40" s="133"/>
      <c r="OOO40" s="145"/>
      <c r="OOP40" s="129"/>
      <c r="OOQ40" s="130"/>
      <c r="OOR40" s="130"/>
      <c r="OOS40" s="131"/>
      <c r="OOT40" s="132"/>
      <c r="OOU40" s="130"/>
      <c r="OOV40" s="133"/>
      <c r="OOW40" s="145"/>
      <c r="OOX40" s="129"/>
      <c r="OOY40" s="130"/>
      <c r="OOZ40" s="130"/>
      <c r="OPA40" s="131"/>
      <c r="OPB40" s="132"/>
      <c r="OPC40" s="130"/>
      <c r="OPD40" s="133"/>
      <c r="OPE40" s="145"/>
      <c r="OPF40" s="129"/>
      <c r="OPG40" s="130"/>
      <c r="OPH40" s="130"/>
      <c r="OPI40" s="131"/>
      <c r="OPJ40" s="132"/>
      <c r="OPK40" s="130"/>
      <c r="OPL40" s="133"/>
      <c r="OPM40" s="145"/>
      <c r="OPN40" s="129"/>
      <c r="OPO40" s="130"/>
      <c r="OPP40" s="130"/>
      <c r="OPQ40" s="131"/>
      <c r="OPR40" s="132"/>
      <c r="OPS40" s="130"/>
      <c r="OPT40" s="133"/>
      <c r="OPU40" s="145"/>
      <c r="OPV40" s="129"/>
      <c r="OPW40" s="130"/>
      <c r="OPX40" s="130"/>
      <c r="OPY40" s="131"/>
      <c r="OPZ40" s="132"/>
      <c r="OQA40" s="130"/>
      <c r="OQB40" s="133"/>
      <c r="OQC40" s="145"/>
      <c r="OQD40" s="129"/>
      <c r="OQE40" s="130"/>
      <c r="OQF40" s="130"/>
      <c r="OQG40" s="131"/>
      <c r="OQH40" s="132"/>
      <c r="OQI40" s="130"/>
      <c r="OQJ40" s="133"/>
      <c r="OQK40" s="145"/>
      <c r="OQL40" s="129"/>
      <c r="OQM40" s="130"/>
      <c r="OQN40" s="130"/>
      <c r="OQO40" s="131"/>
      <c r="OQP40" s="132"/>
      <c r="OQQ40" s="130"/>
      <c r="OQR40" s="133"/>
      <c r="OQS40" s="145"/>
      <c r="OQT40" s="129"/>
      <c r="OQU40" s="130"/>
      <c r="OQV40" s="130"/>
      <c r="OQW40" s="131"/>
      <c r="OQX40" s="132"/>
      <c r="OQY40" s="130"/>
      <c r="OQZ40" s="133"/>
      <c r="ORA40" s="145"/>
      <c r="ORB40" s="129"/>
      <c r="ORC40" s="130"/>
      <c r="ORD40" s="130"/>
      <c r="ORE40" s="131"/>
      <c r="ORF40" s="132"/>
      <c r="ORG40" s="130"/>
      <c r="ORH40" s="133"/>
      <c r="ORI40" s="145"/>
      <c r="ORJ40" s="129"/>
      <c r="ORK40" s="130"/>
      <c r="ORL40" s="130"/>
      <c r="ORM40" s="131"/>
      <c r="ORN40" s="132"/>
      <c r="ORO40" s="130"/>
      <c r="ORP40" s="133"/>
      <c r="ORQ40" s="145"/>
      <c r="ORR40" s="129"/>
      <c r="ORS40" s="130"/>
      <c r="ORT40" s="130"/>
      <c r="ORU40" s="131"/>
      <c r="ORV40" s="132"/>
      <c r="ORW40" s="130"/>
      <c r="ORX40" s="133"/>
      <c r="ORY40" s="145"/>
      <c r="ORZ40" s="129"/>
      <c r="OSA40" s="130"/>
      <c r="OSB40" s="130"/>
      <c r="OSC40" s="131"/>
      <c r="OSD40" s="132"/>
      <c r="OSE40" s="130"/>
      <c r="OSF40" s="133"/>
      <c r="OSG40" s="145"/>
      <c r="OSH40" s="129"/>
      <c r="OSI40" s="130"/>
      <c r="OSJ40" s="130"/>
      <c r="OSK40" s="131"/>
      <c r="OSL40" s="132"/>
      <c r="OSM40" s="130"/>
      <c r="OSN40" s="133"/>
      <c r="OSO40" s="145"/>
      <c r="OSP40" s="129"/>
      <c r="OSQ40" s="130"/>
      <c r="OSR40" s="130"/>
      <c r="OSS40" s="131"/>
      <c r="OST40" s="132"/>
      <c r="OSU40" s="130"/>
      <c r="OSV40" s="133"/>
      <c r="OSW40" s="145"/>
      <c r="OSX40" s="129"/>
      <c r="OSY40" s="130"/>
      <c r="OSZ40" s="130"/>
      <c r="OTA40" s="131"/>
      <c r="OTB40" s="132"/>
      <c r="OTC40" s="130"/>
      <c r="OTD40" s="133"/>
      <c r="OTE40" s="145"/>
      <c r="OTF40" s="129"/>
      <c r="OTG40" s="130"/>
      <c r="OTH40" s="130"/>
      <c r="OTI40" s="131"/>
      <c r="OTJ40" s="132"/>
      <c r="OTK40" s="130"/>
      <c r="OTL40" s="133"/>
      <c r="OTM40" s="145"/>
      <c r="OTN40" s="129"/>
      <c r="OTO40" s="130"/>
      <c r="OTP40" s="130"/>
      <c r="OTQ40" s="131"/>
      <c r="OTR40" s="132"/>
      <c r="OTS40" s="130"/>
      <c r="OTT40" s="133"/>
      <c r="OTU40" s="145"/>
      <c r="OTV40" s="129"/>
      <c r="OTW40" s="130"/>
      <c r="OTX40" s="130"/>
      <c r="OTY40" s="131"/>
      <c r="OTZ40" s="132"/>
      <c r="OUA40" s="130"/>
      <c r="OUB40" s="133"/>
      <c r="OUC40" s="145"/>
      <c r="OUD40" s="129"/>
      <c r="OUE40" s="130"/>
      <c r="OUF40" s="130"/>
      <c r="OUG40" s="131"/>
      <c r="OUH40" s="132"/>
      <c r="OUI40" s="130"/>
      <c r="OUJ40" s="133"/>
      <c r="OUK40" s="145"/>
      <c r="OUL40" s="129"/>
      <c r="OUM40" s="130"/>
      <c r="OUN40" s="130"/>
      <c r="OUO40" s="131"/>
      <c r="OUP40" s="132"/>
      <c r="OUQ40" s="130"/>
      <c r="OUR40" s="133"/>
      <c r="OUS40" s="145"/>
      <c r="OUT40" s="129"/>
      <c r="OUU40" s="130"/>
      <c r="OUV40" s="130"/>
      <c r="OUW40" s="131"/>
      <c r="OUX40" s="132"/>
      <c r="OUY40" s="130"/>
      <c r="OUZ40" s="133"/>
      <c r="OVA40" s="145"/>
      <c r="OVB40" s="129"/>
      <c r="OVC40" s="130"/>
      <c r="OVD40" s="130"/>
      <c r="OVE40" s="131"/>
      <c r="OVF40" s="132"/>
      <c r="OVG40" s="130"/>
      <c r="OVH40" s="133"/>
      <c r="OVI40" s="145"/>
      <c r="OVJ40" s="129"/>
      <c r="OVK40" s="130"/>
      <c r="OVL40" s="130"/>
      <c r="OVM40" s="131"/>
      <c r="OVN40" s="132"/>
      <c r="OVO40" s="130"/>
      <c r="OVP40" s="133"/>
      <c r="OVQ40" s="145"/>
      <c r="OVR40" s="129"/>
      <c r="OVS40" s="130"/>
      <c r="OVT40" s="130"/>
      <c r="OVU40" s="131"/>
      <c r="OVV40" s="132"/>
      <c r="OVW40" s="130"/>
      <c r="OVX40" s="133"/>
      <c r="OVY40" s="145"/>
      <c r="OVZ40" s="129"/>
      <c r="OWA40" s="130"/>
      <c r="OWB40" s="130"/>
      <c r="OWC40" s="131"/>
      <c r="OWD40" s="132"/>
      <c r="OWE40" s="130"/>
      <c r="OWF40" s="133"/>
      <c r="OWG40" s="145"/>
      <c r="OWH40" s="129"/>
      <c r="OWI40" s="130"/>
      <c r="OWJ40" s="130"/>
      <c r="OWK40" s="131"/>
      <c r="OWL40" s="132"/>
      <c r="OWM40" s="130"/>
      <c r="OWN40" s="133"/>
      <c r="OWO40" s="145"/>
      <c r="OWP40" s="129"/>
      <c r="OWQ40" s="130"/>
      <c r="OWR40" s="130"/>
      <c r="OWS40" s="131"/>
      <c r="OWT40" s="132"/>
      <c r="OWU40" s="130"/>
      <c r="OWV40" s="133"/>
      <c r="OWW40" s="145"/>
      <c r="OWX40" s="129"/>
      <c r="OWY40" s="130"/>
      <c r="OWZ40" s="130"/>
      <c r="OXA40" s="131"/>
      <c r="OXB40" s="132"/>
      <c r="OXC40" s="130"/>
      <c r="OXD40" s="133"/>
      <c r="OXE40" s="145"/>
      <c r="OXF40" s="129"/>
      <c r="OXG40" s="130"/>
      <c r="OXH40" s="130"/>
      <c r="OXI40" s="131"/>
      <c r="OXJ40" s="132"/>
      <c r="OXK40" s="130"/>
      <c r="OXL40" s="133"/>
      <c r="OXM40" s="145"/>
      <c r="OXN40" s="129"/>
      <c r="OXO40" s="130"/>
      <c r="OXP40" s="130"/>
      <c r="OXQ40" s="131"/>
      <c r="OXR40" s="132"/>
      <c r="OXS40" s="130"/>
      <c r="OXT40" s="133"/>
      <c r="OXU40" s="145"/>
      <c r="OXV40" s="129"/>
      <c r="OXW40" s="130"/>
      <c r="OXX40" s="130"/>
      <c r="OXY40" s="131"/>
      <c r="OXZ40" s="132"/>
      <c r="OYA40" s="130"/>
      <c r="OYB40" s="133"/>
      <c r="OYC40" s="145"/>
      <c r="OYD40" s="129"/>
      <c r="OYE40" s="130"/>
      <c r="OYF40" s="130"/>
      <c r="OYG40" s="131"/>
      <c r="OYH40" s="132"/>
      <c r="OYI40" s="130"/>
      <c r="OYJ40" s="133"/>
      <c r="OYK40" s="145"/>
      <c r="OYL40" s="129"/>
      <c r="OYM40" s="130"/>
      <c r="OYN40" s="130"/>
      <c r="OYO40" s="131"/>
      <c r="OYP40" s="132"/>
      <c r="OYQ40" s="130"/>
      <c r="OYR40" s="133"/>
      <c r="OYS40" s="145"/>
      <c r="OYT40" s="129"/>
      <c r="OYU40" s="130"/>
      <c r="OYV40" s="130"/>
      <c r="OYW40" s="131"/>
      <c r="OYX40" s="132"/>
      <c r="OYY40" s="130"/>
      <c r="OYZ40" s="133"/>
      <c r="OZA40" s="145"/>
      <c r="OZB40" s="129"/>
      <c r="OZC40" s="130"/>
      <c r="OZD40" s="130"/>
      <c r="OZE40" s="131"/>
      <c r="OZF40" s="132"/>
      <c r="OZG40" s="130"/>
      <c r="OZH40" s="133"/>
      <c r="OZI40" s="145"/>
      <c r="OZJ40" s="129"/>
      <c r="OZK40" s="130"/>
      <c r="OZL40" s="130"/>
      <c r="OZM40" s="131"/>
      <c r="OZN40" s="132"/>
      <c r="OZO40" s="130"/>
      <c r="OZP40" s="133"/>
      <c r="OZQ40" s="145"/>
      <c r="OZR40" s="129"/>
      <c r="OZS40" s="130"/>
      <c r="OZT40" s="130"/>
      <c r="OZU40" s="131"/>
      <c r="OZV40" s="132"/>
      <c r="OZW40" s="130"/>
      <c r="OZX40" s="133"/>
      <c r="OZY40" s="145"/>
      <c r="OZZ40" s="129"/>
      <c r="PAA40" s="130"/>
      <c r="PAB40" s="130"/>
      <c r="PAC40" s="131"/>
      <c r="PAD40" s="132"/>
      <c r="PAE40" s="130"/>
      <c r="PAF40" s="133"/>
      <c r="PAG40" s="145"/>
      <c r="PAH40" s="129"/>
      <c r="PAI40" s="130"/>
      <c r="PAJ40" s="130"/>
      <c r="PAK40" s="131"/>
      <c r="PAL40" s="132"/>
      <c r="PAM40" s="130"/>
      <c r="PAN40" s="133"/>
      <c r="PAO40" s="145"/>
      <c r="PAP40" s="129"/>
      <c r="PAQ40" s="130"/>
      <c r="PAR40" s="130"/>
      <c r="PAS40" s="131"/>
      <c r="PAT40" s="132"/>
      <c r="PAU40" s="130"/>
      <c r="PAV40" s="133"/>
      <c r="PAW40" s="145"/>
      <c r="PAX40" s="129"/>
      <c r="PAY40" s="130"/>
      <c r="PAZ40" s="130"/>
      <c r="PBA40" s="131"/>
      <c r="PBB40" s="132"/>
      <c r="PBC40" s="130"/>
      <c r="PBD40" s="133"/>
      <c r="PBE40" s="145"/>
      <c r="PBF40" s="129"/>
      <c r="PBG40" s="130"/>
      <c r="PBH40" s="130"/>
      <c r="PBI40" s="131"/>
      <c r="PBJ40" s="132"/>
      <c r="PBK40" s="130"/>
      <c r="PBL40" s="133"/>
      <c r="PBM40" s="145"/>
      <c r="PBN40" s="129"/>
      <c r="PBO40" s="130"/>
      <c r="PBP40" s="130"/>
      <c r="PBQ40" s="131"/>
      <c r="PBR40" s="132"/>
      <c r="PBS40" s="130"/>
      <c r="PBT40" s="133"/>
      <c r="PBU40" s="145"/>
      <c r="PBV40" s="129"/>
      <c r="PBW40" s="130"/>
      <c r="PBX40" s="130"/>
      <c r="PBY40" s="131"/>
      <c r="PBZ40" s="132"/>
      <c r="PCA40" s="130"/>
      <c r="PCB40" s="133"/>
      <c r="PCC40" s="145"/>
      <c r="PCD40" s="129"/>
      <c r="PCE40" s="130"/>
      <c r="PCF40" s="130"/>
      <c r="PCG40" s="131"/>
      <c r="PCH40" s="132"/>
      <c r="PCI40" s="130"/>
      <c r="PCJ40" s="133"/>
      <c r="PCK40" s="145"/>
      <c r="PCL40" s="129"/>
      <c r="PCM40" s="130"/>
      <c r="PCN40" s="130"/>
      <c r="PCO40" s="131"/>
      <c r="PCP40" s="132"/>
      <c r="PCQ40" s="130"/>
      <c r="PCR40" s="133"/>
      <c r="PCS40" s="145"/>
      <c r="PCT40" s="129"/>
      <c r="PCU40" s="130"/>
      <c r="PCV40" s="130"/>
      <c r="PCW40" s="131"/>
      <c r="PCX40" s="132"/>
      <c r="PCY40" s="130"/>
      <c r="PCZ40" s="133"/>
      <c r="PDA40" s="145"/>
      <c r="PDB40" s="129"/>
      <c r="PDC40" s="130"/>
      <c r="PDD40" s="130"/>
      <c r="PDE40" s="131"/>
      <c r="PDF40" s="132"/>
      <c r="PDG40" s="130"/>
      <c r="PDH40" s="133"/>
      <c r="PDI40" s="145"/>
      <c r="PDJ40" s="129"/>
      <c r="PDK40" s="130"/>
      <c r="PDL40" s="130"/>
      <c r="PDM40" s="131"/>
      <c r="PDN40" s="132"/>
      <c r="PDO40" s="130"/>
      <c r="PDP40" s="133"/>
      <c r="PDQ40" s="145"/>
      <c r="PDR40" s="129"/>
      <c r="PDS40" s="130"/>
      <c r="PDT40" s="130"/>
      <c r="PDU40" s="131"/>
      <c r="PDV40" s="132"/>
      <c r="PDW40" s="130"/>
      <c r="PDX40" s="133"/>
      <c r="PDY40" s="145"/>
      <c r="PDZ40" s="129"/>
      <c r="PEA40" s="130"/>
      <c r="PEB40" s="130"/>
      <c r="PEC40" s="131"/>
      <c r="PED40" s="132"/>
      <c r="PEE40" s="130"/>
      <c r="PEF40" s="133"/>
      <c r="PEG40" s="145"/>
      <c r="PEH40" s="129"/>
      <c r="PEI40" s="130"/>
      <c r="PEJ40" s="130"/>
      <c r="PEK40" s="131"/>
      <c r="PEL40" s="132"/>
      <c r="PEM40" s="130"/>
      <c r="PEN40" s="133"/>
      <c r="PEO40" s="145"/>
      <c r="PEP40" s="129"/>
      <c r="PEQ40" s="130"/>
      <c r="PER40" s="130"/>
      <c r="PES40" s="131"/>
      <c r="PET40" s="132"/>
      <c r="PEU40" s="130"/>
      <c r="PEV40" s="133"/>
      <c r="PEW40" s="145"/>
      <c r="PEX40" s="129"/>
      <c r="PEY40" s="130"/>
      <c r="PEZ40" s="130"/>
      <c r="PFA40" s="131"/>
      <c r="PFB40" s="132"/>
      <c r="PFC40" s="130"/>
      <c r="PFD40" s="133"/>
      <c r="PFE40" s="145"/>
      <c r="PFF40" s="129"/>
      <c r="PFG40" s="130"/>
      <c r="PFH40" s="130"/>
      <c r="PFI40" s="131"/>
      <c r="PFJ40" s="132"/>
      <c r="PFK40" s="130"/>
      <c r="PFL40" s="133"/>
      <c r="PFM40" s="145"/>
      <c r="PFN40" s="129"/>
      <c r="PFO40" s="130"/>
      <c r="PFP40" s="130"/>
      <c r="PFQ40" s="131"/>
      <c r="PFR40" s="132"/>
      <c r="PFS40" s="130"/>
      <c r="PFT40" s="133"/>
      <c r="PFU40" s="145"/>
      <c r="PFV40" s="129"/>
      <c r="PFW40" s="130"/>
      <c r="PFX40" s="130"/>
      <c r="PFY40" s="131"/>
      <c r="PFZ40" s="132"/>
      <c r="PGA40" s="130"/>
      <c r="PGB40" s="133"/>
      <c r="PGC40" s="145"/>
      <c r="PGD40" s="129"/>
      <c r="PGE40" s="130"/>
      <c r="PGF40" s="130"/>
      <c r="PGG40" s="131"/>
      <c r="PGH40" s="132"/>
      <c r="PGI40" s="130"/>
      <c r="PGJ40" s="133"/>
      <c r="PGK40" s="145"/>
      <c r="PGL40" s="129"/>
      <c r="PGM40" s="130"/>
      <c r="PGN40" s="130"/>
      <c r="PGO40" s="131"/>
      <c r="PGP40" s="132"/>
      <c r="PGQ40" s="130"/>
      <c r="PGR40" s="133"/>
      <c r="PGS40" s="145"/>
      <c r="PGT40" s="129"/>
      <c r="PGU40" s="130"/>
      <c r="PGV40" s="130"/>
      <c r="PGW40" s="131"/>
      <c r="PGX40" s="132"/>
      <c r="PGY40" s="130"/>
      <c r="PGZ40" s="133"/>
      <c r="PHA40" s="145"/>
      <c r="PHB40" s="129"/>
      <c r="PHC40" s="130"/>
      <c r="PHD40" s="130"/>
      <c r="PHE40" s="131"/>
      <c r="PHF40" s="132"/>
      <c r="PHG40" s="130"/>
      <c r="PHH40" s="133"/>
      <c r="PHI40" s="145"/>
      <c r="PHJ40" s="129"/>
      <c r="PHK40" s="130"/>
      <c r="PHL40" s="130"/>
      <c r="PHM40" s="131"/>
      <c r="PHN40" s="132"/>
      <c r="PHO40" s="130"/>
      <c r="PHP40" s="133"/>
      <c r="PHQ40" s="145"/>
      <c r="PHR40" s="129"/>
      <c r="PHS40" s="130"/>
      <c r="PHT40" s="130"/>
      <c r="PHU40" s="131"/>
      <c r="PHV40" s="132"/>
      <c r="PHW40" s="130"/>
      <c r="PHX40" s="133"/>
      <c r="PHY40" s="145"/>
      <c r="PHZ40" s="129"/>
      <c r="PIA40" s="130"/>
      <c r="PIB40" s="130"/>
      <c r="PIC40" s="131"/>
      <c r="PID40" s="132"/>
      <c r="PIE40" s="130"/>
      <c r="PIF40" s="133"/>
      <c r="PIG40" s="145"/>
      <c r="PIH40" s="129"/>
      <c r="PII40" s="130"/>
      <c r="PIJ40" s="130"/>
      <c r="PIK40" s="131"/>
      <c r="PIL40" s="132"/>
      <c r="PIM40" s="130"/>
      <c r="PIN40" s="133"/>
      <c r="PIO40" s="145"/>
      <c r="PIP40" s="129"/>
      <c r="PIQ40" s="130"/>
      <c r="PIR40" s="130"/>
      <c r="PIS40" s="131"/>
      <c r="PIT40" s="132"/>
      <c r="PIU40" s="130"/>
      <c r="PIV40" s="133"/>
      <c r="PIW40" s="145"/>
      <c r="PIX40" s="129"/>
      <c r="PIY40" s="130"/>
      <c r="PIZ40" s="130"/>
      <c r="PJA40" s="131"/>
      <c r="PJB40" s="132"/>
      <c r="PJC40" s="130"/>
      <c r="PJD40" s="133"/>
      <c r="PJE40" s="145"/>
      <c r="PJF40" s="129"/>
      <c r="PJG40" s="130"/>
      <c r="PJH40" s="130"/>
      <c r="PJI40" s="131"/>
      <c r="PJJ40" s="132"/>
      <c r="PJK40" s="130"/>
      <c r="PJL40" s="133"/>
      <c r="PJM40" s="145"/>
      <c r="PJN40" s="129"/>
      <c r="PJO40" s="130"/>
      <c r="PJP40" s="130"/>
      <c r="PJQ40" s="131"/>
      <c r="PJR40" s="132"/>
      <c r="PJS40" s="130"/>
      <c r="PJT40" s="133"/>
      <c r="PJU40" s="145"/>
      <c r="PJV40" s="129"/>
      <c r="PJW40" s="130"/>
      <c r="PJX40" s="130"/>
      <c r="PJY40" s="131"/>
      <c r="PJZ40" s="132"/>
      <c r="PKA40" s="130"/>
      <c r="PKB40" s="133"/>
      <c r="PKC40" s="145"/>
      <c r="PKD40" s="129"/>
      <c r="PKE40" s="130"/>
      <c r="PKF40" s="130"/>
      <c r="PKG40" s="131"/>
      <c r="PKH40" s="132"/>
      <c r="PKI40" s="130"/>
      <c r="PKJ40" s="133"/>
      <c r="PKK40" s="145"/>
      <c r="PKL40" s="129"/>
      <c r="PKM40" s="130"/>
      <c r="PKN40" s="130"/>
      <c r="PKO40" s="131"/>
      <c r="PKP40" s="132"/>
      <c r="PKQ40" s="130"/>
      <c r="PKR40" s="133"/>
      <c r="PKS40" s="145"/>
      <c r="PKT40" s="129"/>
      <c r="PKU40" s="130"/>
      <c r="PKV40" s="130"/>
      <c r="PKW40" s="131"/>
      <c r="PKX40" s="132"/>
      <c r="PKY40" s="130"/>
      <c r="PKZ40" s="133"/>
      <c r="PLA40" s="145"/>
      <c r="PLB40" s="129"/>
      <c r="PLC40" s="130"/>
      <c r="PLD40" s="130"/>
      <c r="PLE40" s="131"/>
      <c r="PLF40" s="132"/>
      <c r="PLG40" s="130"/>
      <c r="PLH40" s="133"/>
      <c r="PLI40" s="145"/>
      <c r="PLJ40" s="129"/>
      <c r="PLK40" s="130"/>
      <c r="PLL40" s="130"/>
      <c r="PLM40" s="131"/>
      <c r="PLN40" s="132"/>
      <c r="PLO40" s="130"/>
      <c r="PLP40" s="133"/>
      <c r="PLQ40" s="145"/>
      <c r="PLR40" s="129"/>
      <c r="PLS40" s="130"/>
      <c r="PLT40" s="130"/>
      <c r="PLU40" s="131"/>
      <c r="PLV40" s="132"/>
      <c r="PLW40" s="130"/>
      <c r="PLX40" s="133"/>
      <c r="PLY40" s="145"/>
      <c r="PLZ40" s="129"/>
      <c r="PMA40" s="130"/>
      <c r="PMB40" s="130"/>
      <c r="PMC40" s="131"/>
      <c r="PMD40" s="132"/>
      <c r="PME40" s="130"/>
      <c r="PMF40" s="133"/>
      <c r="PMG40" s="145"/>
      <c r="PMH40" s="129"/>
      <c r="PMI40" s="130"/>
      <c r="PMJ40" s="130"/>
      <c r="PMK40" s="131"/>
      <c r="PML40" s="132"/>
      <c r="PMM40" s="130"/>
      <c r="PMN40" s="133"/>
      <c r="PMO40" s="145"/>
      <c r="PMP40" s="129"/>
      <c r="PMQ40" s="130"/>
      <c r="PMR40" s="130"/>
      <c r="PMS40" s="131"/>
      <c r="PMT40" s="132"/>
      <c r="PMU40" s="130"/>
      <c r="PMV40" s="133"/>
      <c r="PMW40" s="145"/>
      <c r="PMX40" s="129"/>
      <c r="PMY40" s="130"/>
      <c r="PMZ40" s="130"/>
      <c r="PNA40" s="131"/>
      <c r="PNB40" s="132"/>
      <c r="PNC40" s="130"/>
      <c r="PND40" s="133"/>
      <c r="PNE40" s="145"/>
      <c r="PNF40" s="129"/>
      <c r="PNG40" s="130"/>
      <c r="PNH40" s="130"/>
      <c r="PNI40" s="131"/>
      <c r="PNJ40" s="132"/>
      <c r="PNK40" s="130"/>
      <c r="PNL40" s="133"/>
      <c r="PNM40" s="145"/>
      <c r="PNN40" s="129"/>
      <c r="PNO40" s="130"/>
      <c r="PNP40" s="130"/>
      <c r="PNQ40" s="131"/>
      <c r="PNR40" s="132"/>
      <c r="PNS40" s="130"/>
      <c r="PNT40" s="133"/>
      <c r="PNU40" s="145"/>
      <c r="PNV40" s="129"/>
      <c r="PNW40" s="130"/>
      <c r="PNX40" s="130"/>
      <c r="PNY40" s="131"/>
      <c r="PNZ40" s="132"/>
      <c r="POA40" s="130"/>
      <c r="POB40" s="133"/>
      <c r="POC40" s="145"/>
      <c r="POD40" s="129"/>
      <c r="POE40" s="130"/>
      <c r="POF40" s="130"/>
      <c r="POG40" s="131"/>
      <c r="POH40" s="132"/>
      <c r="POI40" s="130"/>
      <c r="POJ40" s="133"/>
      <c r="POK40" s="145"/>
      <c r="POL40" s="129"/>
      <c r="POM40" s="130"/>
      <c r="PON40" s="130"/>
      <c r="POO40" s="131"/>
      <c r="POP40" s="132"/>
      <c r="POQ40" s="130"/>
      <c r="POR40" s="133"/>
      <c r="POS40" s="145"/>
      <c r="POT40" s="129"/>
      <c r="POU40" s="130"/>
      <c r="POV40" s="130"/>
      <c r="POW40" s="131"/>
      <c r="POX40" s="132"/>
      <c r="POY40" s="130"/>
      <c r="POZ40" s="133"/>
      <c r="PPA40" s="145"/>
      <c r="PPB40" s="129"/>
      <c r="PPC40" s="130"/>
      <c r="PPD40" s="130"/>
      <c r="PPE40" s="131"/>
      <c r="PPF40" s="132"/>
      <c r="PPG40" s="130"/>
      <c r="PPH40" s="133"/>
      <c r="PPI40" s="145"/>
      <c r="PPJ40" s="129"/>
      <c r="PPK40" s="130"/>
      <c r="PPL40" s="130"/>
      <c r="PPM40" s="131"/>
      <c r="PPN40" s="132"/>
      <c r="PPO40" s="130"/>
      <c r="PPP40" s="133"/>
      <c r="PPQ40" s="145"/>
      <c r="PPR40" s="129"/>
      <c r="PPS40" s="130"/>
      <c r="PPT40" s="130"/>
      <c r="PPU40" s="131"/>
      <c r="PPV40" s="132"/>
      <c r="PPW40" s="130"/>
      <c r="PPX40" s="133"/>
      <c r="PPY40" s="145"/>
      <c r="PPZ40" s="129"/>
      <c r="PQA40" s="130"/>
      <c r="PQB40" s="130"/>
      <c r="PQC40" s="131"/>
      <c r="PQD40" s="132"/>
      <c r="PQE40" s="130"/>
      <c r="PQF40" s="133"/>
      <c r="PQG40" s="145"/>
      <c r="PQH40" s="129"/>
      <c r="PQI40" s="130"/>
      <c r="PQJ40" s="130"/>
      <c r="PQK40" s="131"/>
      <c r="PQL40" s="132"/>
      <c r="PQM40" s="130"/>
      <c r="PQN40" s="133"/>
      <c r="PQO40" s="145"/>
      <c r="PQP40" s="129"/>
      <c r="PQQ40" s="130"/>
      <c r="PQR40" s="130"/>
      <c r="PQS40" s="131"/>
      <c r="PQT40" s="132"/>
      <c r="PQU40" s="130"/>
      <c r="PQV40" s="133"/>
      <c r="PQW40" s="145"/>
      <c r="PQX40" s="129"/>
      <c r="PQY40" s="130"/>
      <c r="PQZ40" s="130"/>
      <c r="PRA40" s="131"/>
      <c r="PRB40" s="132"/>
      <c r="PRC40" s="130"/>
      <c r="PRD40" s="133"/>
      <c r="PRE40" s="145"/>
      <c r="PRF40" s="129"/>
      <c r="PRG40" s="130"/>
      <c r="PRH40" s="130"/>
      <c r="PRI40" s="131"/>
      <c r="PRJ40" s="132"/>
      <c r="PRK40" s="130"/>
      <c r="PRL40" s="133"/>
      <c r="PRM40" s="145"/>
      <c r="PRN40" s="129"/>
      <c r="PRO40" s="130"/>
      <c r="PRP40" s="130"/>
      <c r="PRQ40" s="131"/>
      <c r="PRR40" s="132"/>
      <c r="PRS40" s="130"/>
      <c r="PRT40" s="133"/>
      <c r="PRU40" s="145"/>
      <c r="PRV40" s="129"/>
      <c r="PRW40" s="130"/>
      <c r="PRX40" s="130"/>
      <c r="PRY40" s="131"/>
      <c r="PRZ40" s="132"/>
      <c r="PSA40" s="130"/>
      <c r="PSB40" s="133"/>
      <c r="PSC40" s="145"/>
      <c r="PSD40" s="129"/>
      <c r="PSE40" s="130"/>
      <c r="PSF40" s="130"/>
      <c r="PSG40" s="131"/>
      <c r="PSH40" s="132"/>
      <c r="PSI40" s="130"/>
      <c r="PSJ40" s="133"/>
      <c r="PSK40" s="145"/>
      <c r="PSL40" s="129"/>
      <c r="PSM40" s="130"/>
      <c r="PSN40" s="130"/>
      <c r="PSO40" s="131"/>
      <c r="PSP40" s="132"/>
      <c r="PSQ40" s="130"/>
      <c r="PSR40" s="133"/>
      <c r="PSS40" s="145"/>
      <c r="PST40" s="129"/>
      <c r="PSU40" s="130"/>
      <c r="PSV40" s="130"/>
      <c r="PSW40" s="131"/>
      <c r="PSX40" s="132"/>
      <c r="PSY40" s="130"/>
      <c r="PSZ40" s="133"/>
      <c r="PTA40" s="145"/>
      <c r="PTB40" s="129"/>
      <c r="PTC40" s="130"/>
      <c r="PTD40" s="130"/>
      <c r="PTE40" s="131"/>
      <c r="PTF40" s="132"/>
      <c r="PTG40" s="130"/>
      <c r="PTH40" s="133"/>
      <c r="PTI40" s="145"/>
      <c r="PTJ40" s="129"/>
      <c r="PTK40" s="130"/>
      <c r="PTL40" s="130"/>
      <c r="PTM40" s="131"/>
      <c r="PTN40" s="132"/>
      <c r="PTO40" s="130"/>
      <c r="PTP40" s="133"/>
      <c r="PTQ40" s="145"/>
      <c r="PTR40" s="129"/>
      <c r="PTS40" s="130"/>
      <c r="PTT40" s="130"/>
      <c r="PTU40" s="131"/>
      <c r="PTV40" s="132"/>
      <c r="PTW40" s="130"/>
      <c r="PTX40" s="133"/>
      <c r="PTY40" s="145"/>
      <c r="PTZ40" s="129"/>
      <c r="PUA40" s="130"/>
      <c r="PUB40" s="130"/>
      <c r="PUC40" s="131"/>
      <c r="PUD40" s="132"/>
      <c r="PUE40" s="130"/>
      <c r="PUF40" s="133"/>
      <c r="PUG40" s="145"/>
      <c r="PUH40" s="129"/>
      <c r="PUI40" s="130"/>
      <c r="PUJ40" s="130"/>
      <c r="PUK40" s="131"/>
      <c r="PUL40" s="132"/>
      <c r="PUM40" s="130"/>
      <c r="PUN40" s="133"/>
      <c r="PUO40" s="145"/>
      <c r="PUP40" s="129"/>
      <c r="PUQ40" s="130"/>
      <c r="PUR40" s="130"/>
      <c r="PUS40" s="131"/>
      <c r="PUT40" s="132"/>
      <c r="PUU40" s="130"/>
      <c r="PUV40" s="133"/>
      <c r="PUW40" s="145"/>
      <c r="PUX40" s="129"/>
      <c r="PUY40" s="130"/>
      <c r="PUZ40" s="130"/>
      <c r="PVA40" s="131"/>
      <c r="PVB40" s="132"/>
      <c r="PVC40" s="130"/>
      <c r="PVD40" s="133"/>
      <c r="PVE40" s="145"/>
      <c r="PVF40" s="129"/>
      <c r="PVG40" s="130"/>
      <c r="PVH40" s="130"/>
      <c r="PVI40" s="131"/>
      <c r="PVJ40" s="132"/>
      <c r="PVK40" s="130"/>
      <c r="PVL40" s="133"/>
      <c r="PVM40" s="145"/>
      <c r="PVN40" s="129"/>
      <c r="PVO40" s="130"/>
      <c r="PVP40" s="130"/>
      <c r="PVQ40" s="131"/>
      <c r="PVR40" s="132"/>
      <c r="PVS40" s="130"/>
      <c r="PVT40" s="133"/>
      <c r="PVU40" s="145"/>
      <c r="PVV40" s="129"/>
      <c r="PVW40" s="130"/>
      <c r="PVX40" s="130"/>
      <c r="PVY40" s="131"/>
      <c r="PVZ40" s="132"/>
      <c r="PWA40" s="130"/>
      <c r="PWB40" s="133"/>
      <c r="PWC40" s="145"/>
      <c r="PWD40" s="129"/>
      <c r="PWE40" s="130"/>
      <c r="PWF40" s="130"/>
      <c r="PWG40" s="131"/>
      <c r="PWH40" s="132"/>
      <c r="PWI40" s="130"/>
      <c r="PWJ40" s="133"/>
      <c r="PWK40" s="145"/>
      <c r="PWL40" s="129"/>
      <c r="PWM40" s="130"/>
      <c r="PWN40" s="130"/>
      <c r="PWO40" s="131"/>
      <c r="PWP40" s="132"/>
      <c r="PWQ40" s="130"/>
      <c r="PWR40" s="133"/>
      <c r="PWS40" s="145"/>
      <c r="PWT40" s="129"/>
      <c r="PWU40" s="130"/>
      <c r="PWV40" s="130"/>
      <c r="PWW40" s="131"/>
      <c r="PWX40" s="132"/>
      <c r="PWY40" s="130"/>
      <c r="PWZ40" s="133"/>
      <c r="PXA40" s="145"/>
      <c r="PXB40" s="129"/>
      <c r="PXC40" s="130"/>
      <c r="PXD40" s="130"/>
      <c r="PXE40" s="131"/>
      <c r="PXF40" s="132"/>
      <c r="PXG40" s="130"/>
      <c r="PXH40" s="133"/>
      <c r="PXI40" s="145"/>
      <c r="PXJ40" s="129"/>
      <c r="PXK40" s="130"/>
      <c r="PXL40" s="130"/>
      <c r="PXM40" s="131"/>
      <c r="PXN40" s="132"/>
      <c r="PXO40" s="130"/>
      <c r="PXP40" s="133"/>
      <c r="PXQ40" s="145"/>
      <c r="PXR40" s="129"/>
      <c r="PXS40" s="130"/>
      <c r="PXT40" s="130"/>
      <c r="PXU40" s="131"/>
      <c r="PXV40" s="132"/>
      <c r="PXW40" s="130"/>
      <c r="PXX40" s="133"/>
      <c r="PXY40" s="145"/>
      <c r="PXZ40" s="129"/>
      <c r="PYA40" s="130"/>
      <c r="PYB40" s="130"/>
      <c r="PYC40" s="131"/>
      <c r="PYD40" s="132"/>
      <c r="PYE40" s="130"/>
      <c r="PYF40" s="133"/>
      <c r="PYG40" s="145"/>
      <c r="PYH40" s="129"/>
      <c r="PYI40" s="130"/>
      <c r="PYJ40" s="130"/>
      <c r="PYK40" s="131"/>
      <c r="PYL40" s="132"/>
      <c r="PYM40" s="130"/>
      <c r="PYN40" s="133"/>
      <c r="PYO40" s="145"/>
      <c r="PYP40" s="129"/>
      <c r="PYQ40" s="130"/>
      <c r="PYR40" s="130"/>
      <c r="PYS40" s="131"/>
      <c r="PYT40" s="132"/>
      <c r="PYU40" s="130"/>
      <c r="PYV40" s="133"/>
      <c r="PYW40" s="145"/>
      <c r="PYX40" s="129"/>
      <c r="PYY40" s="130"/>
      <c r="PYZ40" s="130"/>
      <c r="PZA40" s="131"/>
      <c r="PZB40" s="132"/>
      <c r="PZC40" s="130"/>
      <c r="PZD40" s="133"/>
      <c r="PZE40" s="145"/>
      <c r="PZF40" s="129"/>
      <c r="PZG40" s="130"/>
      <c r="PZH40" s="130"/>
      <c r="PZI40" s="131"/>
      <c r="PZJ40" s="132"/>
      <c r="PZK40" s="130"/>
      <c r="PZL40" s="133"/>
      <c r="PZM40" s="145"/>
      <c r="PZN40" s="129"/>
      <c r="PZO40" s="130"/>
      <c r="PZP40" s="130"/>
      <c r="PZQ40" s="131"/>
      <c r="PZR40" s="132"/>
      <c r="PZS40" s="130"/>
      <c r="PZT40" s="133"/>
      <c r="PZU40" s="145"/>
      <c r="PZV40" s="129"/>
      <c r="PZW40" s="130"/>
      <c r="PZX40" s="130"/>
      <c r="PZY40" s="131"/>
      <c r="PZZ40" s="132"/>
      <c r="QAA40" s="130"/>
      <c r="QAB40" s="133"/>
      <c r="QAC40" s="145"/>
      <c r="QAD40" s="129"/>
      <c r="QAE40" s="130"/>
      <c r="QAF40" s="130"/>
      <c r="QAG40" s="131"/>
      <c r="QAH40" s="132"/>
      <c r="QAI40" s="130"/>
      <c r="QAJ40" s="133"/>
      <c r="QAK40" s="145"/>
      <c r="QAL40" s="129"/>
      <c r="QAM40" s="130"/>
      <c r="QAN40" s="130"/>
      <c r="QAO40" s="131"/>
      <c r="QAP40" s="132"/>
      <c r="QAQ40" s="130"/>
      <c r="QAR40" s="133"/>
      <c r="QAS40" s="145"/>
      <c r="QAT40" s="129"/>
      <c r="QAU40" s="130"/>
      <c r="QAV40" s="130"/>
      <c r="QAW40" s="131"/>
      <c r="QAX40" s="132"/>
      <c r="QAY40" s="130"/>
      <c r="QAZ40" s="133"/>
      <c r="QBA40" s="145"/>
      <c r="QBB40" s="129"/>
      <c r="QBC40" s="130"/>
      <c r="QBD40" s="130"/>
      <c r="QBE40" s="131"/>
      <c r="QBF40" s="132"/>
      <c r="QBG40" s="130"/>
      <c r="QBH40" s="133"/>
      <c r="QBI40" s="145"/>
      <c r="QBJ40" s="129"/>
      <c r="QBK40" s="130"/>
      <c r="QBL40" s="130"/>
      <c r="QBM40" s="131"/>
      <c r="QBN40" s="132"/>
      <c r="QBO40" s="130"/>
      <c r="QBP40" s="133"/>
      <c r="QBQ40" s="145"/>
      <c r="QBR40" s="129"/>
      <c r="QBS40" s="130"/>
      <c r="QBT40" s="130"/>
      <c r="QBU40" s="131"/>
      <c r="QBV40" s="132"/>
      <c r="QBW40" s="130"/>
      <c r="QBX40" s="133"/>
      <c r="QBY40" s="145"/>
      <c r="QBZ40" s="129"/>
      <c r="QCA40" s="130"/>
      <c r="QCB40" s="130"/>
      <c r="QCC40" s="131"/>
      <c r="QCD40" s="132"/>
      <c r="QCE40" s="130"/>
      <c r="QCF40" s="133"/>
      <c r="QCG40" s="145"/>
      <c r="QCH40" s="129"/>
      <c r="QCI40" s="130"/>
      <c r="QCJ40" s="130"/>
      <c r="QCK40" s="131"/>
      <c r="QCL40" s="132"/>
      <c r="QCM40" s="130"/>
      <c r="QCN40" s="133"/>
      <c r="QCO40" s="145"/>
      <c r="QCP40" s="129"/>
      <c r="QCQ40" s="130"/>
      <c r="QCR40" s="130"/>
      <c r="QCS40" s="131"/>
      <c r="QCT40" s="132"/>
      <c r="QCU40" s="130"/>
      <c r="QCV40" s="133"/>
      <c r="QCW40" s="145"/>
      <c r="QCX40" s="129"/>
      <c r="QCY40" s="130"/>
      <c r="QCZ40" s="130"/>
      <c r="QDA40" s="131"/>
      <c r="QDB40" s="132"/>
      <c r="QDC40" s="130"/>
      <c r="QDD40" s="133"/>
      <c r="QDE40" s="145"/>
      <c r="QDF40" s="129"/>
      <c r="QDG40" s="130"/>
      <c r="QDH40" s="130"/>
      <c r="QDI40" s="131"/>
      <c r="QDJ40" s="132"/>
      <c r="QDK40" s="130"/>
      <c r="QDL40" s="133"/>
      <c r="QDM40" s="145"/>
      <c r="QDN40" s="129"/>
      <c r="QDO40" s="130"/>
      <c r="QDP40" s="130"/>
      <c r="QDQ40" s="131"/>
      <c r="QDR40" s="132"/>
      <c r="QDS40" s="130"/>
      <c r="QDT40" s="133"/>
      <c r="QDU40" s="145"/>
      <c r="QDV40" s="129"/>
      <c r="QDW40" s="130"/>
      <c r="QDX40" s="130"/>
      <c r="QDY40" s="131"/>
      <c r="QDZ40" s="132"/>
      <c r="QEA40" s="130"/>
      <c r="QEB40" s="133"/>
      <c r="QEC40" s="145"/>
      <c r="QED40" s="129"/>
      <c r="QEE40" s="130"/>
      <c r="QEF40" s="130"/>
      <c r="QEG40" s="131"/>
      <c r="QEH40" s="132"/>
      <c r="QEI40" s="130"/>
      <c r="QEJ40" s="133"/>
      <c r="QEK40" s="145"/>
      <c r="QEL40" s="129"/>
      <c r="QEM40" s="130"/>
      <c r="QEN40" s="130"/>
      <c r="QEO40" s="131"/>
      <c r="QEP40" s="132"/>
      <c r="QEQ40" s="130"/>
      <c r="QER40" s="133"/>
      <c r="QES40" s="145"/>
      <c r="QET40" s="129"/>
      <c r="QEU40" s="130"/>
      <c r="QEV40" s="130"/>
      <c r="QEW40" s="131"/>
      <c r="QEX40" s="132"/>
      <c r="QEY40" s="130"/>
      <c r="QEZ40" s="133"/>
      <c r="QFA40" s="145"/>
      <c r="QFB40" s="129"/>
      <c r="QFC40" s="130"/>
      <c r="QFD40" s="130"/>
      <c r="QFE40" s="131"/>
      <c r="QFF40" s="132"/>
      <c r="QFG40" s="130"/>
      <c r="QFH40" s="133"/>
      <c r="QFI40" s="145"/>
      <c r="QFJ40" s="129"/>
      <c r="QFK40" s="130"/>
      <c r="QFL40" s="130"/>
      <c r="QFM40" s="131"/>
      <c r="QFN40" s="132"/>
      <c r="QFO40" s="130"/>
      <c r="QFP40" s="133"/>
      <c r="QFQ40" s="145"/>
      <c r="QFR40" s="129"/>
      <c r="QFS40" s="130"/>
      <c r="QFT40" s="130"/>
      <c r="QFU40" s="131"/>
      <c r="QFV40" s="132"/>
      <c r="QFW40" s="130"/>
      <c r="QFX40" s="133"/>
      <c r="QFY40" s="145"/>
      <c r="QFZ40" s="129"/>
      <c r="QGA40" s="130"/>
      <c r="QGB40" s="130"/>
      <c r="QGC40" s="131"/>
      <c r="QGD40" s="132"/>
      <c r="QGE40" s="130"/>
      <c r="QGF40" s="133"/>
      <c r="QGG40" s="145"/>
      <c r="QGH40" s="129"/>
      <c r="QGI40" s="130"/>
      <c r="QGJ40" s="130"/>
      <c r="QGK40" s="131"/>
      <c r="QGL40" s="132"/>
      <c r="QGM40" s="130"/>
      <c r="QGN40" s="133"/>
      <c r="QGO40" s="145"/>
      <c r="QGP40" s="129"/>
      <c r="QGQ40" s="130"/>
      <c r="QGR40" s="130"/>
      <c r="QGS40" s="131"/>
      <c r="QGT40" s="132"/>
      <c r="QGU40" s="130"/>
      <c r="QGV40" s="133"/>
      <c r="QGW40" s="145"/>
      <c r="QGX40" s="129"/>
      <c r="QGY40" s="130"/>
      <c r="QGZ40" s="130"/>
      <c r="QHA40" s="131"/>
      <c r="QHB40" s="132"/>
      <c r="QHC40" s="130"/>
      <c r="QHD40" s="133"/>
      <c r="QHE40" s="145"/>
      <c r="QHF40" s="129"/>
      <c r="QHG40" s="130"/>
      <c r="QHH40" s="130"/>
      <c r="QHI40" s="131"/>
      <c r="QHJ40" s="132"/>
      <c r="QHK40" s="130"/>
      <c r="QHL40" s="133"/>
      <c r="QHM40" s="145"/>
      <c r="QHN40" s="129"/>
      <c r="QHO40" s="130"/>
      <c r="QHP40" s="130"/>
      <c r="QHQ40" s="131"/>
      <c r="QHR40" s="132"/>
      <c r="QHS40" s="130"/>
      <c r="QHT40" s="133"/>
      <c r="QHU40" s="145"/>
      <c r="QHV40" s="129"/>
      <c r="QHW40" s="130"/>
      <c r="QHX40" s="130"/>
      <c r="QHY40" s="131"/>
      <c r="QHZ40" s="132"/>
      <c r="QIA40" s="130"/>
      <c r="QIB40" s="133"/>
      <c r="QIC40" s="145"/>
      <c r="QID40" s="129"/>
      <c r="QIE40" s="130"/>
      <c r="QIF40" s="130"/>
      <c r="QIG40" s="131"/>
      <c r="QIH40" s="132"/>
      <c r="QII40" s="130"/>
      <c r="QIJ40" s="133"/>
      <c r="QIK40" s="145"/>
      <c r="QIL40" s="129"/>
      <c r="QIM40" s="130"/>
      <c r="QIN40" s="130"/>
      <c r="QIO40" s="131"/>
      <c r="QIP40" s="132"/>
      <c r="QIQ40" s="130"/>
      <c r="QIR40" s="133"/>
      <c r="QIS40" s="145"/>
      <c r="QIT40" s="129"/>
      <c r="QIU40" s="130"/>
      <c r="QIV40" s="130"/>
      <c r="QIW40" s="131"/>
      <c r="QIX40" s="132"/>
      <c r="QIY40" s="130"/>
      <c r="QIZ40" s="133"/>
      <c r="QJA40" s="145"/>
      <c r="QJB40" s="129"/>
      <c r="QJC40" s="130"/>
      <c r="QJD40" s="130"/>
      <c r="QJE40" s="131"/>
      <c r="QJF40" s="132"/>
      <c r="QJG40" s="130"/>
      <c r="QJH40" s="133"/>
      <c r="QJI40" s="145"/>
      <c r="QJJ40" s="129"/>
      <c r="QJK40" s="130"/>
      <c r="QJL40" s="130"/>
      <c r="QJM40" s="131"/>
      <c r="QJN40" s="132"/>
      <c r="QJO40" s="130"/>
      <c r="QJP40" s="133"/>
      <c r="QJQ40" s="145"/>
      <c r="QJR40" s="129"/>
      <c r="QJS40" s="130"/>
      <c r="QJT40" s="130"/>
      <c r="QJU40" s="131"/>
      <c r="QJV40" s="132"/>
      <c r="QJW40" s="130"/>
      <c r="QJX40" s="133"/>
      <c r="QJY40" s="145"/>
      <c r="QJZ40" s="129"/>
      <c r="QKA40" s="130"/>
      <c r="QKB40" s="130"/>
      <c r="QKC40" s="131"/>
      <c r="QKD40" s="132"/>
      <c r="QKE40" s="130"/>
      <c r="QKF40" s="133"/>
      <c r="QKG40" s="145"/>
      <c r="QKH40" s="129"/>
      <c r="QKI40" s="130"/>
      <c r="QKJ40" s="130"/>
      <c r="QKK40" s="131"/>
      <c r="QKL40" s="132"/>
      <c r="QKM40" s="130"/>
      <c r="QKN40" s="133"/>
      <c r="QKO40" s="145"/>
      <c r="QKP40" s="129"/>
      <c r="QKQ40" s="130"/>
      <c r="QKR40" s="130"/>
      <c r="QKS40" s="131"/>
      <c r="QKT40" s="132"/>
      <c r="QKU40" s="130"/>
      <c r="QKV40" s="133"/>
      <c r="QKW40" s="145"/>
      <c r="QKX40" s="129"/>
      <c r="QKY40" s="130"/>
      <c r="QKZ40" s="130"/>
      <c r="QLA40" s="131"/>
      <c r="QLB40" s="132"/>
      <c r="QLC40" s="130"/>
      <c r="QLD40" s="133"/>
      <c r="QLE40" s="145"/>
      <c r="QLF40" s="129"/>
      <c r="QLG40" s="130"/>
      <c r="QLH40" s="130"/>
      <c r="QLI40" s="131"/>
      <c r="QLJ40" s="132"/>
      <c r="QLK40" s="130"/>
      <c r="QLL40" s="133"/>
      <c r="QLM40" s="145"/>
      <c r="QLN40" s="129"/>
      <c r="QLO40" s="130"/>
      <c r="QLP40" s="130"/>
      <c r="QLQ40" s="131"/>
      <c r="QLR40" s="132"/>
      <c r="QLS40" s="130"/>
      <c r="QLT40" s="133"/>
      <c r="QLU40" s="145"/>
      <c r="QLV40" s="129"/>
      <c r="QLW40" s="130"/>
      <c r="QLX40" s="130"/>
      <c r="QLY40" s="131"/>
      <c r="QLZ40" s="132"/>
      <c r="QMA40" s="130"/>
      <c r="QMB40" s="133"/>
      <c r="QMC40" s="145"/>
      <c r="QMD40" s="129"/>
      <c r="QME40" s="130"/>
      <c r="QMF40" s="130"/>
      <c r="QMG40" s="131"/>
      <c r="QMH40" s="132"/>
      <c r="QMI40" s="130"/>
      <c r="QMJ40" s="133"/>
      <c r="QMK40" s="145"/>
      <c r="QML40" s="129"/>
      <c r="QMM40" s="130"/>
      <c r="QMN40" s="130"/>
      <c r="QMO40" s="131"/>
      <c r="QMP40" s="132"/>
      <c r="QMQ40" s="130"/>
      <c r="QMR40" s="133"/>
      <c r="QMS40" s="145"/>
      <c r="QMT40" s="129"/>
      <c r="QMU40" s="130"/>
      <c r="QMV40" s="130"/>
      <c r="QMW40" s="131"/>
      <c r="QMX40" s="132"/>
      <c r="QMY40" s="130"/>
      <c r="QMZ40" s="133"/>
      <c r="QNA40" s="145"/>
      <c r="QNB40" s="129"/>
      <c r="QNC40" s="130"/>
      <c r="QND40" s="130"/>
      <c r="QNE40" s="131"/>
      <c r="QNF40" s="132"/>
      <c r="QNG40" s="130"/>
      <c r="QNH40" s="133"/>
      <c r="QNI40" s="145"/>
      <c r="QNJ40" s="129"/>
      <c r="QNK40" s="130"/>
      <c r="QNL40" s="130"/>
      <c r="QNM40" s="131"/>
      <c r="QNN40" s="132"/>
      <c r="QNO40" s="130"/>
      <c r="QNP40" s="133"/>
      <c r="QNQ40" s="145"/>
      <c r="QNR40" s="129"/>
      <c r="QNS40" s="130"/>
      <c r="QNT40" s="130"/>
      <c r="QNU40" s="131"/>
      <c r="QNV40" s="132"/>
      <c r="QNW40" s="130"/>
      <c r="QNX40" s="133"/>
      <c r="QNY40" s="145"/>
      <c r="QNZ40" s="129"/>
      <c r="QOA40" s="130"/>
      <c r="QOB40" s="130"/>
      <c r="QOC40" s="131"/>
      <c r="QOD40" s="132"/>
      <c r="QOE40" s="130"/>
      <c r="QOF40" s="133"/>
      <c r="QOG40" s="145"/>
      <c r="QOH40" s="129"/>
      <c r="QOI40" s="130"/>
      <c r="QOJ40" s="130"/>
      <c r="QOK40" s="131"/>
      <c r="QOL40" s="132"/>
      <c r="QOM40" s="130"/>
      <c r="QON40" s="133"/>
      <c r="QOO40" s="145"/>
      <c r="QOP40" s="129"/>
      <c r="QOQ40" s="130"/>
      <c r="QOR40" s="130"/>
      <c r="QOS40" s="131"/>
      <c r="QOT40" s="132"/>
      <c r="QOU40" s="130"/>
      <c r="QOV40" s="133"/>
      <c r="QOW40" s="145"/>
      <c r="QOX40" s="129"/>
      <c r="QOY40" s="130"/>
      <c r="QOZ40" s="130"/>
      <c r="QPA40" s="131"/>
      <c r="QPB40" s="132"/>
      <c r="QPC40" s="130"/>
      <c r="QPD40" s="133"/>
      <c r="QPE40" s="145"/>
      <c r="QPF40" s="129"/>
      <c r="QPG40" s="130"/>
      <c r="QPH40" s="130"/>
      <c r="QPI40" s="131"/>
      <c r="QPJ40" s="132"/>
      <c r="QPK40" s="130"/>
      <c r="QPL40" s="133"/>
      <c r="QPM40" s="145"/>
      <c r="QPN40" s="129"/>
      <c r="QPO40" s="130"/>
      <c r="QPP40" s="130"/>
      <c r="QPQ40" s="131"/>
      <c r="QPR40" s="132"/>
      <c r="QPS40" s="130"/>
      <c r="QPT40" s="133"/>
      <c r="QPU40" s="145"/>
      <c r="QPV40" s="129"/>
      <c r="QPW40" s="130"/>
      <c r="QPX40" s="130"/>
      <c r="QPY40" s="131"/>
      <c r="QPZ40" s="132"/>
      <c r="QQA40" s="130"/>
      <c r="QQB40" s="133"/>
      <c r="QQC40" s="145"/>
      <c r="QQD40" s="129"/>
      <c r="QQE40" s="130"/>
      <c r="QQF40" s="130"/>
      <c r="QQG40" s="131"/>
      <c r="QQH40" s="132"/>
      <c r="QQI40" s="130"/>
      <c r="QQJ40" s="133"/>
      <c r="QQK40" s="145"/>
      <c r="QQL40" s="129"/>
      <c r="QQM40" s="130"/>
      <c r="QQN40" s="130"/>
      <c r="QQO40" s="131"/>
      <c r="QQP40" s="132"/>
      <c r="QQQ40" s="130"/>
      <c r="QQR40" s="133"/>
      <c r="QQS40" s="145"/>
      <c r="QQT40" s="129"/>
      <c r="QQU40" s="130"/>
      <c r="QQV40" s="130"/>
      <c r="QQW40" s="131"/>
      <c r="QQX40" s="132"/>
      <c r="QQY40" s="130"/>
      <c r="QQZ40" s="133"/>
      <c r="QRA40" s="145"/>
      <c r="QRB40" s="129"/>
      <c r="QRC40" s="130"/>
      <c r="QRD40" s="130"/>
      <c r="QRE40" s="131"/>
      <c r="QRF40" s="132"/>
      <c r="QRG40" s="130"/>
      <c r="QRH40" s="133"/>
      <c r="QRI40" s="145"/>
      <c r="QRJ40" s="129"/>
      <c r="QRK40" s="130"/>
      <c r="QRL40" s="130"/>
      <c r="QRM40" s="131"/>
      <c r="QRN40" s="132"/>
      <c r="QRO40" s="130"/>
      <c r="QRP40" s="133"/>
      <c r="QRQ40" s="145"/>
      <c r="QRR40" s="129"/>
      <c r="QRS40" s="130"/>
      <c r="QRT40" s="130"/>
      <c r="QRU40" s="131"/>
      <c r="QRV40" s="132"/>
      <c r="QRW40" s="130"/>
      <c r="QRX40" s="133"/>
      <c r="QRY40" s="145"/>
      <c r="QRZ40" s="129"/>
      <c r="QSA40" s="130"/>
      <c r="QSB40" s="130"/>
      <c r="QSC40" s="131"/>
      <c r="QSD40" s="132"/>
      <c r="QSE40" s="130"/>
      <c r="QSF40" s="133"/>
      <c r="QSG40" s="145"/>
      <c r="QSH40" s="129"/>
      <c r="QSI40" s="130"/>
      <c r="QSJ40" s="130"/>
      <c r="QSK40" s="131"/>
      <c r="QSL40" s="132"/>
      <c r="QSM40" s="130"/>
      <c r="QSN40" s="133"/>
      <c r="QSO40" s="145"/>
      <c r="QSP40" s="129"/>
      <c r="QSQ40" s="130"/>
      <c r="QSR40" s="130"/>
      <c r="QSS40" s="131"/>
      <c r="QST40" s="132"/>
      <c r="QSU40" s="130"/>
      <c r="QSV40" s="133"/>
      <c r="QSW40" s="145"/>
      <c r="QSX40" s="129"/>
      <c r="QSY40" s="130"/>
      <c r="QSZ40" s="130"/>
      <c r="QTA40" s="131"/>
      <c r="QTB40" s="132"/>
      <c r="QTC40" s="130"/>
      <c r="QTD40" s="133"/>
      <c r="QTE40" s="145"/>
      <c r="QTF40" s="129"/>
      <c r="QTG40" s="130"/>
      <c r="QTH40" s="130"/>
      <c r="QTI40" s="131"/>
      <c r="QTJ40" s="132"/>
      <c r="QTK40" s="130"/>
      <c r="QTL40" s="133"/>
      <c r="QTM40" s="145"/>
      <c r="QTN40" s="129"/>
      <c r="QTO40" s="130"/>
      <c r="QTP40" s="130"/>
      <c r="QTQ40" s="131"/>
      <c r="QTR40" s="132"/>
      <c r="QTS40" s="130"/>
      <c r="QTT40" s="133"/>
      <c r="QTU40" s="145"/>
      <c r="QTV40" s="129"/>
      <c r="QTW40" s="130"/>
      <c r="QTX40" s="130"/>
      <c r="QTY40" s="131"/>
      <c r="QTZ40" s="132"/>
      <c r="QUA40" s="130"/>
      <c r="QUB40" s="133"/>
      <c r="QUC40" s="145"/>
      <c r="QUD40" s="129"/>
      <c r="QUE40" s="130"/>
      <c r="QUF40" s="130"/>
      <c r="QUG40" s="131"/>
      <c r="QUH40" s="132"/>
      <c r="QUI40" s="130"/>
      <c r="QUJ40" s="133"/>
      <c r="QUK40" s="145"/>
      <c r="QUL40" s="129"/>
      <c r="QUM40" s="130"/>
      <c r="QUN40" s="130"/>
      <c r="QUO40" s="131"/>
      <c r="QUP40" s="132"/>
      <c r="QUQ40" s="130"/>
      <c r="QUR40" s="133"/>
      <c r="QUS40" s="145"/>
      <c r="QUT40" s="129"/>
      <c r="QUU40" s="130"/>
      <c r="QUV40" s="130"/>
      <c r="QUW40" s="131"/>
      <c r="QUX40" s="132"/>
      <c r="QUY40" s="130"/>
      <c r="QUZ40" s="133"/>
      <c r="QVA40" s="145"/>
      <c r="QVB40" s="129"/>
      <c r="QVC40" s="130"/>
      <c r="QVD40" s="130"/>
      <c r="QVE40" s="131"/>
      <c r="QVF40" s="132"/>
      <c r="QVG40" s="130"/>
      <c r="QVH40" s="133"/>
      <c r="QVI40" s="145"/>
      <c r="QVJ40" s="129"/>
      <c r="QVK40" s="130"/>
      <c r="QVL40" s="130"/>
      <c r="QVM40" s="131"/>
      <c r="QVN40" s="132"/>
      <c r="QVO40" s="130"/>
      <c r="QVP40" s="133"/>
      <c r="QVQ40" s="145"/>
      <c r="QVR40" s="129"/>
      <c r="QVS40" s="130"/>
      <c r="QVT40" s="130"/>
      <c r="QVU40" s="131"/>
      <c r="QVV40" s="132"/>
      <c r="QVW40" s="130"/>
      <c r="QVX40" s="133"/>
      <c r="QVY40" s="145"/>
      <c r="QVZ40" s="129"/>
      <c r="QWA40" s="130"/>
      <c r="QWB40" s="130"/>
      <c r="QWC40" s="131"/>
      <c r="QWD40" s="132"/>
      <c r="QWE40" s="130"/>
      <c r="QWF40" s="133"/>
      <c r="QWG40" s="145"/>
      <c r="QWH40" s="129"/>
      <c r="QWI40" s="130"/>
      <c r="QWJ40" s="130"/>
      <c r="QWK40" s="131"/>
      <c r="QWL40" s="132"/>
      <c r="QWM40" s="130"/>
      <c r="QWN40" s="133"/>
      <c r="QWO40" s="145"/>
      <c r="QWP40" s="129"/>
      <c r="QWQ40" s="130"/>
      <c r="QWR40" s="130"/>
      <c r="QWS40" s="131"/>
      <c r="QWT40" s="132"/>
      <c r="QWU40" s="130"/>
      <c r="QWV40" s="133"/>
      <c r="QWW40" s="145"/>
      <c r="QWX40" s="129"/>
      <c r="QWY40" s="130"/>
      <c r="QWZ40" s="130"/>
      <c r="QXA40" s="131"/>
      <c r="QXB40" s="132"/>
      <c r="QXC40" s="130"/>
      <c r="QXD40" s="133"/>
      <c r="QXE40" s="145"/>
      <c r="QXF40" s="129"/>
      <c r="QXG40" s="130"/>
      <c r="QXH40" s="130"/>
      <c r="QXI40" s="131"/>
      <c r="QXJ40" s="132"/>
      <c r="QXK40" s="130"/>
      <c r="QXL40" s="133"/>
      <c r="QXM40" s="145"/>
      <c r="QXN40" s="129"/>
      <c r="QXO40" s="130"/>
      <c r="QXP40" s="130"/>
      <c r="QXQ40" s="131"/>
      <c r="QXR40" s="132"/>
      <c r="QXS40" s="130"/>
      <c r="QXT40" s="133"/>
      <c r="QXU40" s="145"/>
      <c r="QXV40" s="129"/>
      <c r="QXW40" s="130"/>
      <c r="QXX40" s="130"/>
      <c r="QXY40" s="131"/>
      <c r="QXZ40" s="132"/>
      <c r="QYA40" s="130"/>
      <c r="QYB40" s="133"/>
      <c r="QYC40" s="145"/>
      <c r="QYD40" s="129"/>
      <c r="QYE40" s="130"/>
      <c r="QYF40" s="130"/>
      <c r="QYG40" s="131"/>
      <c r="QYH40" s="132"/>
      <c r="QYI40" s="130"/>
      <c r="QYJ40" s="133"/>
      <c r="QYK40" s="145"/>
      <c r="QYL40" s="129"/>
      <c r="QYM40" s="130"/>
      <c r="QYN40" s="130"/>
      <c r="QYO40" s="131"/>
      <c r="QYP40" s="132"/>
      <c r="QYQ40" s="130"/>
      <c r="QYR40" s="133"/>
      <c r="QYS40" s="145"/>
      <c r="QYT40" s="129"/>
      <c r="QYU40" s="130"/>
      <c r="QYV40" s="130"/>
      <c r="QYW40" s="131"/>
      <c r="QYX40" s="132"/>
      <c r="QYY40" s="130"/>
      <c r="QYZ40" s="133"/>
      <c r="QZA40" s="145"/>
      <c r="QZB40" s="129"/>
      <c r="QZC40" s="130"/>
      <c r="QZD40" s="130"/>
      <c r="QZE40" s="131"/>
      <c r="QZF40" s="132"/>
      <c r="QZG40" s="130"/>
      <c r="QZH40" s="133"/>
      <c r="QZI40" s="145"/>
      <c r="QZJ40" s="129"/>
      <c r="QZK40" s="130"/>
      <c r="QZL40" s="130"/>
      <c r="QZM40" s="131"/>
      <c r="QZN40" s="132"/>
      <c r="QZO40" s="130"/>
      <c r="QZP40" s="133"/>
      <c r="QZQ40" s="145"/>
      <c r="QZR40" s="129"/>
      <c r="QZS40" s="130"/>
      <c r="QZT40" s="130"/>
      <c r="QZU40" s="131"/>
      <c r="QZV40" s="132"/>
      <c r="QZW40" s="130"/>
      <c r="QZX40" s="133"/>
      <c r="QZY40" s="145"/>
      <c r="QZZ40" s="129"/>
      <c r="RAA40" s="130"/>
      <c r="RAB40" s="130"/>
      <c r="RAC40" s="131"/>
      <c r="RAD40" s="132"/>
      <c r="RAE40" s="130"/>
      <c r="RAF40" s="133"/>
      <c r="RAG40" s="145"/>
      <c r="RAH40" s="129"/>
      <c r="RAI40" s="130"/>
      <c r="RAJ40" s="130"/>
      <c r="RAK40" s="131"/>
      <c r="RAL40" s="132"/>
      <c r="RAM40" s="130"/>
      <c r="RAN40" s="133"/>
      <c r="RAO40" s="145"/>
      <c r="RAP40" s="129"/>
      <c r="RAQ40" s="130"/>
      <c r="RAR40" s="130"/>
      <c r="RAS40" s="131"/>
      <c r="RAT40" s="132"/>
      <c r="RAU40" s="130"/>
      <c r="RAV40" s="133"/>
      <c r="RAW40" s="145"/>
      <c r="RAX40" s="129"/>
      <c r="RAY40" s="130"/>
      <c r="RAZ40" s="130"/>
      <c r="RBA40" s="131"/>
      <c r="RBB40" s="132"/>
      <c r="RBC40" s="130"/>
      <c r="RBD40" s="133"/>
      <c r="RBE40" s="145"/>
      <c r="RBF40" s="129"/>
      <c r="RBG40" s="130"/>
      <c r="RBH40" s="130"/>
      <c r="RBI40" s="131"/>
      <c r="RBJ40" s="132"/>
      <c r="RBK40" s="130"/>
      <c r="RBL40" s="133"/>
      <c r="RBM40" s="145"/>
      <c r="RBN40" s="129"/>
      <c r="RBO40" s="130"/>
      <c r="RBP40" s="130"/>
      <c r="RBQ40" s="131"/>
      <c r="RBR40" s="132"/>
      <c r="RBS40" s="130"/>
      <c r="RBT40" s="133"/>
      <c r="RBU40" s="145"/>
      <c r="RBV40" s="129"/>
      <c r="RBW40" s="130"/>
      <c r="RBX40" s="130"/>
      <c r="RBY40" s="131"/>
      <c r="RBZ40" s="132"/>
      <c r="RCA40" s="130"/>
      <c r="RCB40" s="133"/>
      <c r="RCC40" s="145"/>
      <c r="RCD40" s="129"/>
      <c r="RCE40" s="130"/>
      <c r="RCF40" s="130"/>
      <c r="RCG40" s="131"/>
      <c r="RCH40" s="132"/>
      <c r="RCI40" s="130"/>
      <c r="RCJ40" s="133"/>
      <c r="RCK40" s="145"/>
      <c r="RCL40" s="129"/>
      <c r="RCM40" s="130"/>
      <c r="RCN40" s="130"/>
      <c r="RCO40" s="131"/>
      <c r="RCP40" s="132"/>
      <c r="RCQ40" s="130"/>
      <c r="RCR40" s="133"/>
      <c r="RCS40" s="145"/>
      <c r="RCT40" s="129"/>
      <c r="RCU40" s="130"/>
      <c r="RCV40" s="130"/>
      <c r="RCW40" s="131"/>
      <c r="RCX40" s="132"/>
      <c r="RCY40" s="130"/>
      <c r="RCZ40" s="133"/>
      <c r="RDA40" s="145"/>
      <c r="RDB40" s="129"/>
      <c r="RDC40" s="130"/>
      <c r="RDD40" s="130"/>
      <c r="RDE40" s="131"/>
      <c r="RDF40" s="132"/>
      <c r="RDG40" s="130"/>
      <c r="RDH40" s="133"/>
      <c r="RDI40" s="145"/>
      <c r="RDJ40" s="129"/>
      <c r="RDK40" s="130"/>
      <c r="RDL40" s="130"/>
      <c r="RDM40" s="131"/>
      <c r="RDN40" s="132"/>
      <c r="RDO40" s="130"/>
      <c r="RDP40" s="133"/>
      <c r="RDQ40" s="145"/>
      <c r="RDR40" s="129"/>
      <c r="RDS40" s="130"/>
      <c r="RDT40" s="130"/>
      <c r="RDU40" s="131"/>
      <c r="RDV40" s="132"/>
      <c r="RDW40" s="130"/>
      <c r="RDX40" s="133"/>
      <c r="RDY40" s="145"/>
      <c r="RDZ40" s="129"/>
      <c r="REA40" s="130"/>
      <c r="REB40" s="130"/>
      <c r="REC40" s="131"/>
      <c r="RED40" s="132"/>
      <c r="REE40" s="130"/>
      <c r="REF40" s="133"/>
      <c r="REG40" s="145"/>
      <c r="REH40" s="129"/>
      <c r="REI40" s="130"/>
      <c r="REJ40" s="130"/>
      <c r="REK40" s="131"/>
      <c r="REL40" s="132"/>
      <c r="REM40" s="130"/>
      <c r="REN40" s="133"/>
      <c r="REO40" s="145"/>
      <c r="REP40" s="129"/>
      <c r="REQ40" s="130"/>
      <c r="RER40" s="130"/>
      <c r="RES40" s="131"/>
      <c r="RET40" s="132"/>
      <c r="REU40" s="130"/>
      <c r="REV40" s="133"/>
      <c r="REW40" s="145"/>
      <c r="REX40" s="129"/>
      <c r="REY40" s="130"/>
      <c r="REZ40" s="130"/>
      <c r="RFA40" s="131"/>
      <c r="RFB40" s="132"/>
      <c r="RFC40" s="130"/>
      <c r="RFD40" s="133"/>
      <c r="RFE40" s="145"/>
      <c r="RFF40" s="129"/>
      <c r="RFG40" s="130"/>
      <c r="RFH40" s="130"/>
      <c r="RFI40" s="131"/>
      <c r="RFJ40" s="132"/>
      <c r="RFK40" s="130"/>
      <c r="RFL40" s="133"/>
      <c r="RFM40" s="145"/>
      <c r="RFN40" s="129"/>
      <c r="RFO40" s="130"/>
      <c r="RFP40" s="130"/>
      <c r="RFQ40" s="131"/>
      <c r="RFR40" s="132"/>
      <c r="RFS40" s="130"/>
      <c r="RFT40" s="133"/>
      <c r="RFU40" s="145"/>
      <c r="RFV40" s="129"/>
      <c r="RFW40" s="130"/>
      <c r="RFX40" s="130"/>
      <c r="RFY40" s="131"/>
      <c r="RFZ40" s="132"/>
      <c r="RGA40" s="130"/>
      <c r="RGB40" s="133"/>
      <c r="RGC40" s="145"/>
      <c r="RGD40" s="129"/>
      <c r="RGE40" s="130"/>
      <c r="RGF40" s="130"/>
      <c r="RGG40" s="131"/>
      <c r="RGH40" s="132"/>
      <c r="RGI40" s="130"/>
      <c r="RGJ40" s="133"/>
      <c r="RGK40" s="145"/>
      <c r="RGL40" s="129"/>
      <c r="RGM40" s="130"/>
      <c r="RGN40" s="130"/>
      <c r="RGO40" s="131"/>
      <c r="RGP40" s="132"/>
      <c r="RGQ40" s="130"/>
      <c r="RGR40" s="133"/>
      <c r="RGS40" s="145"/>
      <c r="RGT40" s="129"/>
      <c r="RGU40" s="130"/>
      <c r="RGV40" s="130"/>
      <c r="RGW40" s="131"/>
      <c r="RGX40" s="132"/>
      <c r="RGY40" s="130"/>
      <c r="RGZ40" s="133"/>
      <c r="RHA40" s="145"/>
      <c r="RHB40" s="129"/>
      <c r="RHC40" s="130"/>
      <c r="RHD40" s="130"/>
      <c r="RHE40" s="131"/>
      <c r="RHF40" s="132"/>
      <c r="RHG40" s="130"/>
      <c r="RHH40" s="133"/>
      <c r="RHI40" s="145"/>
      <c r="RHJ40" s="129"/>
      <c r="RHK40" s="130"/>
      <c r="RHL40" s="130"/>
      <c r="RHM40" s="131"/>
      <c r="RHN40" s="132"/>
      <c r="RHO40" s="130"/>
      <c r="RHP40" s="133"/>
      <c r="RHQ40" s="145"/>
      <c r="RHR40" s="129"/>
      <c r="RHS40" s="130"/>
      <c r="RHT40" s="130"/>
      <c r="RHU40" s="131"/>
      <c r="RHV40" s="132"/>
      <c r="RHW40" s="130"/>
      <c r="RHX40" s="133"/>
      <c r="RHY40" s="145"/>
      <c r="RHZ40" s="129"/>
      <c r="RIA40" s="130"/>
      <c r="RIB40" s="130"/>
      <c r="RIC40" s="131"/>
      <c r="RID40" s="132"/>
      <c r="RIE40" s="130"/>
      <c r="RIF40" s="133"/>
      <c r="RIG40" s="145"/>
      <c r="RIH40" s="129"/>
      <c r="RII40" s="130"/>
      <c r="RIJ40" s="130"/>
      <c r="RIK40" s="131"/>
      <c r="RIL40" s="132"/>
      <c r="RIM40" s="130"/>
      <c r="RIN40" s="133"/>
      <c r="RIO40" s="145"/>
      <c r="RIP40" s="129"/>
      <c r="RIQ40" s="130"/>
      <c r="RIR40" s="130"/>
      <c r="RIS40" s="131"/>
      <c r="RIT40" s="132"/>
      <c r="RIU40" s="130"/>
      <c r="RIV40" s="133"/>
      <c r="RIW40" s="145"/>
      <c r="RIX40" s="129"/>
      <c r="RIY40" s="130"/>
      <c r="RIZ40" s="130"/>
      <c r="RJA40" s="131"/>
      <c r="RJB40" s="132"/>
      <c r="RJC40" s="130"/>
      <c r="RJD40" s="133"/>
      <c r="RJE40" s="145"/>
      <c r="RJF40" s="129"/>
      <c r="RJG40" s="130"/>
      <c r="RJH40" s="130"/>
      <c r="RJI40" s="131"/>
      <c r="RJJ40" s="132"/>
      <c r="RJK40" s="130"/>
      <c r="RJL40" s="133"/>
      <c r="RJM40" s="145"/>
      <c r="RJN40" s="129"/>
      <c r="RJO40" s="130"/>
      <c r="RJP40" s="130"/>
      <c r="RJQ40" s="131"/>
      <c r="RJR40" s="132"/>
      <c r="RJS40" s="130"/>
      <c r="RJT40" s="133"/>
      <c r="RJU40" s="145"/>
      <c r="RJV40" s="129"/>
      <c r="RJW40" s="130"/>
      <c r="RJX40" s="130"/>
      <c r="RJY40" s="131"/>
      <c r="RJZ40" s="132"/>
      <c r="RKA40" s="130"/>
      <c r="RKB40" s="133"/>
      <c r="RKC40" s="145"/>
      <c r="RKD40" s="129"/>
      <c r="RKE40" s="130"/>
      <c r="RKF40" s="130"/>
      <c r="RKG40" s="131"/>
      <c r="RKH40" s="132"/>
      <c r="RKI40" s="130"/>
      <c r="RKJ40" s="133"/>
      <c r="RKK40" s="145"/>
      <c r="RKL40" s="129"/>
      <c r="RKM40" s="130"/>
      <c r="RKN40" s="130"/>
      <c r="RKO40" s="131"/>
      <c r="RKP40" s="132"/>
      <c r="RKQ40" s="130"/>
      <c r="RKR40" s="133"/>
      <c r="RKS40" s="145"/>
      <c r="RKT40" s="129"/>
      <c r="RKU40" s="130"/>
      <c r="RKV40" s="130"/>
      <c r="RKW40" s="131"/>
      <c r="RKX40" s="132"/>
      <c r="RKY40" s="130"/>
      <c r="RKZ40" s="133"/>
      <c r="RLA40" s="145"/>
      <c r="RLB40" s="129"/>
      <c r="RLC40" s="130"/>
      <c r="RLD40" s="130"/>
      <c r="RLE40" s="131"/>
      <c r="RLF40" s="132"/>
      <c r="RLG40" s="130"/>
      <c r="RLH40" s="133"/>
      <c r="RLI40" s="145"/>
      <c r="RLJ40" s="129"/>
      <c r="RLK40" s="130"/>
      <c r="RLL40" s="130"/>
      <c r="RLM40" s="131"/>
      <c r="RLN40" s="132"/>
      <c r="RLO40" s="130"/>
      <c r="RLP40" s="133"/>
      <c r="RLQ40" s="145"/>
      <c r="RLR40" s="129"/>
      <c r="RLS40" s="130"/>
      <c r="RLT40" s="130"/>
      <c r="RLU40" s="131"/>
      <c r="RLV40" s="132"/>
      <c r="RLW40" s="130"/>
      <c r="RLX40" s="133"/>
      <c r="RLY40" s="145"/>
      <c r="RLZ40" s="129"/>
      <c r="RMA40" s="130"/>
      <c r="RMB40" s="130"/>
      <c r="RMC40" s="131"/>
      <c r="RMD40" s="132"/>
      <c r="RME40" s="130"/>
      <c r="RMF40" s="133"/>
      <c r="RMG40" s="145"/>
      <c r="RMH40" s="129"/>
      <c r="RMI40" s="130"/>
      <c r="RMJ40" s="130"/>
      <c r="RMK40" s="131"/>
      <c r="RML40" s="132"/>
      <c r="RMM40" s="130"/>
      <c r="RMN40" s="133"/>
      <c r="RMO40" s="145"/>
      <c r="RMP40" s="129"/>
      <c r="RMQ40" s="130"/>
      <c r="RMR40" s="130"/>
      <c r="RMS40" s="131"/>
      <c r="RMT40" s="132"/>
      <c r="RMU40" s="130"/>
      <c r="RMV40" s="133"/>
      <c r="RMW40" s="145"/>
      <c r="RMX40" s="129"/>
      <c r="RMY40" s="130"/>
      <c r="RMZ40" s="130"/>
      <c r="RNA40" s="131"/>
      <c r="RNB40" s="132"/>
      <c r="RNC40" s="130"/>
      <c r="RND40" s="133"/>
      <c r="RNE40" s="145"/>
      <c r="RNF40" s="129"/>
      <c r="RNG40" s="130"/>
      <c r="RNH40" s="130"/>
      <c r="RNI40" s="131"/>
      <c r="RNJ40" s="132"/>
      <c r="RNK40" s="130"/>
      <c r="RNL40" s="133"/>
      <c r="RNM40" s="145"/>
      <c r="RNN40" s="129"/>
      <c r="RNO40" s="130"/>
      <c r="RNP40" s="130"/>
      <c r="RNQ40" s="131"/>
      <c r="RNR40" s="132"/>
      <c r="RNS40" s="130"/>
      <c r="RNT40" s="133"/>
      <c r="RNU40" s="145"/>
      <c r="RNV40" s="129"/>
      <c r="RNW40" s="130"/>
      <c r="RNX40" s="130"/>
      <c r="RNY40" s="131"/>
      <c r="RNZ40" s="132"/>
      <c r="ROA40" s="130"/>
      <c r="ROB40" s="133"/>
      <c r="ROC40" s="145"/>
      <c r="ROD40" s="129"/>
      <c r="ROE40" s="130"/>
      <c r="ROF40" s="130"/>
      <c r="ROG40" s="131"/>
      <c r="ROH40" s="132"/>
      <c r="ROI40" s="130"/>
      <c r="ROJ40" s="133"/>
      <c r="ROK40" s="145"/>
      <c r="ROL40" s="129"/>
      <c r="ROM40" s="130"/>
      <c r="RON40" s="130"/>
      <c r="ROO40" s="131"/>
      <c r="ROP40" s="132"/>
      <c r="ROQ40" s="130"/>
      <c r="ROR40" s="133"/>
      <c r="ROS40" s="145"/>
      <c r="ROT40" s="129"/>
      <c r="ROU40" s="130"/>
      <c r="ROV40" s="130"/>
      <c r="ROW40" s="131"/>
      <c r="ROX40" s="132"/>
      <c r="ROY40" s="130"/>
      <c r="ROZ40" s="133"/>
      <c r="RPA40" s="145"/>
      <c r="RPB40" s="129"/>
      <c r="RPC40" s="130"/>
      <c r="RPD40" s="130"/>
      <c r="RPE40" s="131"/>
      <c r="RPF40" s="132"/>
      <c r="RPG40" s="130"/>
      <c r="RPH40" s="133"/>
      <c r="RPI40" s="145"/>
      <c r="RPJ40" s="129"/>
      <c r="RPK40" s="130"/>
      <c r="RPL40" s="130"/>
      <c r="RPM40" s="131"/>
      <c r="RPN40" s="132"/>
      <c r="RPO40" s="130"/>
      <c r="RPP40" s="133"/>
      <c r="RPQ40" s="145"/>
      <c r="RPR40" s="129"/>
      <c r="RPS40" s="130"/>
      <c r="RPT40" s="130"/>
      <c r="RPU40" s="131"/>
      <c r="RPV40" s="132"/>
      <c r="RPW40" s="130"/>
      <c r="RPX40" s="133"/>
      <c r="RPY40" s="145"/>
      <c r="RPZ40" s="129"/>
      <c r="RQA40" s="130"/>
      <c r="RQB40" s="130"/>
      <c r="RQC40" s="131"/>
      <c r="RQD40" s="132"/>
      <c r="RQE40" s="130"/>
      <c r="RQF40" s="133"/>
      <c r="RQG40" s="145"/>
      <c r="RQH40" s="129"/>
      <c r="RQI40" s="130"/>
      <c r="RQJ40" s="130"/>
      <c r="RQK40" s="131"/>
      <c r="RQL40" s="132"/>
      <c r="RQM40" s="130"/>
      <c r="RQN40" s="133"/>
      <c r="RQO40" s="145"/>
      <c r="RQP40" s="129"/>
      <c r="RQQ40" s="130"/>
      <c r="RQR40" s="130"/>
      <c r="RQS40" s="131"/>
      <c r="RQT40" s="132"/>
      <c r="RQU40" s="130"/>
      <c r="RQV40" s="133"/>
      <c r="RQW40" s="145"/>
      <c r="RQX40" s="129"/>
      <c r="RQY40" s="130"/>
      <c r="RQZ40" s="130"/>
      <c r="RRA40" s="131"/>
      <c r="RRB40" s="132"/>
      <c r="RRC40" s="130"/>
      <c r="RRD40" s="133"/>
      <c r="RRE40" s="145"/>
      <c r="RRF40" s="129"/>
      <c r="RRG40" s="130"/>
      <c r="RRH40" s="130"/>
      <c r="RRI40" s="131"/>
      <c r="RRJ40" s="132"/>
      <c r="RRK40" s="130"/>
      <c r="RRL40" s="133"/>
      <c r="RRM40" s="145"/>
      <c r="RRN40" s="129"/>
      <c r="RRO40" s="130"/>
      <c r="RRP40" s="130"/>
      <c r="RRQ40" s="131"/>
      <c r="RRR40" s="132"/>
      <c r="RRS40" s="130"/>
      <c r="RRT40" s="133"/>
      <c r="RRU40" s="145"/>
      <c r="RRV40" s="129"/>
      <c r="RRW40" s="130"/>
      <c r="RRX40" s="130"/>
      <c r="RRY40" s="131"/>
      <c r="RRZ40" s="132"/>
      <c r="RSA40" s="130"/>
      <c r="RSB40" s="133"/>
      <c r="RSC40" s="145"/>
      <c r="RSD40" s="129"/>
      <c r="RSE40" s="130"/>
      <c r="RSF40" s="130"/>
      <c r="RSG40" s="131"/>
      <c r="RSH40" s="132"/>
      <c r="RSI40" s="130"/>
      <c r="RSJ40" s="133"/>
      <c r="RSK40" s="145"/>
      <c r="RSL40" s="129"/>
      <c r="RSM40" s="130"/>
      <c r="RSN40" s="130"/>
      <c r="RSO40" s="131"/>
      <c r="RSP40" s="132"/>
      <c r="RSQ40" s="130"/>
      <c r="RSR40" s="133"/>
      <c r="RSS40" s="145"/>
      <c r="RST40" s="129"/>
      <c r="RSU40" s="130"/>
      <c r="RSV40" s="130"/>
      <c r="RSW40" s="131"/>
      <c r="RSX40" s="132"/>
      <c r="RSY40" s="130"/>
      <c r="RSZ40" s="133"/>
      <c r="RTA40" s="145"/>
      <c r="RTB40" s="129"/>
      <c r="RTC40" s="130"/>
      <c r="RTD40" s="130"/>
      <c r="RTE40" s="131"/>
      <c r="RTF40" s="132"/>
      <c r="RTG40" s="130"/>
      <c r="RTH40" s="133"/>
      <c r="RTI40" s="145"/>
      <c r="RTJ40" s="129"/>
      <c r="RTK40" s="130"/>
      <c r="RTL40" s="130"/>
      <c r="RTM40" s="131"/>
      <c r="RTN40" s="132"/>
      <c r="RTO40" s="130"/>
      <c r="RTP40" s="133"/>
      <c r="RTQ40" s="145"/>
      <c r="RTR40" s="129"/>
      <c r="RTS40" s="130"/>
      <c r="RTT40" s="130"/>
      <c r="RTU40" s="131"/>
      <c r="RTV40" s="132"/>
      <c r="RTW40" s="130"/>
      <c r="RTX40" s="133"/>
      <c r="RTY40" s="145"/>
      <c r="RTZ40" s="129"/>
      <c r="RUA40" s="130"/>
      <c r="RUB40" s="130"/>
      <c r="RUC40" s="131"/>
      <c r="RUD40" s="132"/>
      <c r="RUE40" s="130"/>
      <c r="RUF40" s="133"/>
      <c r="RUG40" s="145"/>
      <c r="RUH40" s="129"/>
      <c r="RUI40" s="130"/>
      <c r="RUJ40" s="130"/>
      <c r="RUK40" s="131"/>
      <c r="RUL40" s="132"/>
      <c r="RUM40" s="130"/>
      <c r="RUN40" s="133"/>
      <c r="RUO40" s="145"/>
      <c r="RUP40" s="129"/>
      <c r="RUQ40" s="130"/>
      <c r="RUR40" s="130"/>
      <c r="RUS40" s="131"/>
      <c r="RUT40" s="132"/>
      <c r="RUU40" s="130"/>
      <c r="RUV40" s="133"/>
      <c r="RUW40" s="145"/>
      <c r="RUX40" s="129"/>
      <c r="RUY40" s="130"/>
      <c r="RUZ40" s="130"/>
      <c r="RVA40" s="131"/>
      <c r="RVB40" s="132"/>
      <c r="RVC40" s="130"/>
      <c r="RVD40" s="133"/>
      <c r="RVE40" s="145"/>
      <c r="RVF40" s="129"/>
      <c r="RVG40" s="130"/>
      <c r="RVH40" s="130"/>
      <c r="RVI40" s="131"/>
      <c r="RVJ40" s="132"/>
      <c r="RVK40" s="130"/>
      <c r="RVL40" s="133"/>
      <c r="RVM40" s="145"/>
      <c r="RVN40" s="129"/>
      <c r="RVO40" s="130"/>
      <c r="RVP40" s="130"/>
      <c r="RVQ40" s="131"/>
      <c r="RVR40" s="132"/>
      <c r="RVS40" s="130"/>
      <c r="RVT40" s="133"/>
      <c r="RVU40" s="145"/>
      <c r="RVV40" s="129"/>
      <c r="RVW40" s="130"/>
      <c r="RVX40" s="130"/>
      <c r="RVY40" s="131"/>
      <c r="RVZ40" s="132"/>
      <c r="RWA40" s="130"/>
      <c r="RWB40" s="133"/>
      <c r="RWC40" s="145"/>
      <c r="RWD40" s="129"/>
      <c r="RWE40" s="130"/>
      <c r="RWF40" s="130"/>
      <c r="RWG40" s="131"/>
      <c r="RWH40" s="132"/>
      <c r="RWI40" s="130"/>
      <c r="RWJ40" s="133"/>
      <c r="RWK40" s="145"/>
      <c r="RWL40" s="129"/>
      <c r="RWM40" s="130"/>
      <c r="RWN40" s="130"/>
      <c r="RWO40" s="131"/>
      <c r="RWP40" s="132"/>
      <c r="RWQ40" s="130"/>
      <c r="RWR40" s="133"/>
      <c r="RWS40" s="145"/>
      <c r="RWT40" s="129"/>
      <c r="RWU40" s="130"/>
      <c r="RWV40" s="130"/>
      <c r="RWW40" s="131"/>
      <c r="RWX40" s="132"/>
      <c r="RWY40" s="130"/>
      <c r="RWZ40" s="133"/>
      <c r="RXA40" s="145"/>
      <c r="RXB40" s="129"/>
      <c r="RXC40" s="130"/>
      <c r="RXD40" s="130"/>
      <c r="RXE40" s="131"/>
      <c r="RXF40" s="132"/>
      <c r="RXG40" s="130"/>
      <c r="RXH40" s="133"/>
      <c r="RXI40" s="145"/>
      <c r="RXJ40" s="129"/>
      <c r="RXK40" s="130"/>
      <c r="RXL40" s="130"/>
      <c r="RXM40" s="131"/>
      <c r="RXN40" s="132"/>
      <c r="RXO40" s="130"/>
      <c r="RXP40" s="133"/>
      <c r="RXQ40" s="145"/>
      <c r="RXR40" s="129"/>
      <c r="RXS40" s="130"/>
      <c r="RXT40" s="130"/>
      <c r="RXU40" s="131"/>
      <c r="RXV40" s="132"/>
      <c r="RXW40" s="130"/>
      <c r="RXX40" s="133"/>
      <c r="RXY40" s="145"/>
      <c r="RXZ40" s="129"/>
      <c r="RYA40" s="130"/>
      <c r="RYB40" s="130"/>
      <c r="RYC40" s="131"/>
      <c r="RYD40" s="132"/>
      <c r="RYE40" s="130"/>
      <c r="RYF40" s="133"/>
      <c r="RYG40" s="145"/>
      <c r="RYH40" s="129"/>
      <c r="RYI40" s="130"/>
      <c r="RYJ40" s="130"/>
      <c r="RYK40" s="131"/>
      <c r="RYL40" s="132"/>
      <c r="RYM40" s="130"/>
      <c r="RYN40" s="133"/>
      <c r="RYO40" s="145"/>
      <c r="RYP40" s="129"/>
      <c r="RYQ40" s="130"/>
      <c r="RYR40" s="130"/>
      <c r="RYS40" s="131"/>
      <c r="RYT40" s="132"/>
      <c r="RYU40" s="130"/>
      <c r="RYV40" s="133"/>
      <c r="RYW40" s="145"/>
      <c r="RYX40" s="129"/>
      <c r="RYY40" s="130"/>
      <c r="RYZ40" s="130"/>
      <c r="RZA40" s="131"/>
      <c r="RZB40" s="132"/>
      <c r="RZC40" s="130"/>
      <c r="RZD40" s="133"/>
      <c r="RZE40" s="145"/>
      <c r="RZF40" s="129"/>
      <c r="RZG40" s="130"/>
      <c r="RZH40" s="130"/>
      <c r="RZI40" s="131"/>
      <c r="RZJ40" s="132"/>
      <c r="RZK40" s="130"/>
      <c r="RZL40" s="133"/>
      <c r="RZM40" s="145"/>
      <c r="RZN40" s="129"/>
      <c r="RZO40" s="130"/>
      <c r="RZP40" s="130"/>
      <c r="RZQ40" s="131"/>
      <c r="RZR40" s="132"/>
      <c r="RZS40" s="130"/>
      <c r="RZT40" s="133"/>
      <c r="RZU40" s="145"/>
      <c r="RZV40" s="129"/>
      <c r="RZW40" s="130"/>
      <c r="RZX40" s="130"/>
      <c r="RZY40" s="131"/>
      <c r="RZZ40" s="132"/>
      <c r="SAA40" s="130"/>
      <c r="SAB40" s="133"/>
      <c r="SAC40" s="145"/>
      <c r="SAD40" s="129"/>
      <c r="SAE40" s="130"/>
      <c r="SAF40" s="130"/>
      <c r="SAG40" s="131"/>
      <c r="SAH40" s="132"/>
      <c r="SAI40" s="130"/>
      <c r="SAJ40" s="133"/>
      <c r="SAK40" s="145"/>
      <c r="SAL40" s="129"/>
      <c r="SAM40" s="130"/>
      <c r="SAN40" s="130"/>
      <c r="SAO40" s="131"/>
      <c r="SAP40" s="132"/>
      <c r="SAQ40" s="130"/>
      <c r="SAR40" s="133"/>
      <c r="SAS40" s="145"/>
      <c r="SAT40" s="129"/>
      <c r="SAU40" s="130"/>
      <c r="SAV40" s="130"/>
      <c r="SAW40" s="131"/>
      <c r="SAX40" s="132"/>
      <c r="SAY40" s="130"/>
      <c r="SAZ40" s="133"/>
      <c r="SBA40" s="145"/>
      <c r="SBB40" s="129"/>
      <c r="SBC40" s="130"/>
      <c r="SBD40" s="130"/>
      <c r="SBE40" s="131"/>
      <c r="SBF40" s="132"/>
      <c r="SBG40" s="130"/>
      <c r="SBH40" s="133"/>
      <c r="SBI40" s="145"/>
      <c r="SBJ40" s="129"/>
      <c r="SBK40" s="130"/>
      <c r="SBL40" s="130"/>
      <c r="SBM40" s="131"/>
      <c r="SBN40" s="132"/>
      <c r="SBO40" s="130"/>
      <c r="SBP40" s="133"/>
      <c r="SBQ40" s="145"/>
      <c r="SBR40" s="129"/>
      <c r="SBS40" s="130"/>
      <c r="SBT40" s="130"/>
      <c r="SBU40" s="131"/>
      <c r="SBV40" s="132"/>
      <c r="SBW40" s="130"/>
      <c r="SBX40" s="133"/>
      <c r="SBY40" s="145"/>
      <c r="SBZ40" s="129"/>
      <c r="SCA40" s="130"/>
      <c r="SCB40" s="130"/>
      <c r="SCC40" s="131"/>
      <c r="SCD40" s="132"/>
      <c r="SCE40" s="130"/>
      <c r="SCF40" s="133"/>
      <c r="SCG40" s="145"/>
      <c r="SCH40" s="129"/>
      <c r="SCI40" s="130"/>
      <c r="SCJ40" s="130"/>
      <c r="SCK40" s="131"/>
      <c r="SCL40" s="132"/>
      <c r="SCM40" s="130"/>
      <c r="SCN40" s="133"/>
      <c r="SCO40" s="145"/>
      <c r="SCP40" s="129"/>
      <c r="SCQ40" s="130"/>
      <c r="SCR40" s="130"/>
      <c r="SCS40" s="131"/>
      <c r="SCT40" s="132"/>
      <c r="SCU40" s="130"/>
      <c r="SCV40" s="133"/>
      <c r="SCW40" s="145"/>
      <c r="SCX40" s="129"/>
      <c r="SCY40" s="130"/>
      <c r="SCZ40" s="130"/>
      <c r="SDA40" s="131"/>
      <c r="SDB40" s="132"/>
      <c r="SDC40" s="130"/>
      <c r="SDD40" s="133"/>
      <c r="SDE40" s="145"/>
      <c r="SDF40" s="129"/>
      <c r="SDG40" s="130"/>
      <c r="SDH40" s="130"/>
      <c r="SDI40" s="131"/>
      <c r="SDJ40" s="132"/>
      <c r="SDK40" s="130"/>
      <c r="SDL40" s="133"/>
      <c r="SDM40" s="145"/>
      <c r="SDN40" s="129"/>
      <c r="SDO40" s="130"/>
      <c r="SDP40" s="130"/>
      <c r="SDQ40" s="131"/>
      <c r="SDR40" s="132"/>
      <c r="SDS40" s="130"/>
      <c r="SDT40" s="133"/>
      <c r="SDU40" s="145"/>
      <c r="SDV40" s="129"/>
      <c r="SDW40" s="130"/>
      <c r="SDX40" s="130"/>
      <c r="SDY40" s="131"/>
      <c r="SDZ40" s="132"/>
      <c r="SEA40" s="130"/>
      <c r="SEB40" s="133"/>
      <c r="SEC40" s="145"/>
      <c r="SED40" s="129"/>
      <c r="SEE40" s="130"/>
      <c r="SEF40" s="130"/>
      <c r="SEG40" s="131"/>
      <c r="SEH40" s="132"/>
      <c r="SEI40" s="130"/>
      <c r="SEJ40" s="133"/>
      <c r="SEK40" s="145"/>
      <c r="SEL40" s="129"/>
      <c r="SEM40" s="130"/>
      <c r="SEN40" s="130"/>
      <c r="SEO40" s="131"/>
      <c r="SEP40" s="132"/>
      <c r="SEQ40" s="130"/>
      <c r="SER40" s="133"/>
      <c r="SES40" s="145"/>
      <c r="SET40" s="129"/>
      <c r="SEU40" s="130"/>
      <c r="SEV40" s="130"/>
      <c r="SEW40" s="131"/>
      <c r="SEX40" s="132"/>
      <c r="SEY40" s="130"/>
      <c r="SEZ40" s="133"/>
      <c r="SFA40" s="145"/>
      <c r="SFB40" s="129"/>
      <c r="SFC40" s="130"/>
      <c r="SFD40" s="130"/>
      <c r="SFE40" s="131"/>
      <c r="SFF40" s="132"/>
      <c r="SFG40" s="130"/>
      <c r="SFH40" s="133"/>
      <c r="SFI40" s="145"/>
      <c r="SFJ40" s="129"/>
      <c r="SFK40" s="130"/>
      <c r="SFL40" s="130"/>
      <c r="SFM40" s="131"/>
      <c r="SFN40" s="132"/>
      <c r="SFO40" s="130"/>
      <c r="SFP40" s="133"/>
      <c r="SFQ40" s="145"/>
      <c r="SFR40" s="129"/>
      <c r="SFS40" s="130"/>
      <c r="SFT40" s="130"/>
      <c r="SFU40" s="131"/>
      <c r="SFV40" s="132"/>
      <c r="SFW40" s="130"/>
      <c r="SFX40" s="133"/>
      <c r="SFY40" s="145"/>
      <c r="SFZ40" s="129"/>
      <c r="SGA40" s="130"/>
      <c r="SGB40" s="130"/>
      <c r="SGC40" s="131"/>
      <c r="SGD40" s="132"/>
      <c r="SGE40" s="130"/>
      <c r="SGF40" s="133"/>
      <c r="SGG40" s="145"/>
      <c r="SGH40" s="129"/>
      <c r="SGI40" s="130"/>
      <c r="SGJ40" s="130"/>
      <c r="SGK40" s="131"/>
      <c r="SGL40" s="132"/>
      <c r="SGM40" s="130"/>
      <c r="SGN40" s="133"/>
      <c r="SGO40" s="145"/>
      <c r="SGP40" s="129"/>
      <c r="SGQ40" s="130"/>
      <c r="SGR40" s="130"/>
      <c r="SGS40" s="131"/>
      <c r="SGT40" s="132"/>
      <c r="SGU40" s="130"/>
      <c r="SGV40" s="133"/>
      <c r="SGW40" s="145"/>
      <c r="SGX40" s="129"/>
      <c r="SGY40" s="130"/>
      <c r="SGZ40" s="130"/>
      <c r="SHA40" s="131"/>
      <c r="SHB40" s="132"/>
      <c r="SHC40" s="130"/>
      <c r="SHD40" s="133"/>
      <c r="SHE40" s="145"/>
      <c r="SHF40" s="129"/>
      <c r="SHG40" s="130"/>
      <c r="SHH40" s="130"/>
      <c r="SHI40" s="131"/>
      <c r="SHJ40" s="132"/>
      <c r="SHK40" s="130"/>
      <c r="SHL40" s="133"/>
      <c r="SHM40" s="145"/>
      <c r="SHN40" s="129"/>
      <c r="SHO40" s="130"/>
      <c r="SHP40" s="130"/>
      <c r="SHQ40" s="131"/>
      <c r="SHR40" s="132"/>
      <c r="SHS40" s="130"/>
      <c r="SHT40" s="133"/>
      <c r="SHU40" s="145"/>
      <c r="SHV40" s="129"/>
      <c r="SHW40" s="130"/>
      <c r="SHX40" s="130"/>
      <c r="SHY40" s="131"/>
      <c r="SHZ40" s="132"/>
      <c r="SIA40" s="130"/>
      <c r="SIB40" s="133"/>
      <c r="SIC40" s="145"/>
      <c r="SID40" s="129"/>
      <c r="SIE40" s="130"/>
      <c r="SIF40" s="130"/>
      <c r="SIG40" s="131"/>
      <c r="SIH40" s="132"/>
      <c r="SII40" s="130"/>
      <c r="SIJ40" s="133"/>
      <c r="SIK40" s="145"/>
      <c r="SIL40" s="129"/>
      <c r="SIM40" s="130"/>
      <c r="SIN40" s="130"/>
      <c r="SIO40" s="131"/>
      <c r="SIP40" s="132"/>
      <c r="SIQ40" s="130"/>
      <c r="SIR40" s="133"/>
      <c r="SIS40" s="145"/>
      <c r="SIT40" s="129"/>
      <c r="SIU40" s="130"/>
      <c r="SIV40" s="130"/>
      <c r="SIW40" s="131"/>
      <c r="SIX40" s="132"/>
      <c r="SIY40" s="130"/>
      <c r="SIZ40" s="133"/>
      <c r="SJA40" s="145"/>
      <c r="SJB40" s="129"/>
      <c r="SJC40" s="130"/>
      <c r="SJD40" s="130"/>
      <c r="SJE40" s="131"/>
      <c r="SJF40" s="132"/>
      <c r="SJG40" s="130"/>
      <c r="SJH40" s="133"/>
      <c r="SJI40" s="145"/>
      <c r="SJJ40" s="129"/>
      <c r="SJK40" s="130"/>
      <c r="SJL40" s="130"/>
      <c r="SJM40" s="131"/>
      <c r="SJN40" s="132"/>
      <c r="SJO40" s="130"/>
      <c r="SJP40" s="133"/>
      <c r="SJQ40" s="145"/>
      <c r="SJR40" s="129"/>
      <c r="SJS40" s="130"/>
      <c r="SJT40" s="130"/>
      <c r="SJU40" s="131"/>
      <c r="SJV40" s="132"/>
      <c r="SJW40" s="130"/>
      <c r="SJX40" s="133"/>
      <c r="SJY40" s="145"/>
      <c r="SJZ40" s="129"/>
      <c r="SKA40" s="130"/>
      <c r="SKB40" s="130"/>
      <c r="SKC40" s="131"/>
      <c r="SKD40" s="132"/>
      <c r="SKE40" s="130"/>
      <c r="SKF40" s="133"/>
      <c r="SKG40" s="145"/>
      <c r="SKH40" s="129"/>
      <c r="SKI40" s="130"/>
      <c r="SKJ40" s="130"/>
      <c r="SKK40" s="131"/>
      <c r="SKL40" s="132"/>
      <c r="SKM40" s="130"/>
      <c r="SKN40" s="133"/>
      <c r="SKO40" s="145"/>
      <c r="SKP40" s="129"/>
      <c r="SKQ40" s="130"/>
      <c r="SKR40" s="130"/>
      <c r="SKS40" s="131"/>
      <c r="SKT40" s="132"/>
      <c r="SKU40" s="130"/>
      <c r="SKV40" s="133"/>
      <c r="SKW40" s="145"/>
      <c r="SKX40" s="129"/>
      <c r="SKY40" s="130"/>
      <c r="SKZ40" s="130"/>
      <c r="SLA40" s="131"/>
      <c r="SLB40" s="132"/>
      <c r="SLC40" s="130"/>
      <c r="SLD40" s="133"/>
      <c r="SLE40" s="145"/>
      <c r="SLF40" s="129"/>
      <c r="SLG40" s="130"/>
      <c r="SLH40" s="130"/>
      <c r="SLI40" s="131"/>
      <c r="SLJ40" s="132"/>
      <c r="SLK40" s="130"/>
      <c r="SLL40" s="133"/>
      <c r="SLM40" s="145"/>
      <c r="SLN40" s="129"/>
      <c r="SLO40" s="130"/>
      <c r="SLP40" s="130"/>
      <c r="SLQ40" s="131"/>
      <c r="SLR40" s="132"/>
      <c r="SLS40" s="130"/>
      <c r="SLT40" s="133"/>
      <c r="SLU40" s="145"/>
      <c r="SLV40" s="129"/>
      <c r="SLW40" s="130"/>
      <c r="SLX40" s="130"/>
      <c r="SLY40" s="131"/>
      <c r="SLZ40" s="132"/>
      <c r="SMA40" s="130"/>
      <c r="SMB40" s="133"/>
      <c r="SMC40" s="145"/>
      <c r="SMD40" s="129"/>
      <c r="SME40" s="130"/>
      <c r="SMF40" s="130"/>
      <c r="SMG40" s="131"/>
      <c r="SMH40" s="132"/>
      <c r="SMI40" s="130"/>
      <c r="SMJ40" s="133"/>
      <c r="SMK40" s="145"/>
      <c r="SML40" s="129"/>
      <c r="SMM40" s="130"/>
      <c r="SMN40" s="130"/>
      <c r="SMO40" s="131"/>
      <c r="SMP40" s="132"/>
      <c r="SMQ40" s="130"/>
      <c r="SMR40" s="133"/>
      <c r="SMS40" s="145"/>
      <c r="SMT40" s="129"/>
      <c r="SMU40" s="130"/>
      <c r="SMV40" s="130"/>
      <c r="SMW40" s="131"/>
      <c r="SMX40" s="132"/>
      <c r="SMY40" s="130"/>
      <c r="SMZ40" s="133"/>
      <c r="SNA40" s="145"/>
      <c r="SNB40" s="129"/>
      <c r="SNC40" s="130"/>
      <c r="SND40" s="130"/>
      <c r="SNE40" s="131"/>
      <c r="SNF40" s="132"/>
      <c r="SNG40" s="130"/>
      <c r="SNH40" s="133"/>
      <c r="SNI40" s="145"/>
      <c r="SNJ40" s="129"/>
      <c r="SNK40" s="130"/>
      <c r="SNL40" s="130"/>
      <c r="SNM40" s="131"/>
      <c r="SNN40" s="132"/>
      <c r="SNO40" s="130"/>
      <c r="SNP40" s="133"/>
      <c r="SNQ40" s="145"/>
      <c r="SNR40" s="129"/>
      <c r="SNS40" s="130"/>
      <c r="SNT40" s="130"/>
      <c r="SNU40" s="131"/>
      <c r="SNV40" s="132"/>
      <c r="SNW40" s="130"/>
      <c r="SNX40" s="133"/>
      <c r="SNY40" s="145"/>
      <c r="SNZ40" s="129"/>
      <c r="SOA40" s="130"/>
      <c r="SOB40" s="130"/>
      <c r="SOC40" s="131"/>
      <c r="SOD40" s="132"/>
      <c r="SOE40" s="130"/>
      <c r="SOF40" s="133"/>
      <c r="SOG40" s="145"/>
      <c r="SOH40" s="129"/>
      <c r="SOI40" s="130"/>
      <c r="SOJ40" s="130"/>
      <c r="SOK40" s="131"/>
      <c r="SOL40" s="132"/>
      <c r="SOM40" s="130"/>
      <c r="SON40" s="133"/>
      <c r="SOO40" s="145"/>
      <c r="SOP40" s="129"/>
      <c r="SOQ40" s="130"/>
      <c r="SOR40" s="130"/>
      <c r="SOS40" s="131"/>
      <c r="SOT40" s="132"/>
      <c r="SOU40" s="130"/>
      <c r="SOV40" s="133"/>
      <c r="SOW40" s="145"/>
      <c r="SOX40" s="129"/>
      <c r="SOY40" s="130"/>
      <c r="SOZ40" s="130"/>
      <c r="SPA40" s="131"/>
      <c r="SPB40" s="132"/>
      <c r="SPC40" s="130"/>
      <c r="SPD40" s="133"/>
      <c r="SPE40" s="145"/>
      <c r="SPF40" s="129"/>
      <c r="SPG40" s="130"/>
      <c r="SPH40" s="130"/>
      <c r="SPI40" s="131"/>
      <c r="SPJ40" s="132"/>
      <c r="SPK40" s="130"/>
      <c r="SPL40" s="133"/>
      <c r="SPM40" s="145"/>
      <c r="SPN40" s="129"/>
      <c r="SPO40" s="130"/>
      <c r="SPP40" s="130"/>
      <c r="SPQ40" s="131"/>
      <c r="SPR40" s="132"/>
      <c r="SPS40" s="130"/>
      <c r="SPT40" s="133"/>
      <c r="SPU40" s="145"/>
      <c r="SPV40" s="129"/>
      <c r="SPW40" s="130"/>
      <c r="SPX40" s="130"/>
      <c r="SPY40" s="131"/>
      <c r="SPZ40" s="132"/>
      <c r="SQA40" s="130"/>
      <c r="SQB40" s="133"/>
      <c r="SQC40" s="145"/>
      <c r="SQD40" s="129"/>
      <c r="SQE40" s="130"/>
      <c r="SQF40" s="130"/>
      <c r="SQG40" s="131"/>
      <c r="SQH40" s="132"/>
      <c r="SQI40" s="130"/>
      <c r="SQJ40" s="133"/>
      <c r="SQK40" s="145"/>
      <c r="SQL40" s="129"/>
      <c r="SQM40" s="130"/>
      <c r="SQN40" s="130"/>
      <c r="SQO40" s="131"/>
      <c r="SQP40" s="132"/>
      <c r="SQQ40" s="130"/>
      <c r="SQR40" s="133"/>
      <c r="SQS40" s="145"/>
      <c r="SQT40" s="129"/>
      <c r="SQU40" s="130"/>
      <c r="SQV40" s="130"/>
      <c r="SQW40" s="131"/>
      <c r="SQX40" s="132"/>
      <c r="SQY40" s="130"/>
      <c r="SQZ40" s="133"/>
      <c r="SRA40" s="145"/>
      <c r="SRB40" s="129"/>
      <c r="SRC40" s="130"/>
      <c r="SRD40" s="130"/>
      <c r="SRE40" s="131"/>
      <c r="SRF40" s="132"/>
      <c r="SRG40" s="130"/>
      <c r="SRH40" s="133"/>
      <c r="SRI40" s="145"/>
      <c r="SRJ40" s="129"/>
      <c r="SRK40" s="130"/>
      <c r="SRL40" s="130"/>
      <c r="SRM40" s="131"/>
      <c r="SRN40" s="132"/>
      <c r="SRO40" s="130"/>
      <c r="SRP40" s="133"/>
      <c r="SRQ40" s="145"/>
      <c r="SRR40" s="129"/>
      <c r="SRS40" s="130"/>
      <c r="SRT40" s="130"/>
      <c r="SRU40" s="131"/>
      <c r="SRV40" s="132"/>
      <c r="SRW40" s="130"/>
      <c r="SRX40" s="133"/>
      <c r="SRY40" s="145"/>
      <c r="SRZ40" s="129"/>
      <c r="SSA40" s="130"/>
      <c r="SSB40" s="130"/>
      <c r="SSC40" s="131"/>
      <c r="SSD40" s="132"/>
      <c r="SSE40" s="130"/>
      <c r="SSF40" s="133"/>
      <c r="SSG40" s="145"/>
      <c r="SSH40" s="129"/>
      <c r="SSI40" s="130"/>
      <c r="SSJ40" s="130"/>
      <c r="SSK40" s="131"/>
      <c r="SSL40" s="132"/>
      <c r="SSM40" s="130"/>
      <c r="SSN40" s="133"/>
      <c r="SSO40" s="145"/>
      <c r="SSP40" s="129"/>
      <c r="SSQ40" s="130"/>
      <c r="SSR40" s="130"/>
      <c r="SSS40" s="131"/>
      <c r="SST40" s="132"/>
      <c r="SSU40" s="130"/>
      <c r="SSV40" s="133"/>
      <c r="SSW40" s="145"/>
      <c r="SSX40" s="129"/>
      <c r="SSY40" s="130"/>
      <c r="SSZ40" s="130"/>
      <c r="STA40" s="131"/>
      <c r="STB40" s="132"/>
      <c r="STC40" s="130"/>
      <c r="STD40" s="133"/>
      <c r="STE40" s="145"/>
      <c r="STF40" s="129"/>
      <c r="STG40" s="130"/>
      <c r="STH40" s="130"/>
      <c r="STI40" s="131"/>
      <c r="STJ40" s="132"/>
      <c r="STK40" s="130"/>
      <c r="STL40" s="133"/>
      <c r="STM40" s="145"/>
      <c r="STN40" s="129"/>
      <c r="STO40" s="130"/>
      <c r="STP40" s="130"/>
      <c r="STQ40" s="131"/>
      <c r="STR40" s="132"/>
      <c r="STS40" s="130"/>
      <c r="STT40" s="133"/>
      <c r="STU40" s="145"/>
      <c r="STV40" s="129"/>
      <c r="STW40" s="130"/>
      <c r="STX40" s="130"/>
      <c r="STY40" s="131"/>
      <c r="STZ40" s="132"/>
      <c r="SUA40" s="130"/>
      <c r="SUB40" s="133"/>
      <c r="SUC40" s="145"/>
      <c r="SUD40" s="129"/>
      <c r="SUE40" s="130"/>
      <c r="SUF40" s="130"/>
      <c r="SUG40" s="131"/>
      <c r="SUH40" s="132"/>
      <c r="SUI40" s="130"/>
      <c r="SUJ40" s="133"/>
      <c r="SUK40" s="145"/>
      <c r="SUL40" s="129"/>
      <c r="SUM40" s="130"/>
      <c r="SUN40" s="130"/>
      <c r="SUO40" s="131"/>
      <c r="SUP40" s="132"/>
      <c r="SUQ40" s="130"/>
      <c r="SUR40" s="133"/>
      <c r="SUS40" s="145"/>
      <c r="SUT40" s="129"/>
      <c r="SUU40" s="130"/>
      <c r="SUV40" s="130"/>
      <c r="SUW40" s="131"/>
      <c r="SUX40" s="132"/>
      <c r="SUY40" s="130"/>
      <c r="SUZ40" s="133"/>
      <c r="SVA40" s="145"/>
      <c r="SVB40" s="129"/>
      <c r="SVC40" s="130"/>
      <c r="SVD40" s="130"/>
      <c r="SVE40" s="131"/>
      <c r="SVF40" s="132"/>
      <c r="SVG40" s="130"/>
      <c r="SVH40" s="133"/>
      <c r="SVI40" s="145"/>
      <c r="SVJ40" s="129"/>
      <c r="SVK40" s="130"/>
      <c r="SVL40" s="130"/>
      <c r="SVM40" s="131"/>
      <c r="SVN40" s="132"/>
      <c r="SVO40" s="130"/>
      <c r="SVP40" s="133"/>
      <c r="SVQ40" s="145"/>
      <c r="SVR40" s="129"/>
      <c r="SVS40" s="130"/>
      <c r="SVT40" s="130"/>
      <c r="SVU40" s="131"/>
      <c r="SVV40" s="132"/>
      <c r="SVW40" s="130"/>
      <c r="SVX40" s="133"/>
      <c r="SVY40" s="145"/>
      <c r="SVZ40" s="129"/>
      <c r="SWA40" s="130"/>
      <c r="SWB40" s="130"/>
      <c r="SWC40" s="131"/>
      <c r="SWD40" s="132"/>
      <c r="SWE40" s="130"/>
      <c r="SWF40" s="133"/>
      <c r="SWG40" s="145"/>
      <c r="SWH40" s="129"/>
      <c r="SWI40" s="130"/>
      <c r="SWJ40" s="130"/>
      <c r="SWK40" s="131"/>
      <c r="SWL40" s="132"/>
      <c r="SWM40" s="130"/>
      <c r="SWN40" s="133"/>
      <c r="SWO40" s="145"/>
      <c r="SWP40" s="129"/>
      <c r="SWQ40" s="130"/>
      <c r="SWR40" s="130"/>
      <c r="SWS40" s="131"/>
      <c r="SWT40" s="132"/>
      <c r="SWU40" s="130"/>
      <c r="SWV40" s="133"/>
      <c r="SWW40" s="145"/>
      <c r="SWX40" s="129"/>
      <c r="SWY40" s="130"/>
      <c r="SWZ40" s="130"/>
      <c r="SXA40" s="131"/>
      <c r="SXB40" s="132"/>
      <c r="SXC40" s="130"/>
      <c r="SXD40" s="133"/>
      <c r="SXE40" s="145"/>
      <c r="SXF40" s="129"/>
      <c r="SXG40" s="130"/>
      <c r="SXH40" s="130"/>
      <c r="SXI40" s="131"/>
      <c r="SXJ40" s="132"/>
      <c r="SXK40" s="130"/>
      <c r="SXL40" s="133"/>
      <c r="SXM40" s="145"/>
      <c r="SXN40" s="129"/>
      <c r="SXO40" s="130"/>
      <c r="SXP40" s="130"/>
      <c r="SXQ40" s="131"/>
      <c r="SXR40" s="132"/>
      <c r="SXS40" s="130"/>
      <c r="SXT40" s="133"/>
      <c r="SXU40" s="145"/>
      <c r="SXV40" s="129"/>
      <c r="SXW40" s="130"/>
      <c r="SXX40" s="130"/>
      <c r="SXY40" s="131"/>
      <c r="SXZ40" s="132"/>
      <c r="SYA40" s="130"/>
      <c r="SYB40" s="133"/>
      <c r="SYC40" s="145"/>
      <c r="SYD40" s="129"/>
      <c r="SYE40" s="130"/>
      <c r="SYF40" s="130"/>
      <c r="SYG40" s="131"/>
      <c r="SYH40" s="132"/>
      <c r="SYI40" s="130"/>
      <c r="SYJ40" s="133"/>
      <c r="SYK40" s="145"/>
      <c r="SYL40" s="129"/>
      <c r="SYM40" s="130"/>
      <c r="SYN40" s="130"/>
      <c r="SYO40" s="131"/>
      <c r="SYP40" s="132"/>
      <c r="SYQ40" s="130"/>
      <c r="SYR40" s="133"/>
      <c r="SYS40" s="145"/>
      <c r="SYT40" s="129"/>
      <c r="SYU40" s="130"/>
      <c r="SYV40" s="130"/>
      <c r="SYW40" s="131"/>
      <c r="SYX40" s="132"/>
      <c r="SYY40" s="130"/>
      <c r="SYZ40" s="133"/>
      <c r="SZA40" s="145"/>
      <c r="SZB40" s="129"/>
      <c r="SZC40" s="130"/>
      <c r="SZD40" s="130"/>
      <c r="SZE40" s="131"/>
      <c r="SZF40" s="132"/>
      <c r="SZG40" s="130"/>
      <c r="SZH40" s="133"/>
      <c r="SZI40" s="145"/>
      <c r="SZJ40" s="129"/>
      <c r="SZK40" s="130"/>
      <c r="SZL40" s="130"/>
      <c r="SZM40" s="131"/>
      <c r="SZN40" s="132"/>
      <c r="SZO40" s="130"/>
      <c r="SZP40" s="133"/>
      <c r="SZQ40" s="145"/>
      <c r="SZR40" s="129"/>
      <c r="SZS40" s="130"/>
      <c r="SZT40" s="130"/>
      <c r="SZU40" s="131"/>
      <c r="SZV40" s="132"/>
      <c r="SZW40" s="130"/>
      <c r="SZX40" s="133"/>
      <c r="SZY40" s="145"/>
      <c r="SZZ40" s="129"/>
      <c r="TAA40" s="130"/>
      <c r="TAB40" s="130"/>
      <c r="TAC40" s="131"/>
      <c r="TAD40" s="132"/>
      <c r="TAE40" s="130"/>
      <c r="TAF40" s="133"/>
      <c r="TAG40" s="145"/>
      <c r="TAH40" s="129"/>
      <c r="TAI40" s="130"/>
      <c r="TAJ40" s="130"/>
      <c r="TAK40" s="131"/>
      <c r="TAL40" s="132"/>
      <c r="TAM40" s="130"/>
      <c r="TAN40" s="133"/>
      <c r="TAO40" s="145"/>
      <c r="TAP40" s="129"/>
      <c r="TAQ40" s="130"/>
      <c r="TAR40" s="130"/>
      <c r="TAS40" s="131"/>
      <c r="TAT40" s="132"/>
      <c r="TAU40" s="130"/>
      <c r="TAV40" s="133"/>
      <c r="TAW40" s="145"/>
      <c r="TAX40" s="129"/>
      <c r="TAY40" s="130"/>
      <c r="TAZ40" s="130"/>
      <c r="TBA40" s="131"/>
      <c r="TBB40" s="132"/>
      <c r="TBC40" s="130"/>
      <c r="TBD40" s="133"/>
      <c r="TBE40" s="145"/>
      <c r="TBF40" s="129"/>
      <c r="TBG40" s="130"/>
      <c r="TBH40" s="130"/>
      <c r="TBI40" s="131"/>
      <c r="TBJ40" s="132"/>
      <c r="TBK40" s="130"/>
      <c r="TBL40" s="133"/>
      <c r="TBM40" s="145"/>
      <c r="TBN40" s="129"/>
      <c r="TBO40" s="130"/>
      <c r="TBP40" s="130"/>
      <c r="TBQ40" s="131"/>
      <c r="TBR40" s="132"/>
      <c r="TBS40" s="130"/>
      <c r="TBT40" s="133"/>
      <c r="TBU40" s="145"/>
      <c r="TBV40" s="129"/>
      <c r="TBW40" s="130"/>
      <c r="TBX40" s="130"/>
      <c r="TBY40" s="131"/>
      <c r="TBZ40" s="132"/>
      <c r="TCA40" s="130"/>
      <c r="TCB40" s="133"/>
      <c r="TCC40" s="145"/>
      <c r="TCD40" s="129"/>
      <c r="TCE40" s="130"/>
      <c r="TCF40" s="130"/>
      <c r="TCG40" s="131"/>
      <c r="TCH40" s="132"/>
      <c r="TCI40" s="130"/>
      <c r="TCJ40" s="133"/>
      <c r="TCK40" s="145"/>
      <c r="TCL40" s="129"/>
      <c r="TCM40" s="130"/>
      <c r="TCN40" s="130"/>
      <c r="TCO40" s="131"/>
      <c r="TCP40" s="132"/>
      <c r="TCQ40" s="130"/>
      <c r="TCR40" s="133"/>
      <c r="TCS40" s="145"/>
      <c r="TCT40" s="129"/>
      <c r="TCU40" s="130"/>
      <c r="TCV40" s="130"/>
      <c r="TCW40" s="131"/>
      <c r="TCX40" s="132"/>
      <c r="TCY40" s="130"/>
      <c r="TCZ40" s="133"/>
      <c r="TDA40" s="145"/>
      <c r="TDB40" s="129"/>
      <c r="TDC40" s="130"/>
      <c r="TDD40" s="130"/>
      <c r="TDE40" s="131"/>
      <c r="TDF40" s="132"/>
      <c r="TDG40" s="130"/>
      <c r="TDH40" s="133"/>
      <c r="TDI40" s="145"/>
      <c r="TDJ40" s="129"/>
      <c r="TDK40" s="130"/>
      <c r="TDL40" s="130"/>
      <c r="TDM40" s="131"/>
      <c r="TDN40" s="132"/>
      <c r="TDO40" s="130"/>
      <c r="TDP40" s="133"/>
      <c r="TDQ40" s="145"/>
      <c r="TDR40" s="129"/>
      <c r="TDS40" s="130"/>
      <c r="TDT40" s="130"/>
      <c r="TDU40" s="131"/>
      <c r="TDV40" s="132"/>
      <c r="TDW40" s="130"/>
      <c r="TDX40" s="133"/>
      <c r="TDY40" s="145"/>
      <c r="TDZ40" s="129"/>
      <c r="TEA40" s="130"/>
      <c r="TEB40" s="130"/>
      <c r="TEC40" s="131"/>
      <c r="TED40" s="132"/>
      <c r="TEE40" s="130"/>
      <c r="TEF40" s="133"/>
      <c r="TEG40" s="145"/>
      <c r="TEH40" s="129"/>
      <c r="TEI40" s="130"/>
      <c r="TEJ40" s="130"/>
      <c r="TEK40" s="131"/>
      <c r="TEL40" s="132"/>
      <c r="TEM40" s="130"/>
      <c r="TEN40" s="133"/>
      <c r="TEO40" s="145"/>
      <c r="TEP40" s="129"/>
      <c r="TEQ40" s="130"/>
      <c r="TER40" s="130"/>
      <c r="TES40" s="131"/>
      <c r="TET40" s="132"/>
      <c r="TEU40" s="130"/>
      <c r="TEV40" s="133"/>
      <c r="TEW40" s="145"/>
      <c r="TEX40" s="129"/>
      <c r="TEY40" s="130"/>
      <c r="TEZ40" s="130"/>
      <c r="TFA40" s="131"/>
      <c r="TFB40" s="132"/>
      <c r="TFC40" s="130"/>
      <c r="TFD40" s="133"/>
      <c r="TFE40" s="145"/>
      <c r="TFF40" s="129"/>
      <c r="TFG40" s="130"/>
      <c r="TFH40" s="130"/>
      <c r="TFI40" s="131"/>
      <c r="TFJ40" s="132"/>
      <c r="TFK40" s="130"/>
      <c r="TFL40" s="133"/>
      <c r="TFM40" s="145"/>
      <c r="TFN40" s="129"/>
      <c r="TFO40" s="130"/>
      <c r="TFP40" s="130"/>
      <c r="TFQ40" s="131"/>
      <c r="TFR40" s="132"/>
      <c r="TFS40" s="130"/>
      <c r="TFT40" s="133"/>
      <c r="TFU40" s="145"/>
      <c r="TFV40" s="129"/>
      <c r="TFW40" s="130"/>
      <c r="TFX40" s="130"/>
      <c r="TFY40" s="131"/>
      <c r="TFZ40" s="132"/>
      <c r="TGA40" s="130"/>
      <c r="TGB40" s="133"/>
      <c r="TGC40" s="145"/>
      <c r="TGD40" s="129"/>
      <c r="TGE40" s="130"/>
      <c r="TGF40" s="130"/>
      <c r="TGG40" s="131"/>
      <c r="TGH40" s="132"/>
      <c r="TGI40" s="130"/>
      <c r="TGJ40" s="133"/>
      <c r="TGK40" s="145"/>
      <c r="TGL40" s="129"/>
      <c r="TGM40" s="130"/>
      <c r="TGN40" s="130"/>
      <c r="TGO40" s="131"/>
      <c r="TGP40" s="132"/>
      <c r="TGQ40" s="130"/>
      <c r="TGR40" s="133"/>
      <c r="TGS40" s="145"/>
      <c r="TGT40" s="129"/>
      <c r="TGU40" s="130"/>
      <c r="TGV40" s="130"/>
      <c r="TGW40" s="131"/>
      <c r="TGX40" s="132"/>
      <c r="TGY40" s="130"/>
      <c r="TGZ40" s="133"/>
      <c r="THA40" s="145"/>
      <c r="THB40" s="129"/>
      <c r="THC40" s="130"/>
      <c r="THD40" s="130"/>
      <c r="THE40" s="131"/>
      <c r="THF40" s="132"/>
      <c r="THG40" s="130"/>
      <c r="THH40" s="133"/>
      <c r="THI40" s="145"/>
      <c r="THJ40" s="129"/>
      <c r="THK40" s="130"/>
      <c r="THL40" s="130"/>
      <c r="THM40" s="131"/>
      <c r="THN40" s="132"/>
      <c r="THO40" s="130"/>
      <c r="THP40" s="133"/>
      <c r="THQ40" s="145"/>
      <c r="THR40" s="129"/>
      <c r="THS40" s="130"/>
      <c r="THT40" s="130"/>
      <c r="THU40" s="131"/>
      <c r="THV40" s="132"/>
      <c r="THW40" s="130"/>
      <c r="THX40" s="133"/>
      <c r="THY40" s="145"/>
      <c r="THZ40" s="129"/>
      <c r="TIA40" s="130"/>
      <c r="TIB40" s="130"/>
      <c r="TIC40" s="131"/>
      <c r="TID40" s="132"/>
      <c r="TIE40" s="130"/>
      <c r="TIF40" s="133"/>
      <c r="TIG40" s="145"/>
      <c r="TIH40" s="129"/>
      <c r="TII40" s="130"/>
      <c r="TIJ40" s="130"/>
      <c r="TIK40" s="131"/>
      <c r="TIL40" s="132"/>
      <c r="TIM40" s="130"/>
      <c r="TIN40" s="133"/>
      <c r="TIO40" s="145"/>
      <c r="TIP40" s="129"/>
      <c r="TIQ40" s="130"/>
      <c r="TIR40" s="130"/>
      <c r="TIS40" s="131"/>
      <c r="TIT40" s="132"/>
      <c r="TIU40" s="130"/>
      <c r="TIV40" s="133"/>
      <c r="TIW40" s="145"/>
      <c r="TIX40" s="129"/>
      <c r="TIY40" s="130"/>
      <c r="TIZ40" s="130"/>
      <c r="TJA40" s="131"/>
      <c r="TJB40" s="132"/>
      <c r="TJC40" s="130"/>
      <c r="TJD40" s="133"/>
      <c r="TJE40" s="145"/>
      <c r="TJF40" s="129"/>
      <c r="TJG40" s="130"/>
      <c r="TJH40" s="130"/>
      <c r="TJI40" s="131"/>
      <c r="TJJ40" s="132"/>
      <c r="TJK40" s="130"/>
      <c r="TJL40" s="133"/>
      <c r="TJM40" s="145"/>
      <c r="TJN40" s="129"/>
      <c r="TJO40" s="130"/>
      <c r="TJP40" s="130"/>
      <c r="TJQ40" s="131"/>
      <c r="TJR40" s="132"/>
      <c r="TJS40" s="130"/>
      <c r="TJT40" s="133"/>
      <c r="TJU40" s="145"/>
      <c r="TJV40" s="129"/>
      <c r="TJW40" s="130"/>
      <c r="TJX40" s="130"/>
      <c r="TJY40" s="131"/>
      <c r="TJZ40" s="132"/>
      <c r="TKA40" s="130"/>
      <c r="TKB40" s="133"/>
      <c r="TKC40" s="145"/>
      <c r="TKD40" s="129"/>
      <c r="TKE40" s="130"/>
      <c r="TKF40" s="130"/>
      <c r="TKG40" s="131"/>
      <c r="TKH40" s="132"/>
      <c r="TKI40" s="130"/>
      <c r="TKJ40" s="133"/>
      <c r="TKK40" s="145"/>
      <c r="TKL40" s="129"/>
      <c r="TKM40" s="130"/>
      <c r="TKN40" s="130"/>
      <c r="TKO40" s="131"/>
      <c r="TKP40" s="132"/>
      <c r="TKQ40" s="130"/>
      <c r="TKR40" s="133"/>
      <c r="TKS40" s="145"/>
      <c r="TKT40" s="129"/>
      <c r="TKU40" s="130"/>
      <c r="TKV40" s="130"/>
      <c r="TKW40" s="131"/>
      <c r="TKX40" s="132"/>
      <c r="TKY40" s="130"/>
      <c r="TKZ40" s="133"/>
      <c r="TLA40" s="145"/>
      <c r="TLB40" s="129"/>
      <c r="TLC40" s="130"/>
      <c r="TLD40" s="130"/>
      <c r="TLE40" s="131"/>
      <c r="TLF40" s="132"/>
      <c r="TLG40" s="130"/>
      <c r="TLH40" s="133"/>
      <c r="TLI40" s="145"/>
      <c r="TLJ40" s="129"/>
      <c r="TLK40" s="130"/>
      <c r="TLL40" s="130"/>
      <c r="TLM40" s="131"/>
      <c r="TLN40" s="132"/>
      <c r="TLO40" s="130"/>
      <c r="TLP40" s="133"/>
      <c r="TLQ40" s="145"/>
      <c r="TLR40" s="129"/>
      <c r="TLS40" s="130"/>
      <c r="TLT40" s="130"/>
      <c r="TLU40" s="131"/>
      <c r="TLV40" s="132"/>
      <c r="TLW40" s="130"/>
      <c r="TLX40" s="133"/>
      <c r="TLY40" s="145"/>
      <c r="TLZ40" s="129"/>
      <c r="TMA40" s="130"/>
      <c r="TMB40" s="130"/>
      <c r="TMC40" s="131"/>
      <c r="TMD40" s="132"/>
      <c r="TME40" s="130"/>
      <c r="TMF40" s="133"/>
      <c r="TMG40" s="145"/>
      <c r="TMH40" s="129"/>
      <c r="TMI40" s="130"/>
      <c r="TMJ40" s="130"/>
      <c r="TMK40" s="131"/>
      <c r="TML40" s="132"/>
      <c r="TMM40" s="130"/>
      <c r="TMN40" s="133"/>
      <c r="TMO40" s="145"/>
      <c r="TMP40" s="129"/>
      <c r="TMQ40" s="130"/>
      <c r="TMR40" s="130"/>
      <c r="TMS40" s="131"/>
      <c r="TMT40" s="132"/>
      <c r="TMU40" s="130"/>
      <c r="TMV40" s="133"/>
      <c r="TMW40" s="145"/>
      <c r="TMX40" s="129"/>
      <c r="TMY40" s="130"/>
      <c r="TMZ40" s="130"/>
      <c r="TNA40" s="131"/>
      <c r="TNB40" s="132"/>
      <c r="TNC40" s="130"/>
      <c r="TND40" s="133"/>
      <c r="TNE40" s="145"/>
      <c r="TNF40" s="129"/>
      <c r="TNG40" s="130"/>
      <c r="TNH40" s="130"/>
      <c r="TNI40" s="131"/>
      <c r="TNJ40" s="132"/>
      <c r="TNK40" s="130"/>
      <c r="TNL40" s="133"/>
      <c r="TNM40" s="145"/>
      <c r="TNN40" s="129"/>
      <c r="TNO40" s="130"/>
      <c r="TNP40" s="130"/>
      <c r="TNQ40" s="131"/>
      <c r="TNR40" s="132"/>
      <c r="TNS40" s="130"/>
      <c r="TNT40" s="133"/>
      <c r="TNU40" s="145"/>
      <c r="TNV40" s="129"/>
      <c r="TNW40" s="130"/>
      <c r="TNX40" s="130"/>
      <c r="TNY40" s="131"/>
      <c r="TNZ40" s="132"/>
      <c r="TOA40" s="130"/>
      <c r="TOB40" s="133"/>
      <c r="TOC40" s="145"/>
      <c r="TOD40" s="129"/>
      <c r="TOE40" s="130"/>
      <c r="TOF40" s="130"/>
      <c r="TOG40" s="131"/>
      <c r="TOH40" s="132"/>
      <c r="TOI40" s="130"/>
      <c r="TOJ40" s="133"/>
      <c r="TOK40" s="145"/>
      <c r="TOL40" s="129"/>
      <c r="TOM40" s="130"/>
      <c r="TON40" s="130"/>
      <c r="TOO40" s="131"/>
      <c r="TOP40" s="132"/>
      <c r="TOQ40" s="130"/>
      <c r="TOR40" s="133"/>
      <c r="TOS40" s="145"/>
      <c r="TOT40" s="129"/>
      <c r="TOU40" s="130"/>
      <c r="TOV40" s="130"/>
      <c r="TOW40" s="131"/>
      <c r="TOX40" s="132"/>
      <c r="TOY40" s="130"/>
      <c r="TOZ40" s="133"/>
      <c r="TPA40" s="145"/>
      <c r="TPB40" s="129"/>
      <c r="TPC40" s="130"/>
      <c r="TPD40" s="130"/>
      <c r="TPE40" s="131"/>
      <c r="TPF40" s="132"/>
      <c r="TPG40" s="130"/>
      <c r="TPH40" s="133"/>
      <c r="TPI40" s="145"/>
      <c r="TPJ40" s="129"/>
      <c r="TPK40" s="130"/>
      <c r="TPL40" s="130"/>
      <c r="TPM40" s="131"/>
      <c r="TPN40" s="132"/>
      <c r="TPO40" s="130"/>
      <c r="TPP40" s="133"/>
      <c r="TPQ40" s="145"/>
      <c r="TPR40" s="129"/>
      <c r="TPS40" s="130"/>
      <c r="TPT40" s="130"/>
      <c r="TPU40" s="131"/>
      <c r="TPV40" s="132"/>
      <c r="TPW40" s="130"/>
      <c r="TPX40" s="133"/>
      <c r="TPY40" s="145"/>
      <c r="TPZ40" s="129"/>
      <c r="TQA40" s="130"/>
      <c r="TQB40" s="130"/>
      <c r="TQC40" s="131"/>
      <c r="TQD40" s="132"/>
      <c r="TQE40" s="130"/>
      <c r="TQF40" s="133"/>
      <c r="TQG40" s="145"/>
      <c r="TQH40" s="129"/>
      <c r="TQI40" s="130"/>
      <c r="TQJ40" s="130"/>
      <c r="TQK40" s="131"/>
      <c r="TQL40" s="132"/>
      <c r="TQM40" s="130"/>
      <c r="TQN40" s="133"/>
      <c r="TQO40" s="145"/>
      <c r="TQP40" s="129"/>
      <c r="TQQ40" s="130"/>
      <c r="TQR40" s="130"/>
      <c r="TQS40" s="131"/>
      <c r="TQT40" s="132"/>
      <c r="TQU40" s="130"/>
      <c r="TQV40" s="133"/>
      <c r="TQW40" s="145"/>
      <c r="TQX40" s="129"/>
      <c r="TQY40" s="130"/>
      <c r="TQZ40" s="130"/>
      <c r="TRA40" s="131"/>
      <c r="TRB40" s="132"/>
      <c r="TRC40" s="130"/>
      <c r="TRD40" s="133"/>
      <c r="TRE40" s="145"/>
      <c r="TRF40" s="129"/>
      <c r="TRG40" s="130"/>
      <c r="TRH40" s="130"/>
      <c r="TRI40" s="131"/>
      <c r="TRJ40" s="132"/>
      <c r="TRK40" s="130"/>
      <c r="TRL40" s="133"/>
      <c r="TRM40" s="145"/>
      <c r="TRN40" s="129"/>
      <c r="TRO40" s="130"/>
      <c r="TRP40" s="130"/>
      <c r="TRQ40" s="131"/>
      <c r="TRR40" s="132"/>
      <c r="TRS40" s="130"/>
      <c r="TRT40" s="133"/>
      <c r="TRU40" s="145"/>
      <c r="TRV40" s="129"/>
      <c r="TRW40" s="130"/>
      <c r="TRX40" s="130"/>
      <c r="TRY40" s="131"/>
      <c r="TRZ40" s="132"/>
      <c r="TSA40" s="130"/>
      <c r="TSB40" s="133"/>
      <c r="TSC40" s="145"/>
      <c r="TSD40" s="129"/>
      <c r="TSE40" s="130"/>
      <c r="TSF40" s="130"/>
      <c r="TSG40" s="131"/>
      <c r="TSH40" s="132"/>
      <c r="TSI40" s="130"/>
      <c r="TSJ40" s="133"/>
      <c r="TSK40" s="145"/>
      <c r="TSL40" s="129"/>
      <c r="TSM40" s="130"/>
      <c r="TSN40" s="130"/>
      <c r="TSO40" s="131"/>
      <c r="TSP40" s="132"/>
      <c r="TSQ40" s="130"/>
      <c r="TSR40" s="133"/>
      <c r="TSS40" s="145"/>
      <c r="TST40" s="129"/>
      <c r="TSU40" s="130"/>
      <c r="TSV40" s="130"/>
      <c r="TSW40" s="131"/>
      <c r="TSX40" s="132"/>
      <c r="TSY40" s="130"/>
      <c r="TSZ40" s="133"/>
      <c r="TTA40" s="145"/>
      <c r="TTB40" s="129"/>
      <c r="TTC40" s="130"/>
      <c r="TTD40" s="130"/>
      <c r="TTE40" s="131"/>
      <c r="TTF40" s="132"/>
      <c r="TTG40" s="130"/>
      <c r="TTH40" s="133"/>
      <c r="TTI40" s="145"/>
      <c r="TTJ40" s="129"/>
      <c r="TTK40" s="130"/>
      <c r="TTL40" s="130"/>
      <c r="TTM40" s="131"/>
      <c r="TTN40" s="132"/>
      <c r="TTO40" s="130"/>
      <c r="TTP40" s="133"/>
      <c r="TTQ40" s="145"/>
      <c r="TTR40" s="129"/>
      <c r="TTS40" s="130"/>
      <c r="TTT40" s="130"/>
      <c r="TTU40" s="131"/>
      <c r="TTV40" s="132"/>
      <c r="TTW40" s="130"/>
      <c r="TTX40" s="133"/>
      <c r="TTY40" s="145"/>
      <c r="TTZ40" s="129"/>
      <c r="TUA40" s="130"/>
      <c r="TUB40" s="130"/>
      <c r="TUC40" s="131"/>
      <c r="TUD40" s="132"/>
      <c r="TUE40" s="130"/>
      <c r="TUF40" s="133"/>
      <c r="TUG40" s="145"/>
      <c r="TUH40" s="129"/>
      <c r="TUI40" s="130"/>
      <c r="TUJ40" s="130"/>
      <c r="TUK40" s="131"/>
      <c r="TUL40" s="132"/>
      <c r="TUM40" s="130"/>
      <c r="TUN40" s="133"/>
      <c r="TUO40" s="145"/>
      <c r="TUP40" s="129"/>
      <c r="TUQ40" s="130"/>
      <c r="TUR40" s="130"/>
      <c r="TUS40" s="131"/>
      <c r="TUT40" s="132"/>
      <c r="TUU40" s="130"/>
      <c r="TUV40" s="133"/>
      <c r="TUW40" s="145"/>
      <c r="TUX40" s="129"/>
      <c r="TUY40" s="130"/>
      <c r="TUZ40" s="130"/>
      <c r="TVA40" s="131"/>
      <c r="TVB40" s="132"/>
      <c r="TVC40" s="130"/>
      <c r="TVD40" s="133"/>
      <c r="TVE40" s="145"/>
      <c r="TVF40" s="129"/>
      <c r="TVG40" s="130"/>
      <c r="TVH40" s="130"/>
      <c r="TVI40" s="131"/>
      <c r="TVJ40" s="132"/>
      <c r="TVK40" s="130"/>
      <c r="TVL40" s="133"/>
      <c r="TVM40" s="145"/>
      <c r="TVN40" s="129"/>
      <c r="TVO40" s="130"/>
      <c r="TVP40" s="130"/>
      <c r="TVQ40" s="131"/>
      <c r="TVR40" s="132"/>
      <c r="TVS40" s="130"/>
      <c r="TVT40" s="133"/>
      <c r="TVU40" s="145"/>
      <c r="TVV40" s="129"/>
      <c r="TVW40" s="130"/>
      <c r="TVX40" s="130"/>
      <c r="TVY40" s="131"/>
      <c r="TVZ40" s="132"/>
      <c r="TWA40" s="130"/>
      <c r="TWB40" s="133"/>
      <c r="TWC40" s="145"/>
      <c r="TWD40" s="129"/>
      <c r="TWE40" s="130"/>
      <c r="TWF40" s="130"/>
      <c r="TWG40" s="131"/>
      <c r="TWH40" s="132"/>
      <c r="TWI40" s="130"/>
      <c r="TWJ40" s="133"/>
      <c r="TWK40" s="145"/>
      <c r="TWL40" s="129"/>
      <c r="TWM40" s="130"/>
      <c r="TWN40" s="130"/>
      <c r="TWO40" s="131"/>
      <c r="TWP40" s="132"/>
      <c r="TWQ40" s="130"/>
      <c r="TWR40" s="133"/>
      <c r="TWS40" s="145"/>
      <c r="TWT40" s="129"/>
      <c r="TWU40" s="130"/>
      <c r="TWV40" s="130"/>
      <c r="TWW40" s="131"/>
      <c r="TWX40" s="132"/>
      <c r="TWY40" s="130"/>
      <c r="TWZ40" s="133"/>
      <c r="TXA40" s="145"/>
      <c r="TXB40" s="129"/>
      <c r="TXC40" s="130"/>
      <c r="TXD40" s="130"/>
      <c r="TXE40" s="131"/>
      <c r="TXF40" s="132"/>
      <c r="TXG40" s="130"/>
      <c r="TXH40" s="133"/>
      <c r="TXI40" s="145"/>
      <c r="TXJ40" s="129"/>
      <c r="TXK40" s="130"/>
      <c r="TXL40" s="130"/>
      <c r="TXM40" s="131"/>
      <c r="TXN40" s="132"/>
      <c r="TXO40" s="130"/>
      <c r="TXP40" s="133"/>
      <c r="TXQ40" s="145"/>
      <c r="TXR40" s="129"/>
      <c r="TXS40" s="130"/>
      <c r="TXT40" s="130"/>
      <c r="TXU40" s="131"/>
      <c r="TXV40" s="132"/>
      <c r="TXW40" s="130"/>
      <c r="TXX40" s="133"/>
      <c r="TXY40" s="145"/>
      <c r="TXZ40" s="129"/>
      <c r="TYA40" s="130"/>
      <c r="TYB40" s="130"/>
      <c r="TYC40" s="131"/>
      <c r="TYD40" s="132"/>
      <c r="TYE40" s="130"/>
      <c r="TYF40" s="133"/>
      <c r="TYG40" s="145"/>
      <c r="TYH40" s="129"/>
      <c r="TYI40" s="130"/>
      <c r="TYJ40" s="130"/>
      <c r="TYK40" s="131"/>
      <c r="TYL40" s="132"/>
      <c r="TYM40" s="130"/>
      <c r="TYN40" s="133"/>
      <c r="TYO40" s="145"/>
      <c r="TYP40" s="129"/>
      <c r="TYQ40" s="130"/>
      <c r="TYR40" s="130"/>
      <c r="TYS40" s="131"/>
      <c r="TYT40" s="132"/>
      <c r="TYU40" s="130"/>
      <c r="TYV40" s="133"/>
      <c r="TYW40" s="145"/>
      <c r="TYX40" s="129"/>
      <c r="TYY40" s="130"/>
      <c r="TYZ40" s="130"/>
      <c r="TZA40" s="131"/>
      <c r="TZB40" s="132"/>
      <c r="TZC40" s="130"/>
      <c r="TZD40" s="133"/>
      <c r="TZE40" s="145"/>
      <c r="TZF40" s="129"/>
      <c r="TZG40" s="130"/>
      <c r="TZH40" s="130"/>
      <c r="TZI40" s="131"/>
      <c r="TZJ40" s="132"/>
      <c r="TZK40" s="130"/>
      <c r="TZL40" s="133"/>
      <c r="TZM40" s="145"/>
      <c r="TZN40" s="129"/>
      <c r="TZO40" s="130"/>
      <c r="TZP40" s="130"/>
      <c r="TZQ40" s="131"/>
      <c r="TZR40" s="132"/>
      <c r="TZS40" s="130"/>
      <c r="TZT40" s="133"/>
      <c r="TZU40" s="145"/>
      <c r="TZV40" s="129"/>
      <c r="TZW40" s="130"/>
      <c r="TZX40" s="130"/>
      <c r="TZY40" s="131"/>
      <c r="TZZ40" s="132"/>
      <c r="UAA40" s="130"/>
      <c r="UAB40" s="133"/>
      <c r="UAC40" s="145"/>
      <c r="UAD40" s="129"/>
      <c r="UAE40" s="130"/>
      <c r="UAF40" s="130"/>
      <c r="UAG40" s="131"/>
      <c r="UAH40" s="132"/>
      <c r="UAI40" s="130"/>
      <c r="UAJ40" s="133"/>
      <c r="UAK40" s="145"/>
      <c r="UAL40" s="129"/>
      <c r="UAM40" s="130"/>
      <c r="UAN40" s="130"/>
      <c r="UAO40" s="131"/>
      <c r="UAP40" s="132"/>
      <c r="UAQ40" s="130"/>
      <c r="UAR40" s="133"/>
      <c r="UAS40" s="145"/>
      <c r="UAT40" s="129"/>
      <c r="UAU40" s="130"/>
      <c r="UAV40" s="130"/>
      <c r="UAW40" s="131"/>
      <c r="UAX40" s="132"/>
      <c r="UAY40" s="130"/>
      <c r="UAZ40" s="133"/>
      <c r="UBA40" s="145"/>
      <c r="UBB40" s="129"/>
      <c r="UBC40" s="130"/>
      <c r="UBD40" s="130"/>
      <c r="UBE40" s="131"/>
      <c r="UBF40" s="132"/>
      <c r="UBG40" s="130"/>
      <c r="UBH40" s="133"/>
      <c r="UBI40" s="145"/>
      <c r="UBJ40" s="129"/>
      <c r="UBK40" s="130"/>
      <c r="UBL40" s="130"/>
      <c r="UBM40" s="131"/>
      <c r="UBN40" s="132"/>
      <c r="UBO40" s="130"/>
      <c r="UBP40" s="133"/>
      <c r="UBQ40" s="145"/>
      <c r="UBR40" s="129"/>
      <c r="UBS40" s="130"/>
      <c r="UBT40" s="130"/>
      <c r="UBU40" s="131"/>
      <c r="UBV40" s="132"/>
      <c r="UBW40" s="130"/>
      <c r="UBX40" s="133"/>
      <c r="UBY40" s="145"/>
      <c r="UBZ40" s="129"/>
      <c r="UCA40" s="130"/>
      <c r="UCB40" s="130"/>
      <c r="UCC40" s="131"/>
      <c r="UCD40" s="132"/>
      <c r="UCE40" s="130"/>
      <c r="UCF40" s="133"/>
      <c r="UCG40" s="145"/>
      <c r="UCH40" s="129"/>
      <c r="UCI40" s="130"/>
      <c r="UCJ40" s="130"/>
      <c r="UCK40" s="131"/>
      <c r="UCL40" s="132"/>
      <c r="UCM40" s="130"/>
      <c r="UCN40" s="133"/>
      <c r="UCO40" s="145"/>
      <c r="UCP40" s="129"/>
      <c r="UCQ40" s="130"/>
      <c r="UCR40" s="130"/>
      <c r="UCS40" s="131"/>
      <c r="UCT40" s="132"/>
      <c r="UCU40" s="130"/>
      <c r="UCV40" s="133"/>
      <c r="UCW40" s="145"/>
      <c r="UCX40" s="129"/>
      <c r="UCY40" s="130"/>
      <c r="UCZ40" s="130"/>
      <c r="UDA40" s="131"/>
      <c r="UDB40" s="132"/>
      <c r="UDC40" s="130"/>
      <c r="UDD40" s="133"/>
      <c r="UDE40" s="145"/>
      <c r="UDF40" s="129"/>
      <c r="UDG40" s="130"/>
      <c r="UDH40" s="130"/>
      <c r="UDI40" s="131"/>
      <c r="UDJ40" s="132"/>
      <c r="UDK40" s="130"/>
      <c r="UDL40" s="133"/>
      <c r="UDM40" s="145"/>
      <c r="UDN40" s="129"/>
      <c r="UDO40" s="130"/>
      <c r="UDP40" s="130"/>
      <c r="UDQ40" s="131"/>
      <c r="UDR40" s="132"/>
      <c r="UDS40" s="130"/>
      <c r="UDT40" s="133"/>
      <c r="UDU40" s="145"/>
      <c r="UDV40" s="129"/>
      <c r="UDW40" s="130"/>
      <c r="UDX40" s="130"/>
      <c r="UDY40" s="131"/>
      <c r="UDZ40" s="132"/>
      <c r="UEA40" s="130"/>
      <c r="UEB40" s="133"/>
      <c r="UEC40" s="145"/>
      <c r="UED40" s="129"/>
      <c r="UEE40" s="130"/>
      <c r="UEF40" s="130"/>
      <c r="UEG40" s="131"/>
      <c r="UEH40" s="132"/>
      <c r="UEI40" s="130"/>
      <c r="UEJ40" s="133"/>
      <c r="UEK40" s="145"/>
      <c r="UEL40" s="129"/>
      <c r="UEM40" s="130"/>
      <c r="UEN40" s="130"/>
      <c r="UEO40" s="131"/>
      <c r="UEP40" s="132"/>
      <c r="UEQ40" s="130"/>
      <c r="UER40" s="133"/>
      <c r="UES40" s="145"/>
      <c r="UET40" s="129"/>
      <c r="UEU40" s="130"/>
      <c r="UEV40" s="130"/>
      <c r="UEW40" s="131"/>
      <c r="UEX40" s="132"/>
      <c r="UEY40" s="130"/>
      <c r="UEZ40" s="133"/>
      <c r="UFA40" s="145"/>
      <c r="UFB40" s="129"/>
      <c r="UFC40" s="130"/>
      <c r="UFD40" s="130"/>
      <c r="UFE40" s="131"/>
      <c r="UFF40" s="132"/>
      <c r="UFG40" s="130"/>
      <c r="UFH40" s="133"/>
      <c r="UFI40" s="145"/>
      <c r="UFJ40" s="129"/>
      <c r="UFK40" s="130"/>
      <c r="UFL40" s="130"/>
      <c r="UFM40" s="131"/>
      <c r="UFN40" s="132"/>
      <c r="UFO40" s="130"/>
      <c r="UFP40" s="133"/>
      <c r="UFQ40" s="145"/>
      <c r="UFR40" s="129"/>
      <c r="UFS40" s="130"/>
      <c r="UFT40" s="130"/>
      <c r="UFU40" s="131"/>
      <c r="UFV40" s="132"/>
      <c r="UFW40" s="130"/>
      <c r="UFX40" s="133"/>
      <c r="UFY40" s="145"/>
      <c r="UFZ40" s="129"/>
      <c r="UGA40" s="130"/>
      <c r="UGB40" s="130"/>
      <c r="UGC40" s="131"/>
      <c r="UGD40" s="132"/>
      <c r="UGE40" s="130"/>
      <c r="UGF40" s="133"/>
      <c r="UGG40" s="145"/>
      <c r="UGH40" s="129"/>
      <c r="UGI40" s="130"/>
      <c r="UGJ40" s="130"/>
      <c r="UGK40" s="131"/>
      <c r="UGL40" s="132"/>
      <c r="UGM40" s="130"/>
      <c r="UGN40" s="133"/>
      <c r="UGO40" s="145"/>
      <c r="UGP40" s="129"/>
      <c r="UGQ40" s="130"/>
      <c r="UGR40" s="130"/>
      <c r="UGS40" s="131"/>
      <c r="UGT40" s="132"/>
      <c r="UGU40" s="130"/>
      <c r="UGV40" s="133"/>
      <c r="UGW40" s="145"/>
      <c r="UGX40" s="129"/>
      <c r="UGY40" s="130"/>
      <c r="UGZ40" s="130"/>
      <c r="UHA40" s="131"/>
      <c r="UHB40" s="132"/>
      <c r="UHC40" s="130"/>
      <c r="UHD40" s="133"/>
      <c r="UHE40" s="145"/>
      <c r="UHF40" s="129"/>
      <c r="UHG40" s="130"/>
      <c r="UHH40" s="130"/>
      <c r="UHI40" s="131"/>
      <c r="UHJ40" s="132"/>
      <c r="UHK40" s="130"/>
      <c r="UHL40" s="133"/>
      <c r="UHM40" s="145"/>
      <c r="UHN40" s="129"/>
      <c r="UHO40" s="130"/>
      <c r="UHP40" s="130"/>
      <c r="UHQ40" s="131"/>
      <c r="UHR40" s="132"/>
      <c r="UHS40" s="130"/>
      <c r="UHT40" s="133"/>
      <c r="UHU40" s="145"/>
      <c r="UHV40" s="129"/>
      <c r="UHW40" s="130"/>
      <c r="UHX40" s="130"/>
      <c r="UHY40" s="131"/>
      <c r="UHZ40" s="132"/>
      <c r="UIA40" s="130"/>
      <c r="UIB40" s="133"/>
      <c r="UIC40" s="145"/>
      <c r="UID40" s="129"/>
      <c r="UIE40" s="130"/>
      <c r="UIF40" s="130"/>
      <c r="UIG40" s="131"/>
      <c r="UIH40" s="132"/>
      <c r="UII40" s="130"/>
      <c r="UIJ40" s="133"/>
      <c r="UIK40" s="145"/>
      <c r="UIL40" s="129"/>
      <c r="UIM40" s="130"/>
      <c r="UIN40" s="130"/>
      <c r="UIO40" s="131"/>
      <c r="UIP40" s="132"/>
      <c r="UIQ40" s="130"/>
      <c r="UIR40" s="133"/>
      <c r="UIS40" s="145"/>
      <c r="UIT40" s="129"/>
      <c r="UIU40" s="130"/>
      <c r="UIV40" s="130"/>
      <c r="UIW40" s="131"/>
      <c r="UIX40" s="132"/>
      <c r="UIY40" s="130"/>
      <c r="UIZ40" s="133"/>
      <c r="UJA40" s="145"/>
      <c r="UJB40" s="129"/>
      <c r="UJC40" s="130"/>
      <c r="UJD40" s="130"/>
      <c r="UJE40" s="131"/>
      <c r="UJF40" s="132"/>
      <c r="UJG40" s="130"/>
      <c r="UJH40" s="133"/>
      <c r="UJI40" s="145"/>
      <c r="UJJ40" s="129"/>
      <c r="UJK40" s="130"/>
      <c r="UJL40" s="130"/>
      <c r="UJM40" s="131"/>
      <c r="UJN40" s="132"/>
      <c r="UJO40" s="130"/>
      <c r="UJP40" s="133"/>
      <c r="UJQ40" s="145"/>
      <c r="UJR40" s="129"/>
      <c r="UJS40" s="130"/>
      <c r="UJT40" s="130"/>
      <c r="UJU40" s="131"/>
      <c r="UJV40" s="132"/>
      <c r="UJW40" s="130"/>
      <c r="UJX40" s="133"/>
      <c r="UJY40" s="145"/>
      <c r="UJZ40" s="129"/>
      <c r="UKA40" s="130"/>
      <c r="UKB40" s="130"/>
      <c r="UKC40" s="131"/>
      <c r="UKD40" s="132"/>
      <c r="UKE40" s="130"/>
      <c r="UKF40" s="133"/>
      <c r="UKG40" s="145"/>
      <c r="UKH40" s="129"/>
      <c r="UKI40" s="130"/>
      <c r="UKJ40" s="130"/>
      <c r="UKK40" s="131"/>
      <c r="UKL40" s="132"/>
      <c r="UKM40" s="130"/>
      <c r="UKN40" s="133"/>
      <c r="UKO40" s="145"/>
      <c r="UKP40" s="129"/>
      <c r="UKQ40" s="130"/>
      <c r="UKR40" s="130"/>
      <c r="UKS40" s="131"/>
      <c r="UKT40" s="132"/>
      <c r="UKU40" s="130"/>
      <c r="UKV40" s="133"/>
      <c r="UKW40" s="145"/>
      <c r="UKX40" s="129"/>
      <c r="UKY40" s="130"/>
      <c r="UKZ40" s="130"/>
      <c r="ULA40" s="131"/>
      <c r="ULB40" s="132"/>
      <c r="ULC40" s="130"/>
      <c r="ULD40" s="133"/>
      <c r="ULE40" s="145"/>
      <c r="ULF40" s="129"/>
      <c r="ULG40" s="130"/>
      <c r="ULH40" s="130"/>
      <c r="ULI40" s="131"/>
      <c r="ULJ40" s="132"/>
      <c r="ULK40" s="130"/>
      <c r="ULL40" s="133"/>
      <c r="ULM40" s="145"/>
      <c r="ULN40" s="129"/>
      <c r="ULO40" s="130"/>
      <c r="ULP40" s="130"/>
      <c r="ULQ40" s="131"/>
      <c r="ULR40" s="132"/>
      <c r="ULS40" s="130"/>
      <c r="ULT40" s="133"/>
      <c r="ULU40" s="145"/>
      <c r="ULV40" s="129"/>
      <c r="ULW40" s="130"/>
      <c r="ULX40" s="130"/>
      <c r="ULY40" s="131"/>
      <c r="ULZ40" s="132"/>
      <c r="UMA40" s="130"/>
      <c r="UMB40" s="133"/>
      <c r="UMC40" s="145"/>
      <c r="UMD40" s="129"/>
      <c r="UME40" s="130"/>
      <c r="UMF40" s="130"/>
      <c r="UMG40" s="131"/>
      <c r="UMH40" s="132"/>
      <c r="UMI40" s="130"/>
      <c r="UMJ40" s="133"/>
      <c r="UMK40" s="145"/>
      <c r="UML40" s="129"/>
      <c r="UMM40" s="130"/>
      <c r="UMN40" s="130"/>
      <c r="UMO40" s="131"/>
      <c r="UMP40" s="132"/>
      <c r="UMQ40" s="130"/>
      <c r="UMR40" s="133"/>
      <c r="UMS40" s="145"/>
      <c r="UMT40" s="129"/>
      <c r="UMU40" s="130"/>
      <c r="UMV40" s="130"/>
      <c r="UMW40" s="131"/>
      <c r="UMX40" s="132"/>
      <c r="UMY40" s="130"/>
      <c r="UMZ40" s="133"/>
      <c r="UNA40" s="145"/>
      <c r="UNB40" s="129"/>
      <c r="UNC40" s="130"/>
      <c r="UND40" s="130"/>
      <c r="UNE40" s="131"/>
      <c r="UNF40" s="132"/>
      <c r="UNG40" s="130"/>
      <c r="UNH40" s="133"/>
      <c r="UNI40" s="145"/>
      <c r="UNJ40" s="129"/>
      <c r="UNK40" s="130"/>
      <c r="UNL40" s="130"/>
      <c r="UNM40" s="131"/>
      <c r="UNN40" s="132"/>
      <c r="UNO40" s="130"/>
      <c r="UNP40" s="133"/>
      <c r="UNQ40" s="145"/>
      <c r="UNR40" s="129"/>
      <c r="UNS40" s="130"/>
      <c r="UNT40" s="130"/>
      <c r="UNU40" s="131"/>
      <c r="UNV40" s="132"/>
      <c r="UNW40" s="130"/>
      <c r="UNX40" s="133"/>
      <c r="UNY40" s="145"/>
      <c r="UNZ40" s="129"/>
      <c r="UOA40" s="130"/>
      <c r="UOB40" s="130"/>
      <c r="UOC40" s="131"/>
      <c r="UOD40" s="132"/>
      <c r="UOE40" s="130"/>
      <c r="UOF40" s="133"/>
      <c r="UOG40" s="145"/>
      <c r="UOH40" s="129"/>
      <c r="UOI40" s="130"/>
      <c r="UOJ40" s="130"/>
      <c r="UOK40" s="131"/>
      <c r="UOL40" s="132"/>
      <c r="UOM40" s="130"/>
      <c r="UON40" s="133"/>
      <c r="UOO40" s="145"/>
      <c r="UOP40" s="129"/>
      <c r="UOQ40" s="130"/>
      <c r="UOR40" s="130"/>
      <c r="UOS40" s="131"/>
      <c r="UOT40" s="132"/>
      <c r="UOU40" s="130"/>
      <c r="UOV40" s="133"/>
      <c r="UOW40" s="145"/>
      <c r="UOX40" s="129"/>
      <c r="UOY40" s="130"/>
      <c r="UOZ40" s="130"/>
      <c r="UPA40" s="131"/>
      <c r="UPB40" s="132"/>
      <c r="UPC40" s="130"/>
      <c r="UPD40" s="133"/>
      <c r="UPE40" s="145"/>
      <c r="UPF40" s="129"/>
      <c r="UPG40" s="130"/>
      <c r="UPH40" s="130"/>
      <c r="UPI40" s="131"/>
      <c r="UPJ40" s="132"/>
      <c r="UPK40" s="130"/>
      <c r="UPL40" s="133"/>
      <c r="UPM40" s="145"/>
      <c r="UPN40" s="129"/>
      <c r="UPO40" s="130"/>
      <c r="UPP40" s="130"/>
      <c r="UPQ40" s="131"/>
      <c r="UPR40" s="132"/>
      <c r="UPS40" s="130"/>
      <c r="UPT40" s="133"/>
      <c r="UPU40" s="145"/>
      <c r="UPV40" s="129"/>
      <c r="UPW40" s="130"/>
      <c r="UPX40" s="130"/>
      <c r="UPY40" s="131"/>
      <c r="UPZ40" s="132"/>
      <c r="UQA40" s="130"/>
      <c r="UQB40" s="133"/>
      <c r="UQC40" s="145"/>
      <c r="UQD40" s="129"/>
      <c r="UQE40" s="130"/>
      <c r="UQF40" s="130"/>
      <c r="UQG40" s="131"/>
      <c r="UQH40" s="132"/>
      <c r="UQI40" s="130"/>
      <c r="UQJ40" s="133"/>
      <c r="UQK40" s="145"/>
      <c r="UQL40" s="129"/>
      <c r="UQM40" s="130"/>
      <c r="UQN40" s="130"/>
      <c r="UQO40" s="131"/>
      <c r="UQP40" s="132"/>
      <c r="UQQ40" s="130"/>
      <c r="UQR40" s="133"/>
      <c r="UQS40" s="145"/>
      <c r="UQT40" s="129"/>
      <c r="UQU40" s="130"/>
      <c r="UQV40" s="130"/>
      <c r="UQW40" s="131"/>
      <c r="UQX40" s="132"/>
      <c r="UQY40" s="130"/>
      <c r="UQZ40" s="133"/>
      <c r="URA40" s="145"/>
      <c r="URB40" s="129"/>
      <c r="URC40" s="130"/>
      <c r="URD40" s="130"/>
      <c r="URE40" s="131"/>
      <c r="URF40" s="132"/>
      <c r="URG40" s="130"/>
      <c r="URH40" s="133"/>
      <c r="URI40" s="145"/>
      <c r="URJ40" s="129"/>
      <c r="URK40" s="130"/>
      <c r="URL40" s="130"/>
      <c r="URM40" s="131"/>
      <c r="URN40" s="132"/>
      <c r="URO40" s="130"/>
      <c r="URP40" s="133"/>
      <c r="URQ40" s="145"/>
      <c r="URR40" s="129"/>
      <c r="URS40" s="130"/>
      <c r="URT40" s="130"/>
      <c r="URU40" s="131"/>
      <c r="URV40" s="132"/>
      <c r="URW40" s="130"/>
      <c r="URX40" s="133"/>
      <c r="URY40" s="145"/>
      <c r="URZ40" s="129"/>
      <c r="USA40" s="130"/>
      <c r="USB40" s="130"/>
      <c r="USC40" s="131"/>
      <c r="USD40" s="132"/>
      <c r="USE40" s="130"/>
      <c r="USF40" s="133"/>
      <c r="USG40" s="145"/>
      <c r="USH40" s="129"/>
      <c r="USI40" s="130"/>
      <c r="USJ40" s="130"/>
      <c r="USK40" s="131"/>
      <c r="USL40" s="132"/>
      <c r="USM40" s="130"/>
      <c r="USN40" s="133"/>
      <c r="USO40" s="145"/>
      <c r="USP40" s="129"/>
      <c r="USQ40" s="130"/>
      <c r="USR40" s="130"/>
      <c r="USS40" s="131"/>
      <c r="UST40" s="132"/>
      <c r="USU40" s="130"/>
      <c r="USV40" s="133"/>
      <c r="USW40" s="145"/>
      <c r="USX40" s="129"/>
      <c r="USY40" s="130"/>
      <c r="USZ40" s="130"/>
      <c r="UTA40" s="131"/>
      <c r="UTB40" s="132"/>
      <c r="UTC40" s="130"/>
      <c r="UTD40" s="133"/>
      <c r="UTE40" s="145"/>
      <c r="UTF40" s="129"/>
      <c r="UTG40" s="130"/>
      <c r="UTH40" s="130"/>
      <c r="UTI40" s="131"/>
      <c r="UTJ40" s="132"/>
      <c r="UTK40" s="130"/>
      <c r="UTL40" s="133"/>
      <c r="UTM40" s="145"/>
      <c r="UTN40" s="129"/>
      <c r="UTO40" s="130"/>
      <c r="UTP40" s="130"/>
      <c r="UTQ40" s="131"/>
      <c r="UTR40" s="132"/>
      <c r="UTS40" s="130"/>
      <c r="UTT40" s="133"/>
      <c r="UTU40" s="145"/>
      <c r="UTV40" s="129"/>
      <c r="UTW40" s="130"/>
      <c r="UTX40" s="130"/>
      <c r="UTY40" s="131"/>
      <c r="UTZ40" s="132"/>
      <c r="UUA40" s="130"/>
      <c r="UUB40" s="133"/>
      <c r="UUC40" s="145"/>
      <c r="UUD40" s="129"/>
      <c r="UUE40" s="130"/>
      <c r="UUF40" s="130"/>
      <c r="UUG40" s="131"/>
      <c r="UUH40" s="132"/>
      <c r="UUI40" s="130"/>
      <c r="UUJ40" s="133"/>
      <c r="UUK40" s="145"/>
      <c r="UUL40" s="129"/>
      <c r="UUM40" s="130"/>
      <c r="UUN40" s="130"/>
      <c r="UUO40" s="131"/>
      <c r="UUP40" s="132"/>
      <c r="UUQ40" s="130"/>
      <c r="UUR40" s="133"/>
      <c r="UUS40" s="145"/>
      <c r="UUT40" s="129"/>
      <c r="UUU40" s="130"/>
      <c r="UUV40" s="130"/>
      <c r="UUW40" s="131"/>
      <c r="UUX40" s="132"/>
      <c r="UUY40" s="130"/>
      <c r="UUZ40" s="133"/>
      <c r="UVA40" s="145"/>
      <c r="UVB40" s="129"/>
      <c r="UVC40" s="130"/>
      <c r="UVD40" s="130"/>
      <c r="UVE40" s="131"/>
      <c r="UVF40" s="132"/>
      <c r="UVG40" s="130"/>
      <c r="UVH40" s="133"/>
      <c r="UVI40" s="145"/>
      <c r="UVJ40" s="129"/>
      <c r="UVK40" s="130"/>
      <c r="UVL40" s="130"/>
      <c r="UVM40" s="131"/>
      <c r="UVN40" s="132"/>
      <c r="UVO40" s="130"/>
      <c r="UVP40" s="133"/>
      <c r="UVQ40" s="145"/>
      <c r="UVR40" s="129"/>
      <c r="UVS40" s="130"/>
      <c r="UVT40" s="130"/>
      <c r="UVU40" s="131"/>
      <c r="UVV40" s="132"/>
      <c r="UVW40" s="130"/>
      <c r="UVX40" s="133"/>
      <c r="UVY40" s="145"/>
      <c r="UVZ40" s="129"/>
      <c r="UWA40" s="130"/>
      <c r="UWB40" s="130"/>
      <c r="UWC40" s="131"/>
      <c r="UWD40" s="132"/>
      <c r="UWE40" s="130"/>
      <c r="UWF40" s="133"/>
      <c r="UWG40" s="145"/>
      <c r="UWH40" s="129"/>
      <c r="UWI40" s="130"/>
      <c r="UWJ40" s="130"/>
      <c r="UWK40" s="131"/>
      <c r="UWL40" s="132"/>
      <c r="UWM40" s="130"/>
      <c r="UWN40" s="133"/>
      <c r="UWO40" s="145"/>
      <c r="UWP40" s="129"/>
      <c r="UWQ40" s="130"/>
      <c r="UWR40" s="130"/>
      <c r="UWS40" s="131"/>
      <c r="UWT40" s="132"/>
      <c r="UWU40" s="130"/>
      <c r="UWV40" s="133"/>
      <c r="UWW40" s="145"/>
      <c r="UWX40" s="129"/>
      <c r="UWY40" s="130"/>
      <c r="UWZ40" s="130"/>
      <c r="UXA40" s="131"/>
      <c r="UXB40" s="132"/>
      <c r="UXC40" s="130"/>
      <c r="UXD40" s="133"/>
      <c r="UXE40" s="145"/>
      <c r="UXF40" s="129"/>
      <c r="UXG40" s="130"/>
      <c r="UXH40" s="130"/>
      <c r="UXI40" s="131"/>
      <c r="UXJ40" s="132"/>
      <c r="UXK40" s="130"/>
      <c r="UXL40" s="133"/>
      <c r="UXM40" s="145"/>
      <c r="UXN40" s="129"/>
      <c r="UXO40" s="130"/>
      <c r="UXP40" s="130"/>
      <c r="UXQ40" s="131"/>
      <c r="UXR40" s="132"/>
      <c r="UXS40" s="130"/>
      <c r="UXT40" s="133"/>
      <c r="UXU40" s="145"/>
      <c r="UXV40" s="129"/>
      <c r="UXW40" s="130"/>
      <c r="UXX40" s="130"/>
      <c r="UXY40" s="131"/>
      <c r="UXZ40" s="132"/>
      <c r="UYA40" s="130"/>
      <c r="UYB40" s="133"/>
      <c r="UYC40" s="145"/>
      <c r="UYD40" s="129"/>
      <c r="UYE40" s="130"/>
      <c r="UYF40" s="130"/>
      <c r="UYG40" s="131"/>
      <c r="UYH40" s="132"/>
      <c r="UYI40" s="130"/>
      <c r="UYJ40" s="133"/>
      <c r="UYK40" s="145"/>
      <c r="UYL40" s="129"/>
      <c r="UYM40" s="130"/>
      <c r="UYN40" s="130"/>
      <c r="UYO40" s="131"/>
      <c r="UYP40" s="132"/>
      <c r="UYQ40" s="130"/>
      <c r="UYR40" s="133"/>
      <c r="UYS40" s="145"/>
      <c r="UYT40" s="129"/>
      <c r="UYU40" s="130"/>
      <c r="UYV40" s="130"/>
      <c r="UYW40" s="131"/>
      <c r="UYX40" s="132"/>
      <c r="UYY40" s="130"/>
      <c r="UYZ40" s="133"/>
      <c r="UZA40" s="145"/>
      <c r="UZB40" s="129"/>
      <c r="UZC40" s="130"/>
      <c r="UZD40" s="130"/>
      <c r="UZE40" s="131"/>
      <c r="UZF40" s="132"/>
      <c r="UZG40" s="130"/>
      <c r="UZH40" s="133"/>
      <c r="UZI40" s="145"/>
      <c r="UZJ40" s="129"/>
      <c r="UZK40" s="130"/>
      <c r="UZL40" s="130"/>
      <c r="UZM40" s="131"/>
      <c r="UZN40" s="132"/>
      <c r="UZO40" s="130"/>
      <c r="UZP40" s="133"/>
      <c r="UZQ40" s="145"/>
      <c r="UZR40" s="129"/>
      <c r="UZS40" s="130"/>
      <c r="UZT40" s="130"/>
      <c r="UZU40" s="131"/>
      <c r="UZV40" s="132"/>
      <c r="UZW40" s="130"/>
      <c r="UZX40" s="133"/>
      <c r="UZY40" s="145"/>
      <c r="UZZ40" s="129"/>
      <c r="VAA40" s="130"/>
      <c r="VAB40" s="130"/>
      <c r="VAC40" s="131"/>
      <c r="VAD40" s="132"/>
      <c r="VAE40" s="130"/>
      <c r="VAF40" s="133"/>
      <c r="VAG40" s="145"/>
      <c r="VAH40" s="129"/>
      <c r="VAI40" s="130"/>
      <c r="VAJ40" s="130"/>
      <c r="VAK40" s="131"/>
      <c r="VAL40" s="132"/>
      <c r="VAM40" s="130"/>
      <c r="VAN40" s="133"/>
      <c r="VAO40" s="145"/>
      <c r="VAP40" s="129"/>
      <c r="VAQ40" s="130"/>
      <c r="VAR40" s="130"/>
      <c r="VAS40" s="131"/>
      <c r="VAT40" s="132"/>
      <c r="VAU40" s="130"/>
      <c r="VAV40" s="133"/>
      <c r="VAW40" s="145"/>
      <c r="VAX40" s="129"/>
      <c r="VAY40" s="130"/>
      <c r="VAZ40" s="130"/>
      <c r="VBA40" s="131"/>
      <c r="VBB40" s="132"/>
      <c r="VBC40" s="130"/>
      <c r="VBD40" s="133"/>
      <c r="VBE40" s="145"/>
      <c r="VBF40" s="129"/>
      <c r="VBG40" s="130"/>
      <c r="VBH40" s="130"/>
      <c r="VBI40" s="131"/>
      <c r="VBJ40" s="132"/>
      <c r="VBK40" s="130"/>
      <c r="VBL40" s="133"/>
      <c r="VBM40" s="145"/>
      <c r="VBN40" s="129"/>
      <c r="VBO40" s="130"/>
      <c r="VBP40" s="130"/>
      <c r="VBQ40" s="131"/>
      <c r="VBR40" s="132"/>
      <c r="VBS40" s="130"/>
      <c r="VBT40" s="133"/>
      <c r="VBU40" s="145"/>
      <c r="VBV40" s="129"/>
      <c r="VBW40" s="130"/>
      <c r="VBX40" s="130"/>
      <c r="VBY40" s="131"/>
      <c r="VBZ40" s="132"/>
      <c r="VCA40" s="130"/>
      <c r="VCB40" s="133"/>
      <c r="VCC40" s="145"/>
      <c r="VCD40" s="129"/>
      <c r="VCE40" s="130"/>
      <c r="VCF40" s="130"/>
      <c r="VCG40" s="131"/>
      <c r="VCH40" s="132"/>
      <c r="VCI40" s="130"/>
      <c r="VCJ40" s="133"/>
      <c r="VCK40" s="145"/>
      <c r="VCL40" s="129"/>
      <c r="VCM40" s="130"/>
      <c r="VCN40" s="130"/>
      <c r="VCO40" s="131"/>
      <c r="VCP40" s="132"/>
      <c r="VCQ40" s="130"/>
      <c r="VCR40" s="133"/>
      <c r="VCS40" s="145"/>
      <c r="VCT40" s="129"/>
      <c r="VCU40" s="130"/>
      <c r="VCV40" s="130"/>
      <c r="VCW40" s="131"/>
      <c r="VCX40" s="132"/>
      <c r="VCY40" s="130"/>
      <c r="VCZ40" s="133"/>
      <c r="VDA40" s="145"/>
      <c r="VDB40" s="129"/>
      <c r="VDC40" s="130"/>
      <c r="VDD40" s="130"/>
      <c r="VDE40" s="131"/>
      <c r="VDF40" s="132"/>
      <c r="VDG40" s="130"/>
      <c r="VDH40" s="133"/>
      <c r="VDI40" s="145"/>
      <c r="VDJ40" s="129"/>
      <c r="VDK40" s="130"/>
      <c r="VDL40" s="130"/>
      <c r="VDM40" s="131"/>
      <c r="VDN40" s="132"/>
      <c r="VDO40" s="130"/>
      <c r="VDP40" s="133"/>
      <c r="VDQ40" s="145"/>
      <c r="VDR40" s="129"/>
      <c r="VDS40" s="130"/>
      <c r="VDT40" s="130"/>
      <c r="VDU40" s="131"/>
      <c r="VDV40" s="132"/>
      <c r="VDW40" s="130"/>
      <c r="VDX40" s="133"/>
      <c r="VDY40" s="145"/>
      <c r="VDZ40" s="129"/>
      <c r="VEA40" s="130"/>
      <c r="VEB40" s="130"/>
      <c r="VEC40" s="131"/>
      <c r="VED40" s="132"/>
      <c r="VEE40" s="130"/>
      <c r="VEF40" s="133"/>
      <c r="VEG40" s="145"/>
      <c r="VEH40" s="129"/>
      <c r="VEI40" s="130"/>
      <c r="VEJ40" s="130"/>
      <c r="VEK40" s="131"/>
      <c r="VEL40" s="132"/>
      <c r="VEM40" s="130"/>
      <c r="VEN40" s="133"/>
      <c r="VEO40" s="145"/>
      <c r="VEP40" s="129"/>
      <c r="VEQ40" s="130"/>
      <c r="VER40" s="130"/>
      <c r="VES40" s="131"/>
      <c r="VET40" s="132"/>
      <c r="VEU40" s="130"/>
      <c r="VEV40" s="133"/>
      <c r="VEW40" s="145"/>
      <c r="VEX40" s="129"/>
      <c r="VEY40" s="130"/>
      <c r="VEZ40" s="130"/>
      <c r="VFA40" s="131"/>
      <c r="VFB40" s="132"/>
      <c r="VFC40" s="130"/>
      <c r="VFD40" s="133"/>
      <c r="VFE40" s="145"/>
      <c r="VFF40" s="129"/>
      <c r="VFG40" s="130"/>
      <c r="VFH40" s="130"/>
      <c r="VFI40" s="131"/>
      <c r="VFJ40" s="132"/>
      <c r="VFK40" s="130"/>
      <c r="VFL40" s="133"/>
      <c r="VFM40" s="145"/>
      <c r="VFN40" s="129"/>
      <c r="VFO40" s="130"/>
      <c r="VFP40" s="130"/>
      <c r="VFQ40" s="131"/>
      <c r="VFR40" s="132"/>
      <c r="VFS40" s="130"/>
      <c r="VFT40" s="133"/>
      <c r="VFU40" s="145"/>
      <c r="VFV40" s="129"/>
      <c r="VFW40" s="130"/>
      <c r="VFX40" s="130"/>
      <c r="VFY40" s="131"/>
      <c r="VFZ40" s="132"/>
      <c r="VGA40" s="130"/>
      <c r="VGB40" s="133"/>
      <c r="VGC40" s="145"/>
      <c r="VGD40" s="129"/>
      <c r="VGE40" s="130"/>
      <c r="VGF40" s="130"/>
      <c r="VGG40" s="131"/>
      <c r="VGH40" s="132"/>
      <c r="VGI40" s="130"/>
      <c r="VGJ40" s="133"/>
      <c r="VGK40" s="145"/>
      <c r="VGL40" s="129"/>
      <c r="VGM40" s="130"/>
      <c r="VGN40" s="130"/>
      <c r="VGO40" s="131"/>
      <c r="VGP40" s="132"/>
      <c r="VGQ40" s="130"/>
      <c r="VGR40" s="133"/>
      <c r="VGS40" s="145"/>
      <c r="VGT40" s="129"/>
      <c r="VGU40" s="130"/>
      <c r="VGV40" s="130"/>
      <c r="VGW40" s="131"/>
      <c r="VGX40" s="132"/>
      <c r="VGY40" s="130"/>
      <c r="VGZ40" s="133"/>
      <c r="VHA40" s="145"/>
      <c r="VHB40" s="129"/>
      <c r="VHC40" s="130"/>
      <c r="VHD40" s="130"/>
      <c r="VHE40" s="131"/>
      <c r="VHF40" s="132"/>
      <c r="VHG40" s="130"/>
      <c r="VHH40" s="133"/>
      <c r="VHI40" s="145"/>
      <c r="VHJ40" s="129"/>
      <c r="VHK40" s="130"/>
      <c r="VHL40" s="130"/>
      <c r="VHM40" s="131"/>
      <c r="VHN40" s="132"/>
      <c r="VHO40" s="130"/>
      <c r="VHP40" s="133"/>
      <c r="VHQ40" s="145"/>
      <c r="VHR40" s="129"/>
      <c r="VHS40" s="130"/>
      <c r="VHT40" s="130"/>
      <c r="VHU40" s="131"/>
      <c r="VHV40" s="132"/>
      <c r="VHW40" s="130"/>
      <c r="VHX40" s="133"/>
      <c r="VHY40" s="145"/>
      <c r="VHZ40" s="129"/>
      <c r="VIA40" s="130"/>
      <c r="VIB40" s="130"/>
      <c r="VIC40" s="131"/>
      <c r="VID40" s="132"/>
      <c r="VIE40" s="130"/>
      <c r="VIF40" s="133"/>
      <c r="VIG40" s="145"/>
      <c r="VIH40" s="129"/>
      <c r="VII40" s="130"/>
      <c r="VIJ40" s="130"/>
      <c r="VIK40" s="131"/>
      <c r="VIL40" s="132"/>
      <c r="VIM40" s="130"/>
      <c r="VIN40" s="133"/>
      <c r="VIO40" s="145"/>
      <c r="VIP40" s="129"/>
      <c r="VIQ40" s="130"/>
      <c r="VIR40" s="130"/>
      <c r="VIS40" s="131"/>
      <c r="VIT40" s="132"/>
      <c r="VIU40" s="130"/>
      <c r="VIV40" s="133"/>
      <c r="VIW40" s="145"/>
      <c r="VIX40" s="129"/>
      <c r="VIY40" s="130"/>
      <c r="VIZ40" s="130"/>
      <c r="VJA40" s="131"/>
      <c r="VJB40" s="132"/>
      <c r="VJC40" s="130"/>
      <c r="VJD40" s="133"/>
      <c r="VJE40" s="145"/>
      <c r="VJF40" s="129"/>
      <c r="VJG40" s="130"/>
      <c r="VJH40" s="130"/>
      <c r="VJI40" s="131"/>
      <c r="VJJ40" s="132"/>
      <c r="VJK40" s="130"/>
      <c r="VJL40" s="133"/>
      <c r="VJM40" s="145"/>
      <c r="VJN40" s="129"/>
      <c r="VJO40" s="130"/>
      <c r="VJP40" s="130"/>
      <c r="VJQ40" s="131"/>
      <c r="VJR40" s="132"/>
      <c r="VJS40" s="130"/>
      <c r="VJT40" s="133"/>
      <c r="VJU40" s="145"/>
      <c r="VJV40" s="129"/>
      <c r="VJW40" s="130"/>
      <c r="VJX40" s="130"/>
      <c r="VJY40" s="131"/>
      <c r="VJZ40" s="132"/>
      <c r="VKA40" s="130"/>
      <c r="VKB40" s="133"/>
      <c r="VKC40" s="145"/>
      <c r="VKD40" s="129"/>
      <c r="VKE40" s="130"/>
      <c r="VKF40" s="130"/>
      <c r="VKG40" s="131"/>
      <c r="VKH40" s="132"/>
      <c r="VKI40" s="130"/>
      <c r="VKJ40" s="133"/>
      <c r="VKK40" s="145"/>
      <c r="VKL40" s="129"/>
      <c r="VKM40" s="130"/>
      <c r="VKN40" s="130"/>
      <c r="VKO40" s="131"/>
      <c r="VKP40" s="132"/>
      <c r="VKQ40" s="130"/>
      <c r="VKR40" s="133"/>
      <c r="VKS40" s="145"/>
      <c r="VKT40" s="129"/>
      <c r="VKU40" s="130"/>
      <c r="VKV40" s="130"/>
      <c r="VKW40" s="131"/>
      <c r="VKX40" s="132"/>
      <c r="VKY40" s="130"/>
      <c r="VKZ40" s="133"/>
      <c r="VLA40" s="145"/>
      <c r="VLB40" s="129"/>
      <c r="VLC40" s="130"/>
      <c r="VLD40" s="130"/>
      <c r="VLE40" s="131"/>
      <c r="VLF40" s="132"/>
      <c r="VLG40" s="130"/>
      <c r="VLH40" s="133"/>
      <c r="VLI40" s="145"/>
      <c r="VLJ40" s="129"/>
      <c r="VLK40" s="130"/>
      <c r="VLL40" s="130"/>
      <c r="VLM40" s="131"/>
      <c r="VLN40" s="132"/>
      <c r="VLO40" s="130"/>
      <c r="VLP40" s="133"/>
      <c r="VLQ40" s="145"/>
      <c r="VLR40" s="129"/>
      <c r="VLS40" s="130"/>
      <c r="VLT40" s="130"/>
      <c r="VLU40" s="131"/>
      <c r="VLV40" s="132"/>
      <c r="VLW40" s="130"/>
      <c r="VLX40" s="133"/>
      <c r="VLY40" s="145"/>
      <c r="VLZ40" s="129"/>
      <c r="VMA40" s="130"/>
      <c r="VMB40" s="130"/>
      <c r="VMC40" s="131"/>
      <c r="VMD40" s="132"/>
      <c r="VME40" s="130"/>
      <c r="VMF40" s="133"/>
      <c r="VMG40" s="145"/>
      <c r="VMH40" s="129"/>
      <c r="VMI40" s="130"/>
      <c r="VMJ40" s="130"/>
      <c r="VMK40" s="131"/>
      <c r="VML40" s="132"/>
      <c r="VMM40" s="130"/>
      <c r="VMN40" s="133"/>
      <c r="VMO40" s="145"/>
      <c r="VMP40" s="129"/>
      <c r="VMQ40" s="130"/>
      <c r="VMR40" s="130"/>
      <c r="VMS40" s="131"/>
      <c r="VMT40" s="132"/>
      <c r="VMU40" s="130"/>
      <c r="VMV40" s="133"/>
      <c r="VMW40" s="145"/>
      <c r="VMX40" s="129"/>
      <c r="VMY40" s="130"/>
      <c r="VMZ40" s="130"/>
      <c r="VNA40" s="131"/>
      <c r="VNB40" s="132"/>
      <c r="VNC40" s="130"/>
      <c r="VND40" s="133"/>
      <c r="VNE40" s="145"/>
      <c r="VNF40" s="129"/>
      <c r="VNG40" s="130"/>
      <c r="VNH40" s="130"/>
      <c r="VNI40" s="131"/>
      <c r="VNJ40" s="132"/>
      <c r="VNK40" s="130"/>
      <c r="VNL40" s="133"/>
      <c r="VNM40" s="145"/>
      <c r="VNN40" s="129"/>
      <c r="VNO40" s="130"/>
      <c r="VNP40" s="130"/>
      <c r="VNQ40" s="131"/>
      <c r="VNR40" s="132"/>
      <c r="VNS40" s="130"/>
      <c r="VNT40" s="133"/>
      <c r="VNU40" s="145"/>
      <c r="VNV40" s="129"/>
      <c r="VNW40" s="130"/>
      <c r="VNX40" s="130"/>
      <c r="VNY40" s="131"/>
      <c r="VNZ40" s="132"/>
      <c r="VOA40" s="130"/>
      <c r="VOB40" s="133"/>
      <c r="VOC40" s="145"/>
      <c r="VOD40" s="129"/>
      <c r="VOE40" s="130"/>
      <c r="VOF40" s="130"/>
      <c r="VOG40" s="131"/>
      <c r="VOH40" s="132"/>
      <c r="VOI40" s="130"/>
      <c r="VOJ40" s="133"/>
      <c r="VOK40" s="145"/>
      <c r="VOL40" s="129"/>
      <c r="VOM40" s="130"/>
      <c r="VON40" s="130"/>
      <c r="VOO40" s="131"/>
      <c r="VOP40" s="132"/>
      <c r="VOQ40" s="130"/>
      <c r="VOR40" s="133"/>
      <c r="VOS40" s="145"/>
      <c r="VOT40" s="129"/>
      <c r="VOU40" s="130"/>
      <c r="VOV40" s="130"/>
      <c r="VOW40" s="131"/>
      <c r="VOX40" s="132"/>
      <c r="VOY40" s="130"/>
      <c r="VOZ40" s="133"/>
      <c r="VPA40" s="145"/>
      <c r="VPB40" s="129"/>
      <c r="VPC40" s="130"/>
      <c r="VPD40" s="130"/>
      <c r="VPE40" s="131"/>
      <c r="VPF40" s="132"/>
      <c r="VPG40" s="130"/>
      <c r="VPH40" s="133"/>
      <c r="VPI40" s="145"/>
      <c r="VPJ40" s="129"/>
      <c r="VPK40" s="130"/>
      <c r="VPL40" s="130"/>
      <c r="VPM40" s="131"/>
      <c r="VPN40" s="132"/>
      <c r="VPO40" s="130"/>
      <c r="VPP40" s="133"/>
      <c r="VPQ40" s="145"/>
      <c r="VPR40" s="129"/>
      <c r="VPS40" s="130"/>
      <c r="VPT40" s="130"/>
      <c r="VPU40" s="131"/>
      <c r="VPV40" s="132"/>
      <c r="VPW40" s="130"/>
      <c r="VPX40" s="133"/>
      <c r="VPY40" s="145"/>
      <c r="VPZ40" s="129"/>
      <c r="VQA40" s="130"/>
      <c r="VQB40" s="130"/>
      <c r="VQC40" s="131"/>
      <c r="VQD40" s="132"/>
      <c r="VQE40" s="130"/>
      <c r="VQF40" s="133"/>
      <c r="VQG40" s="145"/>
      <c r="VQH40" s="129"/>
      <c r="VQI40" s="130"/>
      <c r="VQJ40" s="130"/>
      <c r="VQK40" s="131"/>
      <c r="VQL40" s="132"/>
      <c r="VQM40" s="130"/>
      <c r="VQN40" s="133"/>
      <c r="VQO40" s="145"/>
      <c r="VQP40" s="129"/>
      <c r="VQQ40" s="130"/>
      <c r="VQR40" s="130"/>
      <c r="VQS40" s="131"/>
      <c r="VQT40" s="132"/>
      <c r="VQU40" s="130"/>
      <c r="VQV40" s="133"/>
      <c r="VQW40" s="145"/>
      <c r="VQX40" s="129"/>
      <c r="VQY40" s="130"/>
      <c r="VQZ40" s="130"/>
      <c r="VRA40" s="131"/>
      <c r="VRB40" s="132"/>
      <c r="VRC40" s="130"/>
      <c r="VRD40" s="133"/>
      <c r="VRE40" s="145"/>
      <c r="VRF40" s="129"/>
      <c r="VRG40" s="130"/>
      <c r="VRH40" s="130"/>
      <c r="VRI40" s="131"/>
      <c r="VRJ40" s="132"/>
      <c r="VRK40" s="130"/>
      <c r="VRL40" s="133"/>
      <c r="VRM40" s="145"/>
      <c r="VRN40" s="129"/>
      <c r="VRO40" s="130"/>
      <c r="VRP40" s="130"/>
      <c r="VRQ40" s="131"/>
      <c r="VRR40" s="132"/>
      <c r="VRS40" s="130"/>
      <c r="VRT40" s="133"/>
      <c r="VRU40" s="145"/>
      <c r="VRV40" s="129"/>
      <c r="VRW40" s="130"/>
      <c r="VRX40" s="130"/>
      <c r="VRY40" s="131"/>
      <c r="VRZ40" s="132"/>
      <c r="VSA40" s="130"/>
      <c r="VSB40" s="133"/>
      <c r="VSC40" s="145"/>
      <c r="VSD40" s="129"/>
      <c r="VSE40" s="130"/>
      <c r="VSF40" s="130"/>
      <c r="VSG40" s="131"/>
      <c r="VSH40" s="132"/>
      <c r="VSI40" s="130"/>
      <c r="VSJ40" s="133"/>
      <c r="VSK40" s="145"/>
      <c r="VSL40" s="129"/>
      <c r="VSM40" s="130"/>
      <c r="VSN40" s="130"/>
      <c r="VSO40" s="131"/>
      <c r="VSP40" s="132"/>
      <c r="VSQ40" s="130"/>
      <c r="VSR40" s="133"/>
      <c r="VSS40" s="145"/>
      <c r="VST40" s="129"/>
      <c r="VSU40" s="130"/>
      <c r="VSV40" s="130"/>
      <c r="VSW40" s="131"/>
      <c r="VSX40" s="132"/>
      <c r="VSY40" s="130"/>
      <c r="VSZ40" s="133"/>
      <c r="VTA40" s="145"/>
      <c r="VTB40" s="129"/>
      <c r="VTC40" s="130"/>
      <c r="VTD40" s="130"/>
      <c r="VTE40" s="131"/>
      <c r="VTF40" s="132"/>
      <c r="VTG40" s="130"/>
      <c r="VTH40" s="133"/>
      <c r="VTI40" s="145"/>
      <c r="VTJ40" s="129"/>
      <c r="VTK40" s="130"/>
      <c r="VTL40" s="130"/>
      <c r="VTM40" s="131"/>
      <c r="VTN40" s="132"/>
      <c r="VTO40" s="130"/>
      <c r="VTP40" s="133"/>
      <c r="VTQ40" s="145"/>
      <c r="VTR40" s="129"/>
      <c r="VTS40" s="130"/>
      <c r="VTT40" s="130"/>
      <c r="VTU40" s="131"/>
      <c r="VTV40" s="132"/>
      <c r="VTW40" s="130"/>
      <c r="VTX40" s="133"/>
      <c r="VTY40" s="145"/>
      <c r="VTZ40" s="129"/>
      <c r="VUA40" s="130"/>
      <c r="VUB40" s="130"/>
      <c r="VUC40" s="131"/>
      <c r="VUD40" s="132"/>
      <c r="VUE40" s="130"/>
      <c r="VUF40" s="133"/>
      <c r="VUG40" s="145"/>
      <c r="VUH40" s="129"/>
      <c r="VUI40" s="130"/>
      <c r="VUJ40" s="130"/>
      <c r="VUK40" s="131"/>
      <c r="VUL40" s="132"/>
      <c r="VUM40" s="130"/>
      <c r="VUN40" s="133"/>
      <c r="VUO40" s="145"/>
      <c r="VUP40" s="129"/>
      <c r="VUQ40" s="130"/>
      <c r="VUR40" s="130"/>
      <c r="VUS40" s="131"/>
      <c r="VUT40" s="132"/>
      <c r="VUU40" s="130"/>
      <c r="VUV40" s="133"/>
      <c r="VUW40" s="145"/>
      <c r="VUX40" s="129"/>
      <c r="VUY40" s="130"/>
      <c r="VUZ40" s="130"/>
      <c r="VVA40" s="131"/>
      <c r="VVB40" s="132"/>
      <c r="VVC40" s="130"/>
      <c r="VVD40" s="133"/>
      <c r="VVE40" s="145"/>
      <c r="VVF40" s="129"/>
      <c r="VVG40" s="130"/>
      <c r="VVH40" s="130"/>
      <c r="VVI40" s="131"/>
      <c r="VVJ40" s="132"/>
      <c r="VVK40" s="130"/>
      <c r="VVL40" s="133"/>
      <c r="VVM40" s="145"/>
      <c r="VVN40" s="129"/>
      <c r="VVO40" s="130"/>
      <c r="VVP40" s="130"/>
      <c r="VVQ40" s="131"/>
      <c r="VVR40" s="132"/>
      <c r="VVS40" s="130"/>
      <c r="VVT40" s="133"/>
      <c r="VVU40" s="145"/>
      <c r="VVV40" s="129"/>
      <c r="VVW40" s="130"/>
      <c r="VVX40" s="130"/>
      <c r="VVY40" s="131"/>
      <c r="VVZ40" s="132"/>
      <c r="VWA40" s="130"/>
      <c r="VWB40" s="133"/>
      <c r="VWC40" s="145"/>
      <c r="VWD40" s="129"/>
      <c r="VWE40" s="130"/>
      <c r="VWF40" s="130"/>
      <c r="VWG40" s="131"/>
      <c r="VWH40" s="132"/>
      <c r="VWI40" s="130"/>
      <c r="VWJ40" s="133"/>
      <c r="VWK40" s="145"/>
      <c r="VWL40" s="129"/>
      <c r="VWM40" s="130"/>
      <c r="VWN40" s="130"/>
      <c r="VWO40" s="131"/>
      <c r="VWP40" s="132"/>
      <c r="VWQ40" s="130"/>
      <c r="VWR40" s="133"/>
      <c r="VWS40" s="145"/>
      <c r="VWT40" s="129"/>
      <c r="VWU40" s="130"/>
      <c r="VWV40" s="130"/>
      <c r="VWW40" s="131"/>
      <c r="VWX40" s="132"/>
      <c r="VWY40" s="130"/>
      <c r="VWZ40" s="133"/>
      <c r="VXA40" s="145"/>
      <c r="VXB40" s="129"/>
      <c r="VXC40" s="130"/>
      <c r="VXD40" s="130"/>
      <c r="VXE40" s="131"/>
      <c r="VXF40" s="132"/>
      <c r="VXG40" s="130"/>
      <c r="VXH40" s="133"/>
      <c r="VXI40" s="145"/>
      <c r="VXJ40" s="129"/>
      <c r="VXK40" s="130"/>
      <c r="VXL40" s="130"/>
      <c r="VXM40" s="131"/>
      <c r="VXN40" s="132"/>
      <c r="VXO40" s="130"/>
      <c r="VXP40" s="133"/>
      <c r="VXQ40" s="145"/>
      <c r="VXR40" s="129"/>
      <c r="VXS40" s="130"/>
      <c r="VXT40" s="130"/>
      <c r="VXU40" s="131"/>
      <c r="VXV40" s="132"/>
      <c r="VXW40" s="130"/>
      <c r="VXX40" s="133"/>
      <c r="VXY40" s="145"/>
      <c r="VXZ40" s="129"/>
      <c r="VYA40" s="130"/>
      <c r="VYB40" s="130"/>
      <c r="VYC40" s="131"/>
      <c r="VYD40" s="132"/>
      <c r="VYE40" s="130"/>
      <c r="VYF40" s="133"/>
      <c r="VYG40" s="145"/>
      <c r="VYH40" s="129"/>
      <c r="VYI40" s="130"/>
      <c r="VYJ40" s="130"/>
      <c r="VYK40" s="131"/>
      <c r="VYL40" s="132"/>
      <c r="VYM40" s="130"/>
      <c r="VYN40" s="133"/>
      <c r="VYO40" s="145"/>
      <c r="VYP40" s="129"/>
      <c r="VYQ40" s="130"/>
      <c r="VYR40" s="130"/>
      <c r="VYS40" s="131"/>
      <c r="VYT40" s="132"/>
      <c r="VYU40" s="130"/>
      <c r="VYV40" s="133"/>
      <c r="VYW40" s="145"/>
      <c r="VYX40" s="129"/>
      <c r="VYY40" s="130"/>
      <c r="VYZ40" s="130"/>
      <c r="VZA40" s="131"/>
      <c r="VZB40" s="132"/>
      <c r="VZC40" s="130"/>
      <c r="VZD40" s="133"/>
      <c r="VZE40" s="145"/>
      <c r="VZF40" s="129"/>
      <c r="VZG40" s="130"/>
      <c r="VZH40" s="130"/>
      <c r="VZI40" s="131"/>
      <c r="VZJ40" s="132"/>
      <c r="VZK40" s="130"/>
      <c r="VZL40" s="133"/>
      <c r="VZM40" s="145"/>
      <c r="VZN40" s="129"/>
      <c r="VZO40" s="130"/>
      <c r="VZP40" s="130"/>
      <c r="VZQ40" s="131"/>
      <c r="VZR40" s="132"/>
      <c r="VZS40" s="130"/>
      <c r="VZT40" s="133"/>
      <c r="VZU40" s="145"/>
      <c r="VZV40" s="129"/>
      <c r="VZW40" s="130"/>
      <c r="VZX40" s="130"/>
      <c r="VZY40" s="131"/>
      <c r="VZZ40" s="132"/>
      <c r="WAA40" s="130"/>
      <c r="WAB40" s="133"/>
      <c r="WAC40" s="145"/>
      <c r="WAD40" s="129"/>
      <c r="WAE40" s="130"/>
      <c r="WAF40" s="130"/>
      <c r="WAG40" s="131"/>
      <c r="WAH40" s="132"/>
      <c r="WAI40" s="130"/>
      <c r="WAJ40" s="133"/>
      <c r="WAK40" s="145"/>
      <c r="WAL40" s="129"/>
      <c r="WAM40" s="130"/>
      <c r="WAN40" s="130"/>
      <c r="WAO40" s="131"/>
      <c r="WAP40" s="132"/>
      <c r="WAQ40" s="130"/>
      <c r="WAR40" s="133"/>
      <c r="WAS40" s="145"/>
      <c r="WAT40" s="129"/>
      <c r="WAU40" s="130"/>
      <c r="WAV40" s="130"/>
      <c r="WAW40" s="131"/>
      <c r="WAX40" s="132"/>
      <c r="WAY40" s="130"/>
      <c r="WAZ40" s="133"/>
      <c r="WBA40" s="145"/>
      <c r="WBB40" s="129"/>
      <c r="WBC40" s="130"/>
      <c r="WBD40" s="130"/>
      <c r="WBE40" s="131"/>
      <c r="WBF40" s="132"/>
      <c r="WBG40" s="130"/>
      <c r="WBH40" s="133"/>
      <c r="WBI40" s="145"/>
      <c r="WBJ40" s="129"/>
      <c r="WBK40" s="130"/>
      <c r="WBL40" s="130"/>
      <c r="WBM40" s="131"/>
      <c r="WBN40" s="132"/>
      <c r="WBO40" s="130"/>
      <c r="WBP40" s="133"/>
      <c r="WBQ40" s="145"/>
      <c r="WBR40" s="129"/>
      <c r="WBS40" s="130"/>
      <c r="WBT40" s="130"/>
      <c r="WBU40" s="131"/>
      <c r="WBV40" s="132"/>
      <c r="WBW40" s="130"/>
      <c r="WBX40" s="133"/>
      <c r="WBY40" s="145"/>
      <c r="WBZ40" s="129"/>
      <c r="WCA40" s="130"/>
      <c r="WCB40" s="130"/>
      <c r="WCC40" s="131"/>
      <c r="WCD40" s="132"/>
      <c r="WCE40" s="130"/>
      <c r="WCF40" s="133"/>
      <c r="WCG40" s="145"/>
      <c r="WCH40" s="129"/>
      <c r="WCI40" s="130"/>
      <c r="WCJ40" s="130"/>
      <c r="WCK40" s="131"/>
      <c r="WCL40" s="132"/>
      <c r="WCM40" s="130"/>
      <c r="WCN40" s="133"/>
      <c r="WCO40" s="145"/>
      <c r="WCP40" s="129"/>
      <c r="WCQ40" s="130"/>
      <c r="WCR40" s="130"/>
      <c r="WCS40" s="131"/>
      <c r="WCT40" s="132"/>
      <c r="WCU40" s="130"/>
      <c r="WCV40" s="133"/>
      <c r="WCW40" s="145"/>
      <c r="WCX40" s="129"/>
      <c r="WCY40" s="130"/>
      <c r="WCZ40" s="130"/>
      <c r="WDA40" s="131"/>
      <c r="WDB40" s="132"/>
      <c r="WDC40" s="130"/>
      <c r="WDD40" s="133"/>
      <c r="WDE40" s="145"/>
      <c r="WDF40" s="129"/>
      <c r="WDG40" s="130"/>
      <c r="WDH40" s="130"/>
      <c r="WDI40" s="131"/>
      <c r="WDJ40" s="132"/>
      <c r="WDK40" s="130"/>
      <c r="WDL40" s="133"/>
      <c r="WDM40" s="145"/>
      <c r="WDN40" s="129"/>
      <c r="WDO40" s="130"/>
      <c r="WDP40" s="130"/>
      <c r="WDQ40" s="131"/>
      <c r="WDR40" s="132"/>
      <c r="WDS40" s="130"/>
      <c r="WDT40" s="133"/>
      <c r="WDU40" s="145"/>
      <c r="WDV40" s="129"/>
      <c r="WDW40" s="130"/>
      <c r="WDX40" s="130"/>
      <c r="WDY40" s="131"/>
      <c r="WDZ40" s="132"/>
      <c r="WEA40" s="130"/>
      <c r="WEB40" s="133"/>
      <c r="WEC40" s="145"/>
      <c r="WED40" s="129"/>
      <c r="WEE40" s="130"/>
      <c r="WEF40" s="130"/>
      <c r="WEG40" s="131"/>
      <c r="WEH40" s="132"/>
      <c r="WEI40" s="130"/>
      <c r="WEJ40" s="133"/>
      <c r="WEK40" s="145"/>
      <c r="WEL40" s="129"/>
      <c r="WEM40" s="130"/>
      <c r="WEN40" s="130"/>
      <c r="WEO40" s="131"/>
      <c r="WEP40" s="132"/>
      <c r="WEQ40" s="130"/>
      <c r="WER40" s="133"/>
      <c r="WES40" s="145"/>
      <c r="WET40" s="129"/>
      <c r="WEU40" s="130"/>
      <c r="WEV40" s="130"/>
      <c r="WEW40" s="131"/>
      <c r="WEX40" s="132"/>
      <c r="WEY40" s="130"/>
      <c r="WEZ40" s="133"/>
      <c r="WFA40" s="145"/>
      <c r="WFB40" s="129"/>
      <c r="WFC40" s="130"/>
      <c r="WFD40" s="130"/>
      <c r="WFE40" s="131"/>
      <c r="WFF40" s="132"/>
      <c r="WFG40" s="130"/>
      <c r="WFH40" s="133"/>
      <c r="WFI40" s="145"/>
      <c r="WFJ40" s="129"/>
      <c r="WFK40" s="130"/>
      <c r="WFL40" s="130"/>
      <c r="WFM40" s="131"/>
      <c r="WFN40" s="132"/>
      <c r="WFO40" s="130"/>
      <c r="WFP40" s="133"/>
      <c r="WFQ40" s="145"/>
      <c r="WFR40" s="129"/>
      <c r="WFS40" s="130"/>
      <c r="WFT40" s="130"/>
      <c r="WFU40" s="131"/>
      <c r="WFV40" s="132"/>
      <c r="WFW40" s="130"/>
      <c r="WFX40" s="133"/>
      <c r="WFY40" s="145"/>
      <c r="WFZ40" s="129"/>
      <c r="WGA40" s="130"/>
      <c r="WGB40" s="130"/>
      <c r="WGC40" s="131"/>
      <c r="WGD40" s="132"/>
      <c r="WGE40" s="130"/>
      <c r="WGF40" s="133"/>
      <c r="WGG40" s="145"/>
      <c r="WGH40" s="129"/>
      <c r="WGI40" s="130"/>
      <c r="WGJ40" s="130"/>
      <c r="WGK40" s="131"/>
      <c r="WGL40" s="132"/>
      <c r="WGM40" s="130"/>
      <c r="WGN40" s="133"/>
      <c r="WGO40" s="145"/>
      <c r="WGP40" s="129"/>
      <c r="WGQ40" s="130"/>
      <c r="WGR40" s="130"/>
      <c r="WGS40" s="131"/>
      <c r="WGT40" s="132"/>
      <c r="WGU40" s="130"/>
      <c r="WGV40" s="133"/>
      <c r="WGW40" s="145"/>
      <c r="WGX40" s="129"/>
      <c r="WGY40" s="130"/>
      <c r="WGZ40" s="130"/>
      <c r="WHA40" s="131"/>
      <c r="WHB40" s="132"/>
      <c r="WHC40" s="130"/>
      <c r="WHD40" s="133"/>
      <c r="WHE40" s="145"/>
      <c r="WHF40" s="129"/>
      <c r="WHG40" s="130"/>
      <c r="WHH40" s="130"/>
      <c r="WHI40" s="131"/>
      <c r="WHJ40" s="132"/>
      <c r="WHK40" s="130"/>
      <c r="WHL40" s="133"/>
      <c r="WHM40" s="145"/>
      <c r="WHN40" s="129"/>
      <c r="WHO40" s="130"/>
      <c r="WHP40" s="130"/>
      <c r="WHQ40" s="131"/>
      <c r="WHR40" s="132"/>
      <c r="WHS40" s="130"/>
      <c r="WHT40" s="133"/>
      <c r="WHU40" s="145"/>
      <c r="WHV40" s="129"/>
      <c r="WHW40" s="130"/>
      <c r="WHX40" s="130"/>
      <c r="WHY40" s="131"/>
      <c r="WHZ40" s="132"/>
      <c r="WIA40" s="130"/>
      <c r="WIB40" s="133"/>
      <c r="WIC40" s="145"/>
      <c r="WID40" s="129"/>
      <c r="WIE40" s="130"/>
      <c r="WIF40" s="130"/>
      <c r="WIG40" s="131"/>
      <c r="WIH40" s="132"/>
      <c r="WII40" s="130"/>
      <c r="WIJ40" s="133"/>
      <c r="WIK40" s="145"/>
      <c r="WIL40" s="129"/>
      <c r="WIM40" s="130"/>
      <c r="WIN40" s="130"/>
      <c r="WIO40" s="131"/>
      <c r="WIP40" s="132"/>
      <c r="WIQ40" s="130"/>
      <c r="WIR40" s="133"/>
      <c r="WIS40" s="145"/>
      <c r="WIT40" s="129"/>
      <c r="WIU40" s="130"/>
      <c r="WIV40" s="130"/>
      <c r="WIW40" s="131"/>
      <c r="WIX40" s="132"/>
      <c r="WIY40" s="130"/>
      <c r="WIZ40" s="133"/>
      <c r="WJA40" s="145"/>
      <c r="WJB40" s="129"/>
      <c r="WJC40" s="130"/>
      <c r="WJD40" s="130"/>
      <c r="WJE40" s="131"/>
      <c r="WJF40" s="132"/>
      <c r="WJG40" s="130"/>
      <c r="WJH40" s="133"/>
      <c r="WJI40" s="145"/>
      <c r="WJJ40" s="129"/>
      <c r="WJK40" s="130"/>
      <c r="WJL40" s="130"/>
      <c r="WJM40" s="131"/>
      <c r="WJN40" s="132"/>
      <c r="WJO40" s="130"/>
      <c r="WJP40" s="133"/>
      <c r="WJQ40" s="145"/>
      <c r="WJR40" s="129"/>
      <c r="WJS40" s="130"/>
      <c r="WJT40" s="130"/>
      <c r="WJU40" s="131"/>
      <c r="WJV40" s="132"/>
      <c r="WJW40" s="130"/>
      <c r="WJX40" s="133"/>
      <c r="WJY40" s="145"/>
      <c r="WJZ40" s="129"/>
      <c r="WKA40" s="130"/>
      <c r="WKB40" s="130"/>
      <c r="WKC40" s="131"/>
      <c r="WKD40" s="132"/>
      <c r="WKE40" s="130"/>
      <c r="WKF40" s="133"/>
      <c r="WKG40" s="145"/>
      <c r="WKH40" s="129"/>
      <c r="WKI40" s="130"/>
      <c r="WKJ40" s="130"/>
      <c r="WKK40" s="131"/>
      <c r="WKL40" s="132"/>
      <c r="WKM40" s="130"/>
      <c r="WKN40" s="133"/>
      <c r="WKO40" s="145"/>
      <c r="WKP40" s="129"/>
      <c r="WKQ40" s="130"/>
      <c r="WKR40" s="130"/>
      <c r="WKS40" s="131"/>
      <c r="WKT40" s="132"/>
      <c r="WKU40" s="130"/>
      <c r="WKV40" s="133"/>
      <c r="WKW40" s="145"/>
      <c r="WKX40" s="129"/>
      <c r="WKY40" s="130"/>
      <c r="WKZ40" s="130"/>
      <c r="WLA40" s="131"/>
      <c r="WLB40" s="132"/>
      <c r="WLC40" s="130"/>
      <c r="WLD40" s="133"/>
      <c r="WLE40" s="145"/>
      <c r="WLF40" s="129"/>
      <c r="WLG40" s="130"/>
      <c r="WLH40" s="130"/>
      <c r="WLI40" s="131"/>
      <c r="WLJ40" s="132"/>
      <c r="WLK40" s="130"/>
      <c r="WLL40" s="133"/>
      <c r="WLM40" s="145"/>
      <c r="WLN40" s="129"/>
      <c r="WLO40" s="130"/>
      <c r="WLP40" s="130"/>
      <c r="WLQ40" s="131"/>
      <c r="WLR40" s="132"/>
      <c r="WLS40" s="130"/>
      <c r="WLT40" s="133"/>
      <c r="WLU40" s="145"/>
      <c r="WLV40" s="129"/>
      <c r="WLW40" s="130"/>
      <c r="WLX40" s="130"/>
      <c r="WLY40" s="131"/>
      <c r="WLZ40" s="132"/>
      <c r="WMA40" s="130"/>
      <c r="WMB40" s="133"/>
      <c r="WMC40" s="145"/>
      <c r="WMD40" s="129"/>
      <c r="WME40" s="130"/>
      <c r="WMF40" s="130"/>
      <c r="WMG40" s="131"/>
      <c r="WMH40" s="132"/>
      <c r="WMI40" s="130"/>
      <c r="WMJ40" s="133"/>
      <c r="WMK40" s="145"/>
      <c r="WML40" s="129"/>
      <c r="WMM40" s="130"/>
      <c r="WMN40" s="130"/>
      <c r="WMO40" s="131"/>
      <c r="WMP40" s="132"/>
      <c r="WMQ40" s="130"/>
      <c r="WMR40" s="133"/>
      <c r="WMS40" s="145"/>
      <c r="WMT40" s="129"/>
      <c r="WMU40" s="130"/>
      <c r="WMV40" s="130"/>
      <c r="WMW40" s="131"/>
      <c r="WMX40" s="132"/>
      <c r="WMY40" s="130"/>
      <c r="WMZ40" s="133"/>
      <c r="WNA40" s="145"/>
      <c r="WNB40" s="129"/>
      <c r="WNC40" s="130"/>
      <c r="WND40" s="130"/>
      <c r="WNE40" s="131"/>
      <c r="WNF40" s="132"/>
      <c r="WNG40" s="130"/>
      <c r="WNH40" s="133"/>
      <c r="WNI40" s="145"/>
      <c r="WNJ40" s="129"/>
      <c r="WNK40" s="130"/>
      <c r="WNL40" s="130"/>
      <c r="WNM40" s="131"/>
      <c r="WNN40" s="132"/>
      <c r="WNO40" s="130"/>
      <c r="WNP40" s="133"/>
      <c r="WNQ40" s="145"/>
      <c r="WNR40" s="129"/>
      <c r="WNS40" s="130"/>
      <c r="WNT40" s="130"/>
      <c r="WNU40" s="131"/>
      <c r="WNV40" s="132"/>
      <c r="WNW40" s="130"/>
      <c r="WNX40" s="133"/>
      <c r="WNY40" s="145"/>
      <c r="WNZ40" s="129"/>
      <c r="WOA40" s="130"/>
      <c r="WOB40" s="130"/>
      <c r="WOC40" s="131"/>
      <c r="WOD40" s="132"/>
      <c r="WOE40" s="130"/>
      <c r="WOF40" s="133"/>
      <c r="WOG40" s="145"/>
      <c r="WOH40" s="129"/>
      <c r="WOI40" s="130"/>
      <c r="WOJ40" s="130"/>
      <c r="WOK40" s="131"/>
      <c r="WOL40" s="132"/>
      <c r="WOM40" s="130"/>
      <c r="WON40" s="133"/>
      <c r="WOO40" s="145"/>
      <c r="WOP40" s="129"/>
      <c r="WOQ40" s="130"/>
      <c r="WOR40" s="130"/>
      <c r="WOS40" s="131"/>
      <c r="WOT40" s="132"/>
      <c r="WOU40" s="130"/>
      <c r="WOV40" s="133"/>
      <c r="WOW40" s="145"/>
      <c r="WOX40" s="129"/>
      <c r="WOY40" s="130"/>
      <c r="WOZ40" s="130"/>
      <c r="WPA40" s="131"/>
      <c r="WPB40" s="132"/>
      <c r="WPC40" s="130"/>
      <c r="WPD40" s="133"/>
      <c r="WPE40" s="145"/>
      <c r="WPF40" s="129"/>
      <c r="WPG40" s="130"/>
      <c r="WPH40" s="130"/>
      <c r="WPI40" s="131"/>
      <c r="WPJ40" s="132"/>
      <c r="WPK40" s="130"/>
      <c r="WPL40" s="133"/>
      <c r="WPM40" s="145"/>
      <c r="WPN40" s="129"/>
      <c r="WPO40" s="130"/>
      <c r="WPP40" s="130"/>
      <c r="WPQ40" s="131"/>
      <c r="WPR40" s="132"/>
      <c r="WPS40" s="130"/>
      <c r="WPT40" s="133"/>
      <c r="WPU40" s="145"/>
      <c r="WPV40" s="129"/>
      <c r="WPW40" s="130"/>
      <c r="WPX40" s="130"/>
      <c r="WPY40" s="131"/>
      <c r="WPZ40" s="132"/>
      <c r="WQA40" s="130"/>
      <c r="WQB40" s="133"/>
      <c r="WQC40" s="145"/>
      <c r="WQD40" s="129"/>
      <c r="WQE40" s="130"/>
      <c r="WQF40" s="130"/>
      <c r="WQG40" s="131"/>
      <c r="WQH40" s="132"/>
      <c r="WQI40" s="130"/>
      <c r="WQJ40" s="133"/>
      <c r="WQK40" s="145"/>
      <c r="WQL40" s="129"/>
      <c r="WQM40" s="130"/>
      <c r="WQN40" s="130"/>
      <c r="WQO40" s="131"/>
      <c r="WQP40" s="132"/>
      <c r="WQQ40" s="130"/>
      <c r="WQR40" s="133"/>
      <c r="WQS40" s="145"/>
      <c r="WQT40" s="129"/>
      <c r="WQU40" s="130"/>
      <c r="WQV40" s="130"/>
      <c r="WQW40" s="131"/>
      <c r="WQX40" s="132"/>
      <c r="WQY40" s="130"/>
      <c r="WQZ40" s="133"/>
      <c r="WRA40" s="145"/>
      <c r="WRB40" s="129"/>
      <c r="WRC40" s="130"/>
      <c r="WRD40" s="130"/>
      <c r="WRE40" s="131"/>
      <c r="WRF40" s="132"/>
      <c r="WRG40" s="130"/>
      <c r="WRH40" s="133"/>
      <c r="WRI40" s="145"/>
      <c r="WRJ40" s="129"/>
      <c r="WRK40" s="130"/>
      <c r="WRL40" s="130"/>
      <c r="WRM40" s="131"/>
      <c r="WRN40" s="132"/>
      <c r="WRO40" s="130"/>
      <c r="WRP40" s="133"/>
      <c r="WRQ40" s="145"/>
      <c r="WRR40" s="129"/>
      <c r="WRS40" s="130"/>
      <c r="WRT40" s="130"/>
      <c r="WRU40" s="131"/>
      <c r="WRV40" s="132"/>
      <c r="WRW40" s="130"/>
      <c r="WRX40" s="133"/>
      <c r="WRY40" s="145"/>
      <c r="WRZ40" s="129"/>
      <c r="WSA40" s="130"/>
      <c r="WSB40" s="130"/>
      <c r="WSC40" s="131"/>
      <c r="WSD40" s="132"/>
      <c r="WSE40" s="130"/>
      <c r="WSF40" s="133"/>
      <c r="WSG40" s="145"/>
      <c r="WSH40" s="129"/>
      <c r="WSI40" s="130"/>
      <c r="WSJ40" s="130"/>
      <c r="WSK40" s="131"/>
      <c r="WSL40" s="132"/>
      <c r="WSM40" s="130"/>
      <c r="WSN40" s="133"/>
      <c r="WSO40" s="145"/>
      <c r="WSP40" s="129"/>
      <c r="WSQ40" s="130"/>
      <c r="WSR40" s="130"/>
      <c r="WSS40" s="131"/>
      <c r="WST40" s="132"/>
      <c r="WSU40" s="130"/>
      <c r="WSV40" s="133"/>
      <c r="WSW40" s="145"/>
      <c r="WSX40" s="129"/>
      <c r="WSY40" s="130"/>
      <c r="WSZ40" s="130"/>
      <c r="WTA40" s="131"/>
      <c r="WTB40" s="132"/>
      <c r="WTC40" s="130"/>
      <c r="WTD40" s="133"/>
      <c r="WTE40" s="145"/>
      <c r="WTF40" s="129"/>
      <c r="WTG40" s="130"/>
      <c r="WTH40" s="130"/>
      <c r="WTI40" s="131"/>
      <c r="WTJ40" s="132"/>
      <c r="WTK40" s="130"/>
      <c r="WTL40" s="133"/>
      <c r="WTM40" s="145"/>
      <c r="WTN40" s="129"/>
      <c r="WTO40" s="130"/>
      <c r="WTP40" s="130"/>
      <c r="WTQ40" s="131"/>
      <c r="WTR40" s="132"/>
      <c r="WTS40" s="130"/>
      <c r="WTT40" s="133"/>
      <c r="WTU40" s="145"/>
      <c r="WTV40" s="129"/>
      <c r="WTW40" s="130"/>
      <c r="WTX40" s="130"/>
      <c r="WTY40" s="131"/>
      <c r="WTZ40" s="132"/>
      <c r="WUA40" s="130"/>
      <c r="WUB40" s="133"/>
      <c r="WUC40" s="145"/>
      <c r="WUD40" s="129"/>
      <c r="WUE40" s="130"/>
      <c r="WUF40" s="130"/>
      <c r="WUG40" s="131"/>
      <c r="WUH40" s="132"/>
      <c r="WUI40" s="130"/>
      <c r="WUJ40" s="133"/>
      <c r="WUK40" s="145"/>
      <c r="WUL40" s="129"/>
      <c r="WUM40" s="130"/>
      <c r="WUN40" s="130"/>
      <c r="WUO40" s="131"/>
      <c r="WUP40" s="132"/>
      <c r="WUQ40" s="130"/>
      <c r="WUR40" s="133"/>
      <c r="WUS40" s="145"/>
      <c r="WUT40" s="129"/>
      <c r="WUU40" s="130"/>
      <c r="WUV40" s="130"/>
      <c r="WUW40" s="131"/>
      <c r="WUX40" s="132"/>
      <c r="WUY40" s="130"/>
      <c r="WUZ40" s="133"/>
      <c r="WVA40" s="145"/>
      <c r="WVB40" s="129"/>
      <c r="WVC40" s="130"/>
      <c r="WVD40" s="130"/>
      <c r="WVE40" s="131"/>
      <c r="WVF40" s="132"/>
      <c r="WVG40" s="130"/>
      <c r="WVH40" s="133"/>
      <c r="WVI40" s="145"/>
      <c r="WVJ40" s="129"/>
      <c r="WVK40" s="130"/>
      <c r="WVL40" s="130"/>
      <c r="WVM40" s="131"/>
      <c r="WVN40" s="132"/>
      <c r="WVO40" s="130"/>
      <c r="WVP40" s="133"/>
      <c r="WVQ40" s="145"/>
      <c r="WVR40" s="129"/>
      <c r="WVS40" s="130"/>
      <c r="WVT40" s="130"/>
      <c r="WVU40" s="131"/>
      <c r="WVV40" s="132"/>
      <c r="WVW40" s="130"/>
      <c r="WVX40" s="133"/>
      <c r="WVY40" s="145"/>
      <c r="WVZ40" s="129"/>
      <c r="WWA40" s="130"/>
      <c r="WWB40" s="130"/>
      <c r="WWC40" s="131"/>
      <c r="WWD40" s="132"/>
      <c r="WWE40" s="130"/>
      <c r="WWF40" s="133"/>
      <c r="WWG40" s="145"/>
      <c r="WWH40" s="129"/>
      <c r="WWI40" s="130"/>
      <c r="WWJ40" s="130"/>
      <c r="WWK40" s="131"/>
      <c r="WWL40" s="132"/>
      <c r="WWM40" s="130"/>
      <c r="WWN40" s="133"/>
      <c r="WWO40" s="145"/>
      <c r="WWP40" s="129"/>
      <c r="WWQ40" s="130"/>
      <c r="WWR40" s="130"/>
      <c r="WWS40" s="131"/>
      <c r="WWT40" s="132"/>
      <c r="WWU40" s="130"/>
      <c r="WWV40" s="133"/>
      <c r="WWW40" s="145"/>
      <c r="WWX40" s="129"/>
      <c r="WWY40" s="130"/>
      <c r="WWZ40" s="130"/>
      <c r="WXA40" s="131"/>
      <c r="WXB40" s="132"/>
      <c r="WXC40" s="130"/>
      <c r="WXD40" s="133"/>
      <c r="WXE40" s="145"/>
      <c r="WXF40" s="129"/>
      <c r="WXG40" s="130"/>
      <c r="WXH40" s="130"/>
      <c r="WXI40" s="131"/>
      <c r="WXJ40" s="132"/>
      <c r="WXK40" s="130"/>
      <c r="WXL40" s="133"/>
      <c r="WXM40" s="145"/>
      <c r="WXN40" s="129"/>
      <c r="WXO40" s="130"/>
      <c r="WXP40" s="130"/>
      <c r="WXQ40" s="131"/>
      <c r="WXR40" s="132"/>
      <c r="WXS40" s="130"/>
      <c r="WXT40" s="133"/>
      <c r="WXU40" s="145"/>
      <c r="WXV40" s="129"/>
      <c r="WXW40" s="130"/>
      <c r="WXX40" s="130"/>
      <c r="WXY40" s="131"/>
      <c r="WXZ40" s="132"/>
      <c r="WYA40" s="130"/>
      <c r="WYB40" s="133"/>
      <c r="WYC40" s="145"/>
      <c r="WYD40" s="129"/>
      <c r="WYE40" s="130"/>
      <c r="WYF40" s="130"/>
      <c r="WYG40" s="131"/>
      <c r="WYH40" s="132"/>
      <c r="WYI40" s="130"/>
      <c r="WYJ40" s="133"/>
      <c r="WYK40" s="145"/>
      <c r="WYL40" s="129"/>
      <c r="WYM40" s="130"/>
      <c r="WYN40" s="130"/>
      <c r="WYO40" s="131"/>
      <c r="WYP40" s="132"/>
      <c r="WYQ40" s="130"/>
      <c r="WYR40" s="133"/>
      <c r="WYS40" s="145"/>
      <c r="WYT40" s="129"/>
      <c r="WYU40" s="130"/>
      <c r="WYV40" s="130"/>
      <c r="WYW40" s="131"/>
      <c r="WYX40" s="132"/>
      <c r="WYY40" s="130"/>
      <c r="WYZ40" s="133"/>
      <c r="WZA40" s="145"/>
      <c r="WZB40" s="129"/>
      <c r="WZC40" s="130"/>
      <c r="WZD40" s="130"/>
      <c r="WZE40" s="131"/>
      <c r="WZF40" s="132"/>
      <c r="WZG40" s="130"/>
      <c r="WZH40" s="133"/>
      <c r="WZI40" s="145"/>
      <c r="WZJ40" s="129"/>
      <c r="WZK40" s="130"/>
      <c r="WZL40" s="130"/>
      <c r="WZM40" s="131"/>
      <c r="WZN40" s="132"/>
      <c r="WZO40" s="130"/>
      <c r="WZP40" s="133"/>
      <c r="WZQ40" s="145"/>
      <c r="WZR40" s="129"/>
      <c r="WZS40" s="130"/>
      <c r="WZT40" s="130"/>
      <c r="WZU40" s="131"/>
      <c r="WZV40" s="132"/>
      <c r="WZW40" s="130"/>
      <c r="WZX40" s="133"/>
      <c r="WZY40" s="145"/>
      <c r="WZZ40" s="129"/>
      <c r="XAA40" s="130"/>
      <c r="XAB40" s="130"/>
      <c r="XAC40" s="131"/>
      <c r="XAD40" s="132"/>
      <c r="XAE40" s="130"/>
      <c r="XAF40" s="133"/>
      <c r="XAG40" s="145"/>
      <c r="XAH40" s="129"/>
      <c r="XAI40" s="130"/>
      <c r="XAJ40" s="130"/>
      <c r="XAK40" s="131"/>
      <c r="XAL40" s="132"/>
      <c r="XAM40" s="130"/>
      <c r="XAN40" s="133"/>
      <c r="XAO40" s="145"/>
      <c r="XAP40" s="129"/>
      <c r="XAQ40" s="130"/>
      <c r="XAR40" s="130"/>
      <c r="XAS40" s="131"/>
      <c r="XAT40" s="132"/>
      <c r="XAU40" s="130"/>
      <c r="XAV40" s="133"/>
      <c r="XAW40" s="145"/>
      <c r="XAX40" s="129"/>
      <c r="XAY40" s="130"/>
      <c r="XAZ40" s="130"/>
      <c r="XBA40" s="131"/>
      <c r="XBB40" s="132"/>
      <c r="XBC40" s="130"/>
      <c r="XBD40" s="133"/>
      <c r="XBE40" s="145"/>
      <c r="XBF40" s="129"/>
      <c r="XBG40" s="130"/>
      <c r="XBH40" s="130"/>
      <c r="XBI40" s="131"/>
      <c r="XBJ40" s="132"/>
      <c r="XBK40" s="130"/>
      <c r="XBL40" s="133"/>
      <c r="XBM40" s="145"/>
      <c r="XBN40" s="129"/>
      <c r="XBO40" s="130"/>
      <c r="XBP40" s="130"/>
      <c r="XBQ40" s="131"/>
      <c r="XBR40" s="132"/>
      <c r="XBS40" s="130"/>
      <c r="XBT40" s="133"/>
      <c r="XBU40" s="145"/>
      <c r="XBV40" s="129"/>
      <c r="XBW40" s="130"/>
      <c r="XBX40" s="130"/>
      <c r="XBY40" s="131"/>
      <c r="XBZ40" s="132"/>
      <c r="XCA40" s="130"/>
      <c r="XCB40" s="133"/>
      <c r="XCC40" s="145"/>
      <c r="XCD40" s="129"/>
      <c r="XCE40" s="130"/>
      <c r="XCF40" s="130"/>
      <c r="XCG40" s="131"/>
      <c r="XCH40" s="132"/>
      <c r="XCI40" s="130"/>
      <c r="XCJ40" s="133"/>
      <c r="XCK40" s="145"/>
      <c r="XCL40" s="129"/>
      <c r="XCM40" s="130"/>
      <c r="XCN40" s="130"/>
      <c r="XCO40" s="131"/>
      <c r="XCP40" s="132"/>
      <c r="XCQ40" s="130"/>
      <c r="XCR40" s="133"/>
      <c r="XCS40" s="145"/>
      <c r="XCT40" s="129"/>
      <c r="XCU40" s="130"/>
      <c r="XCV40" s="130"/>
      <c r="XCW40" s="131"/>
      <c r="XCX40" s="132"/>
      <c r="XCY40" s="130"/>
      <c r="XCZ40" s="133"/>
      <c r="XDA40" s="145"/>
      <c r="XDB40" s="129"/>
      <c r="XDC40" s="130"/>
      <c r="XDD40" s="130"/>
      <c r="XDE40" s="131"/>
      <c r="XDF40" s="132"/>
      <c r="XDG40" s="130"/>
      <c r="XDH40" s="133"/>
      <c r="XDI40" s="145"/>
      <c r="XDJ40" s="129"/>
      <c r="XDK40" s="130"/>
      <c r="XDL40" s="130"/>
      <c r="XDM40" s="131"/>
      <c r="XDN40" s="132"/>
      <c r="XDO40" s="130"/>
      <c r="XDP40" s="133"/>
      <c r="XDQ40" s="145"/>
      <c r="XDR40" s="129"/>
      <c r="XDS40" s="130"/>
      <c r="XDT40" s="130"/>
      <c r="XDU40" s="131"/>
      <c r="XDV40" s="132"/>
      <c r="XDW40" s="130"/>
      <c r="XDX40" s="133"/>
      <c r="XDY40" s="145"/>
      <c r="XDZ40" s="129"/>
      <c r="XEA40" s="130"/>
      <c r="XEB40" s="130"/>
      <c r="XEC40" s="131"/>
      <c r="XED40" s="132"/>
      <c r="XEE40" s="130"/>
      <c r="XEF40" s="133"/>
      <c r="XEG40" s="145"/>
      <c r="XEH40" s="129"/>
      <c r="XEI40" s="130"/>
      <c r="XEJ40" s="130"/>
      <c r="XEK40" s="131"/>
      <c r="XEL40" s="132"/>
      <c r="XEM40" s="130"/>
      <c r="XEN40" s="133"/>
      <c r="XEO40" s="145"/>
      <c r="XEP40" s="129"/>
      <c r="XEQ40" s="130"/>
      <c r="XER40" s="130"/>
      <c r="XES40" s="131"/>
      <c r="XET40" s="132"/>
      <c r="XEU40" s="130"/>
      <c r="XEV40" s="133"/>
      <c r="XEW40" s="145"/>
      <c r="XEX40" s="129"/>
      <c r="XEY40" s="130"/>
      <c r="XEZ40" s="130"/>
      <c r="XFA40" s="131"/>
      <c r="XFB40" s="132"/>
      <c r="XFC40" s="130"/>
      <c r="XFD40" s="133"/>
    </row>
    <row r="41" spans="1:16384" s="4" customFormat="1" ht="83.45" customHeight="1">
      <c r="A41" s="65" t="s">
        <v>430</v>
      </c>
      <c r="B41" s="59" t="s">
        <v>455</v>
      </c>
      <c r="C41" s="66"/>
      <c r="D41" s="66" t="s">
        <v>424</v>
      </c>
      <c r="E41" s="67">
        <v>400000</v>
      </c>
      <c r="F41" s="68">
        <f>F40*0.15</f>
        <v>92.1</v>
      </c>
      <c r="G41" s="70">
        <f>6+4</f>
        <v>10</v>
      </c>
      <c r="H41" s="64">
        <f t="shared" si="4"/>
        <v>368400000</v>
      </c>
      <c r="I41" s="128" t="s">
        <v>430</v>
      </c>
      <c r="J41" s="129"/>
      <c r="K41" s="130"/>
      <c r="L41" s="130"/>
      <c r="M41" s="131"/>
      <c r="N41" s="134"/>
      <c r="O41" s="130"/>
      <c r="P41" s="133"/>
      <c r="Q41" s="145"/>
      <c r="R41" s="129"/>
      <c r="S41" s="130"/>
      <c r="T41" s="130"/>
      <c r="U41" s="131"/>
      <c r="V41" s="134"/>
      <c r="W41" s="130"/>
      <c r="X41" s="133"/>
      <c r="Y41" s="145"/>
      <c r="Z41" s="129"/>
      <c r="AA41" s="130"/>
      <c r="AB41" s="130"/>
      <c r="AC41" s="131"/>
      <c r="AD41" s="134"/>
      <c r="AE41" s="130"/>
      <c r="AF41" s="133"/>
      <c r="AG41" s="145"/>
      <c r="AH41" s="129"/>
      <c r="AI41" s="130"/>
      <c r="AJ41" s="130"/>
      <c r="AK41" s="131"/>
      <c r="AL41" s="134"/>
      <c r="AM41" s="130"/>
      <c r="AN41" s="133"/>
      <c r="AO41" s="145"/>
      <c r="AP41" s="129"/>
      <c r="AQ41" s="130"/>
      <c r="AR41" s="130"/>
      <c r="AS41" s="131"/>
      <c r="AT41" s="134"/>
      <c r="AU41" s="130"/>
      <c r="AV41" s="133"/>
      <c r="AW41" s="145"/>
      <c r="AX41" s="129"/>
      <c r="AY41" s="130"/>
      <c r="AZ41" s="130"/>
      <c r="BA41" s="131"/>
      <c r="BB41" s="134"/>
      <c r="BC41" s="130"/>
      <c r="BD41" s="133"/>
      <c r="BE41" s="145"/>
      <c r="BF41" s="129"/>
      <c r="BG41" s="130"/>
      <c r="BH41" s="130"/>
      <c r="BI41" s="131"/>
      <c r="BJ41" s="134"/>
      <c r="BK41" s="130"/>
      <c r="BL41" s="133"/>
      <c r="BM41" s="145"/>
      <c r="BN41" s="129"/>
      <c r="BO41" s="130"/>
      <c r="BP41" s="130"/>
      <c r="BQ41" s="131"/>
      <c r="BR41" s="134"/>
      <c r="BS41" s="130"/>
      <c r="BT41" s="133"/>
      <c r="BU41" s="145"/>
      <c r="BV41" s="129"/>
      <c r="BW41" s="130"/>
      <c r="BX41" s="130"/>
      <c r="BY41" s="131"/>
      <c r="BZ41" s="134"/>
      <c r="CA41" s="130"/>
      <c r="CB41" s="133"/>
      <c r="CC41" s="145"/>
      <c r="CD41" s="129"/>
      <c r="CE41" s="130"/>
      <c r="CF41" s="130"/>
      <c r="CG41" s="131"/>
      <c r="CH41" s="134"/>
      <c r="CI41" s="130"/>
      <c r="CJ41" s="133"/>
      <c r="CK41" s="145"/>
      <c r="CL41" s="129"/>
      <c r="CM41" s="130"/>
      <c r="CN41" s="130"/>
      <c r="CO41" s="131"/>
      <c r="CP41" s="134"/>
      <c r="CQ41" s="130"/>
      <c r="CR41" s="133"/>
      <c r="CS41" s="145"/>
      <c r="CT41" s="129"/>
      <c r="CU41" s="130"/>
      <c r="CV41" s="130"/>
      <c r="CW41" s="131"/>
      <c r="CX41" s="134"/>
      <c r="CY41" s="130"/>
      <c r="CZ41" s="133"/>
      <c r="DA41" s="145"/>
      <c r="DB41" s="129"/>
      <c r="DC41" s="130"/>
      <c r="DD41" s="130"/>
      <c r="DE41" s="131"/>
      <c r="DF41" s="134"/>
      <c r="DG41" s="130"/>
      <c r="DH41" s="133"/>
      <c r="DI41" s="145"/>
      <c r="DJ41" s="129"/>
      <c r="DK41" s="130"/>
      <c r="DL41" s="130"/>
      <c r="DM41" s="131"/>
      <c r="DN41" s="134"/>
      <c r="DO41" s="130"/>
      <c r="DP41" s="133"/>
      <c r="DQ41" s="145"/>
      <c r="DR41" s="129"/>
      <c r="DS41" s="130"/>
      <c r="DT41" s="130"/>
      <c r="DU41" s="131"/>
      <c r="DV41" s="134"/>
      <c r="DW41" s="130"/>
      <c r="DX41" s="133"/>
      <c r="DY41" s="145"/>
      <c r="DZ41" s="129"/>
      <c r="EA41" s="130"/>
      <c r="EB41" s="130"/>
      <c r="EC41" s="131"/>
      <c r="ED41" s="134"/>
      <c r="EE41" s="130"/>
      <c r="EF41" s="133"/>
      <c r="EG41" s="145"/>
      <c r="EH41" s="129"/>
      <c r="EI41" s="130"/>
      <c r="EJ41" s="130"/>
      <c r="EK41" s="131"/>
      <c r="EL41" s="134"/>
      <c r="EM41" s="130"/>
      <c r="EN41" s="133"/>
      <c r="EO41" s="145"/>
      <c r="EP41" s="129"/>
      <c r="EQ41" s="130"/>
      <c r="ER41" s="130"/>
      <c r="ES41" s="131"/>
      <c r="ET41" s="134"/>
      <c r="EU41" s="130"/>
      <c r="EV41" s="133"/>
      <c r="EW41" s="145"/>
      <c r="EX41" s="129"/>
      <c r="EY41" s="130"/>
      <c r="EZ41" s="130"/>
      <c r="FA41" s="131"/>
      <c r="FB41" s="134"/>
      <c r="FC41" s="130"/>
      <c r="FD41" s="133"/>
      <c r="FE41" s="145"/>
      <c r="FF41" s="129"/>
      <c r="FG41" s="130"/>
      <c r="FH41" s="130"/>
      <c r="FI41" s="131"/>
      <c r="FJ41" s="134"/>
      <c r="FK41" s="130"/>
      <c r="FL41" s="133"/>
      <c r="FM41" s="145"/>
      <c r="FN41" s="129"/>
      <c r="FO41" s="130"/>
      <c r="FP41" s="130"/>
      <c r="FQ41" s="131"/>
      <c r="FR41" s="134"/>
      <c r="FS41" s="130"/>
      <c r="FT41" s="133"/>
      <c r="FU41" s="145"/>
      <c r="FV41" s="129"/>
      <c r="FW41" s="130"/>
      <c r="FX41" s="130"/>
      <c r="FY41" s="131"/>
      <c r="FZ41" s="134"/>
      <c r="GA41" s="130"/>
      <c r="GB41" s="133"/>
      <c r="GC41" s="145"/>
      <c r="GD41" s="129"/>
      <c r="GE41" s="130"/>
      <c r="GF41" s="130"/>
      <c r="GG41" s="131"/>
      <c r="GH41" s="134"/>
      <c r="GI41" s="130"/>
      <c r="GJ41" s="133"/>
      <c r="GK41" s="145"/>
      <c r="GL41" s="129"/>
      <c r="GM41" s="130"/>
      <c r="GN41" s="130"/>
      <c r="GO41" s="131"/>
      <c r="GP41" s="134"/>
      <c r="GQ41" s="130"/>
      <c r="GR41" s="133"/>
      <c r="GS41" s="145"/>
      <c r="GT41" s="129"/>
      <c r="GU41" s="130"/>
      <c r="GV41" s="130"/>
      <c r="GW41" s="131"/>
      <c r="GX41" s="134"/>
      <c r="GY41" s="130"/>
      <c r="GZ41" s="133"/>
      <c r="HA41" s="145"/>
      <c r="HB41" s="129"/>
      <c r="HC41" s="130"/>
      <c r="HD41" s="130"/>
      <c r="HE41" s="131"/>
      <c r="HF41" s="134"/>
      <c r="HG41" s="130"/>
      <c r="HH41" s="133"/>
      <c r="HI41" s="145"/>
      <c r="HJ41" s="129"/>
      <c r="HK41" s="130"/>
      <c r="HL41" s="130"/>
      <c r="HM41" s="131"/>
      <c r="HN41" s="134"/>
      <c r="HO41" s="130"/>
      <c r="HP41" s="133"/>
      <c r="HQ41" s="145"/>
      <c r="HR41" s="129"/>
      <c r="HS41" s="130"/>
      <c r="HT41" s="130"/>
      <c r="HU41" s="131"/>
      <c r="HV41" s="134"/>
      <c r="HW41" s="130"/>
      <c r="HX41" s="133"/>
      <c r="HY41" s="145"/>
      <c r="HZ41" s="129"/>
      <c r="IA41" s="130"/>
      <c r="IB41" s="130"/>
      <c r="IC41" s="131"/>
      <c r="ID41" s="134"/>
      <c r="IE41" s="130"/>
      <c r="IF41" s="133"/>
      <c r="IG41" s="145"/>
      <c r="IH41" s="129"/>
      <c r="II41" s="130"/>
      <c r="IJ41" s="130"/>
      <c r="IK41" s="131"/>
      <c r="IL41" s="134"/>
      <c r="IM41" s="130"/>
      <c r="IN41" s="133"/>
      <c r="IO41" s="145"/>
      <c r="IP41" s="129"/>
      <c r="IQ41" s="130"/>
      <c r="IR41" s="130"/>
      <c r="IS41" s="131"/>
      <c r="IT41" s="134"/>
      <c r="IU41" s="130"/>
      <c r="IV41" s="133"/>
      <c r="IW41" s="145"/>
      <c r="IX41" s="129"/>
      <c r="IY41" s="130"/>
      <c r="IZ41" s="130"/>
      <c r="JA41" s="131"/>
      <c r="JB41" s="134"/>
      <c r="JC41" s="130"/>
      <c r="JD41" s="133"/>
      <c r="JE41" s="145"/>
      <c r="JF41" s="129"/>
      <c r="JG41" s="130"/>
      <c r="JH41" s="130"/>
      <c r="JI41" s="131"/>
      <c r="JJ41" s="134"/>
      <c r="JK41" s="130"/>
      <c r="JL41" s="133"/>
      <c r="JM41" s="145"/>
      <c r="JN41" s="129"/>
      <c r="JO41" s="130"/>
      <c r="JP41" s="130"/>
      <c r="JQ41" s="131"/>
      <c r="JR41" s="134"/>
      <c r="JS41" s="130"/>
      <c r="JT41" s="133"/>
      <c r="JU41" s="145"/>
      <c r="JV41" s="129"/>
      <c r="JW41" s="130"/>
      <c r="JX41" s="130"/>
      <c r="JY41" s="131"/>
      <c r="JZ41" s="134"/>
      <c r="KA41" s="130"/>
      <c r="KB41" s="133"/>
      <c r="KC41" s="145"/>
      <c r="KD41" s="129"/>
      <c r="KE41" s="130"/>
      <c r="KF41" s="130"/>
      <c r="KG41" s="131"/>
      <c r="KH41" s="134"/>
      <c r="KI41" s="130"/>
      <c r="KJ41" s="133"/>
      <c r="KK41" s="145"/>
      <c r="KL41" s="129"/>
      <c r="KM41" s="130"/>
      <c r="KN41" s="130"/>
      <c r="KO41" s="131"/>
      <c r="KP41" s="134"/>
      <c r="KQ41" s="130"/>
      <c r="KR41" s="133"/>
      <c r="KS41" s="145"/>
      <c r="KT41" s="129"/>
      <c r="KU41" s="130"/>
      <c r="KV41" s="130"/>
      <c r="KW41" s="131"/>
      <c r="KX41" s="134"/>
      <c r="KY41" s="130"/>
      <c r="KZ41" s="133"/>
      <c r="LA41" s="145"/>
      <c r="LB41" s="129"/>
      <c r="LC41" s="130"/>
      <c r="LD41" s="130"/>
      <c r="LE41" s="131"/>
      <c r="LF41" s="134"/>
      <c r="LG41" s="130"/>
      <c r="LH41" s="133"/>
      <c r="LI41" s="145"/>
      <c r="LJ41" s="129"/>
      <c r="LK41" s="130"/>
      <c r="LL41" s="130"/>
      <c r="LM41" s="131"/>
      <c r="LN41" s="134"/>
      <c r="LO41" s="130"/>
      <c r="LP41" s="133"/>
      <c r="LQ41" s="145"/>
      <c r="LR41" s="129"/>
      <c r="LS41" s="130"/>
      <c r="LT41" s="130"/>
      <c r="LU41" s="131"/>
      <c r="LV41" s="134"/>
      <c r="LW41" s="130"/>
      <c r="LX41" s="133"/>
      <c r="LY41" s="145"/>
      <c r="LZ41" s="129"/>
      <c r="MA41" s="130"/>
      <c r="MB41" s="130"/>
      <c r="MC41" s="131"/>
      <c r="MD41" s="134"/>
      <c r="ME41" s="130"/>
      <c r="MF41" s="133"/>
      <c r="MG41" s="145"/>
      <c r="MH41" s="129"/>
      <c r="MI41" s="130"/>
      <c r="MJ41" s="130"/>
      <c r="MK41" s="131"/>
      <c r="ML41" s="134"/>
      <c r="MM41" s="130"/>
      <c r="MN41" s="133"/>
      <c r="MO41" s="145"/>
      <c r="MP41" s="129"/>
      <c r="MQ41" s="130"/>
      <c r="MR41" s="130"/>
      <c r="MS41" s="131"/>
      <c r="MT41" s="134"/>
      <c r="MU41" s="130"/>
      <c r="MV41" s="133"/>
      <c r="MW41" s="145"/>
      <c r="MX41" s="129"/>
      <c r="MY41" s="130"/>
      <c r="MZ41" s="130"/>
      <c r="NA41" s="131"/>
      <c r="NB41" s="134"/>
      <c r="NC41" s="130"/>
      <c r="ND41" s="133"/>
      <c r="NE41" s="145"/>
      <c r="NF41" s="129"/>
      <c r="NG41" s="130"/>
      <c r="NH41" s="130"/>
      <c r="NI41" s="131"/>
      <c r="NJ41" s="134"/>
      <c r="NK41" s="130"/>
      <c r="NL41" s="133"/>
      <c r="NM41" s="145"/>
      <c r="NN41" s="129"/>
      <c r="NO41" s="130"/>
      <c r="NP41" s="130"/>
      <c r="NQ41" s="131"/>
      <c r="NR41" s="134"/>
      <c r="NS41" s="130"/>
      <c r="NT41" s="133"/>
      <c r="NU41" s="145"/>
      <c r="NV41" s="129"/>
      <c r="NW41" s="130"/>
      <c r="NX41" s="130"/>
      <c r="NY41" s="131"/>
      <c r="NZ41" s="134"/>
      <c r="OA41" s="130"/>
      <c r="OB41" s="133"/>
      <c r="OC41" s="145"/>
      <c r="OD41" s="129"/>
      <c r="OE41" s="130"/>
      <c r="OF41" s="130"/>
      <c r="OG41" s="131"/>
      <c r="OH41" s="134"/>
      <c r="OI41" s="130"/>
      <c r="OJ41" s="133"/>
      <c r="OK41" s="145"/>
      <c r="OL41" s="129"/>
      <c r="OM41" s="130"/>
      <c r="ON41" s="130"/>
      <c r="OO41" s="131"/>
      <c r="OP41" s="134"/>
      <c r="OQ41" s="130"/>
      <c r="OR41" s="133"/>
      <c r="OS41" s="145"/>
      <c r="OT41" s="129"/>
      <c r="OU41" s="130"/>
      <c r="OV41" s="130"/>
      <c r="OW41" s="131"/>
      <c r="OX41" s="134"/>
      <c r="OY41" s="130"/>
      <c r="OZ41" s="133"/>
      <c r="PA41" s="145"/>
      <c r="PB41" s="129"/>
      <c r="PC41" s="130"/>
      <c r="PD41" s="130"/>
      <c r="PE41" s="131"/>
      <c r="PF41" s="134"/>
      <c r="PG41" s="130"/>
      <c r="PH41" s="133"/>
      <c r="PI41" s="145"/>
      <c r="PJ41" s="129"/>
      <c r="PK41" s="130"/>
      <c r="PL41" s="130"/>
      <c r="PM41" s="131"/>
      <c r="PN41" s="134"/>
      <c r="PO41" s="130"/>
      <c r="PP41" s="133"/>
      <c r="PQ41" s="145"/>
      <c r="PR41" s="129"/>
      <c r="PS41" s="130"/>
      <c r="PT41" s="130"/>
      <c r="PU41" s="131"/>
      <c r="PV41" s="134"/>
      <c r="PW41" s="130"/>
      <c r="PX41" s="133"/>
      <c r="PY41" s="145"/>
      <c r="PZ41" s="129"/>
      <c r="QA41" s="130"/>
      <c r="QB41" s="130"/>
      <c r="QC41" s="131"/>
      <c r="QD41" s="134"/>
      <c r="QE41" s="130"/>
      <c r="QF41" s="133"/>
      <c r="QG41" s="145"/>
      <c r="QH41" s="129"/>
      <c r="QI41" s="130"/>
      <c r="QJ41" s="130"/>
      <c r="QK41" s="131"/>
      <c r="QL41" s="134"/>
      <c r="QM41" s="130"/>
      <c r="QN41" s="133"/>
      <c r="QO41" s="145"/>
      <c r="QP41" s="129"/>
      <c r="QQ41" s="130"/>
      <c r="QR41" s="130"/>
      <c r="QS41" s="131"/>
      <c r="QT41" s="134"/>
      <c r="QU41" s="130"/>
      <c r="QV41" s="133"/>
      <c r="QW41" s="145"/>
      <c r="QX41" s="129"/>
      <c r="QY41" s="130"/>
      <c r="QZ41" s="130"/>
      <c r="RA41" s="131"/>
      <c r="RB41" s="134"/>
      <c r="RC41" s="130"/>
      <c r="RD41" s="133"/>
      <c r="RE41" s="145"/>
      <c r="RF41" s="129"/>
      <c r="RG41" s="130"/>
      <c r="RH41" s="130"/>
      <c r="RI41" s="131"/>
      <c r="RJ41" s="134"/>
      <c r="RK41" s="130"/>
      <c r="RL41" s="133"/>
      <c r="RM41" s="145"/>
      <c r="RN41" s="129"/>
      <c r="RO41" s="130"/>
      <c r="RP41" s="130"/>
      <c r="RQ41" s="131"/>
      <c r="RR41" s="134"/>
      <c r="RS41" s="130"/>
      <c r="RT41" s="133"/>
      <c r="RU41" s="145"/>
      <c r="RV41" s="129"/>
      <c r="RW41" s="130"/>
      <c r="RX41" s="130"/>
      <c r="RY41" s="131"/>
      <c r="RZ41" s="134"/>
      <c r="SA41" s="130"/>
      <c r="SB41" s="133"/>
      <c r="SC41" s="145"/>
      <c r="SD41" s="129"/>
      <c r="SE41" s="130"/>
      <c r="SF41" s="130"/>
      <c r="SG41" s="131"/>
      <c r="SH41" s="134"/>
      <c r="SI41" s="130"/>
      <c r="SJ41" s="133"/>
      <c r="SK41" s="145"/>
      <c r="SL41" s="129"/>
      <c r="SM41" s="130"/>
      <c r="SN41" s="130"/>
      <c r="SO41" s="131"/>
      <c r="SP41" s="134"/>
      <c r="SQ41" s="130"/>
      <c r="SR41" s="133"/>
      <c r="SS41" s="145"/>
      <c r="ST41" s="129"/>
      <c r="SU41" s="130"/>
      <c r="SV41" s="130"/>
      <c r="SW41" s="131"/>
      <c r="SX41" s="134"/>
      <c r="SY41" s="130"/>
      <c r="SZ41" s="133"/>
      <c r="TA41" s="145"/>
      <c r="TB41" s="129"/>
      <c r="TC41" s="130"/>
      <c r="TD41" s="130"/>
      <c r="TE41" s="131"/>
      <c r="TF41" s="134"/>
      <c r="TG41" s="130"/>
      <c r="TH41" s="133"/>
      <c r="TI41" s="145"/>
      <c r="TJ41" s="129"/>
      <c r="TK41" s="130"/>
      <c r="TL41" s="130"/>
      <c r="TM41" s="131"/>
      <c r="TN41" s="134"/>
      <c r="TO41" s="130"/>
      <c r="TP41" s="133"/>
      <c r="TQ41" s="145"/>
      <c r="TR41" s="129"/>
      <c r="TS41" s="130"/>
      <c r="TT41" s="130"/>
      <c r="TU41" s="131"/>
      <c r="TV41" s="134"/>
      <c r="TW41" s="130"/>
      <c r="TX41" s="133"/>
      <c r="TY41" s="145"/>
      <c r="TZ41" s="129"/>
      <c r="UA41" s="130"/>
      <c r="UB41" s="130"/>
      <c r="UC41" s="131"/>
      <c r="UD41" s="134"/>
      <c r="UE41" s="130"/>
      <c r="UF41" s="133"/>
      <c r="UG41" s="145"/>
      <c r="UH41" s="129"/>
      <c r="UI41" s="130"/>
      <c r="UJ41" s="130"/>
      <c r="UK41" s="131"/>
      <c r="UL41" s="134"/>
      <c r="UM41" s="130"/>
      <c r="UN41" s="133"/>
      <c r="UO41" s="145"/>
      <c r="UP41" s="129"/>
      <c r="UQ41" s="130"/>
      <c r="UR41" s="130"/>
      <c r="US41" s="131"/>
      <c r="UT41" s="134"/>
      <c r="UU41" s="130"/>
      <c r="UV41" s="133"/>
      <c r="UW41" s="145"/>
      <c r="UX41" s="129"/>
      <c r="UY41" s="130"/>
      <c r="UZ41" s="130"/>
      <c r="VA41" s="131"/>
      <c r="VB41" s="134"/>
      <c r="VC41" s="130"/>
      <c r="VD41" s="133"/>
      <c r="VE41" s="145"/>
      <c r="VF41" s="129"/>
      <c r="VG41" s="130"/>
      <c r="VH41" s="130"/>
      <c r="VI41" s="131"/>
      <c r="VJ41" s="134"/>
      <c r="VK41" s="130"/>
      <c r="VL41" s="133"/>
      <c r="VM41" s="145"/>
      <c r="VN41" s="129"/>
      <c r="VO41" s="130"/>
      <c r="VP41" s="130"/>
      <c r="VQ41" s="131"/>
      <c r="VR41" s="134"/>
      <c r="VS41" s="130"/>
      <c r="VT41" s="133"/>
      <c r="VU41" s="145"/>
      <c r="VV41" s="129"/>
      <c r="VW41" s="130"/>
      <c r="VX41" s="130"/>
      <c r="VY41" s="131"/>
      <c r="VZ41" s="134"/>
      <c r="WA41" s="130"/>
      <c r="WB41" s="133"/>
      <c r="WC41" s="145"/>
      <c r="WD41" s="129"/>
      <c r="WE41" s="130"/>
      <c r="WF41" s="130"/>
      <c r="WG41" s="131"/>
      <c r="WH41" s="134"/>
      <c r="WI41" s="130"/>
      <c r="WJ41" s="133"/>
      <c r="WK41" s="145"/>
      <c r="WL41" s="129"/>
      <c r="WM41" s="130"/>
      <c r="WN41" s="130"/>
      <c r="WO41" s="131"/>
      <c r="WP41" s="134"/>
      <c r="WQ41" s="130"/>
      <c r="WR41" s="133"/>
      <c r="WS41" s="145"/>
      <c r="WT41" s="129"/>
      <c r="WU41" s="130"/>
      <c r="WV41" s="130"/>
      <c r="WW41" s="131"/>
      <c r="WX41" s="134"/>
      <c r="WY41" s="130"/>
      <c r="WZ41" s="133"/>
      <c r="XA41" s="145"/>
      <c r="XB41" s="129"/>
      <c r="XC41" s="130"/>
      <c r="XD41" s="130"/>
      <c r="XE41" s="131"/>
      <c r="XF41" s="134"/>
      <c r="XG41" s="130"/>
      <c r="XH41" s="133"/>
      <c r="XI41" s="145"/>
      <c r="XJ41" s="129"/>
      <c r="XK41" s="130"/>
      <c r="XL41" s="130"/>
      <c r="XM41" s="131"/>
      <c r="XN41" s="134"/>
      <c r="XO41" s="130"/>
      <c r="XP41" s="133"/>
      <c r="XQ41" s="145"/>
      <c r="XR41" s="129"/>
      <c r="XS41" s="130"/>
      <c r="XT41" s="130"/>
      <c r="XU41" s="131"/>
      <c r="XV41" s="134"/>
      <c r="XW41" s="130"/>
      <c r="XX41" s="133"/>
      <c r="XY41" s="145"/>
      <c r="XZ41" s="129"/>
      <c r="YA41" s="130"/>
      <c r="YB41" s="130"/>
      <c r="YC41" s="131"/>
      <c r="YD41" s="134"/>
      <c r="YE41" s="130"/>
      <c r="YF41" s="133"/>
      <c r="YG41" s="145"/>
      <c r="YH41" s="129"/>
      <c r="YI41" s="130"/>
      <c r="YJ41" s="130"/>
      <c r="YK41" s="131"/>
      <c r="YL41" s="134"/>
      <c r="YM41" s="130"/>
      <c r="YN41" s="133"/>
      <c r="YO41" s="145"/>
      <c r="YP41" s="129"/>
      <c r="YQ41" s="130"/>
      <c r="YR41" s="130"/>
      <c r="YS41" s="131"/>
      <c r="YT41" s="134"/>
      <c r="YU41" s="130"/>
      <c r="YV41" s="133"/>
      <c r="YW41" s="145"/>
      <c r="YX41" s="129"/>
      <c r="YY41" s="130"/>
      <c r="YZ41" s="130"/>
      <c r="ZA41" s="131"/>
      <c r="ZB41" s="134"/>
      <c r="ZC41" s="130"/>
      <c r="ZD41" s="133"/>
      <c r="ZE41" s="145"/>
      <c r="ZF41" s="129"/>
      <c r="ZG41" s="130"/>
      <c r="ZH41" s="130"/>
      <c r="ZI41" s="131"/>
      <c r="ZJ41" s="134"/>
      <c r="ZK41" s="130"/>
      <c r="ZL41" s="133"/>
      <c r="ZM41" s="145"/>
      <c r="ZN41" s="129"/>
      <c r="ZO41" s="130"/>
      <c r="ZP41" s="130"/>
      <c r="ZQ41" s="131"/>
      <c r="ZR41" s="134"/>
      <c r="ZS41" s="130"/>
      <c r="ZT41" s="133"/>
      <c r="ZU41" s="145"/>
      <c r="ZV41" s="129"/>
      <c r="ZW41" s="130"/>
      <c r="ZX41" s="130"/>
      <c r="ZY41" s="131"/>
      <c r="ZZ41" s="134"/>
      <c r="AAA41" s="130"/>
      <c r="AAB41" s="133"/>
      <c r="AAC41" s="145"/>
      <c r="AAD41" s="129"/>
      <c r="AAE41" s="130"/>
      <c r="AAF41" s="130"/>
      <c r="AAG41" s="131"/>
      <c r="AAH41" s="134"/>
      <c r="AAI41" s="130"/>
      <c r="AAJ41" s="133"/>
      <c r="AAK41" s="145"/>
      <c r="AAL41" s="129"/>
      <c r="AAM41" s="130"/>
      <c r="AAN41" s="130"/>
      <c r="AAO41" s="131"/>
      <c r="AAP41" s="134"/>
      <c r="AAQ41" s="130"/>
      <c r="AAR41" s="133"/>
      <c r="AAS41" s="145"/>
      <c r="AAT41" s="129"/>
      <c r="AAU41" s="130"/>
      <c r="AAV41" s="130"/>
      <c r="AAW41" s="131"/>
      <c r="AAX41" s="134"/>
      <c r="AAY41" s="130"/>
      <c r="AAZ41" s="133"/>
      <c r="ABA41" s="145"/>
      <c r="ABB41" s="129"/>
      <c r="ABC41" s="130"/>
      <c r="ABD41" s="130"/>
      <c r="ABE41" s="131"/>
      <c r="ABF41" s="134"/>
      <c r="ABG41" s="130"/>
      <c r="ABH41" s="133"/>
      <c r="ABI41" s="145"/>
      <c r="ABJ41" s="129"/>
      <c r="ABK41" s="130"/>
      <c r="ABL41" s="130"/>
      <c r="ABM41" s="131"/>
      <c r="ABN41" s="134"/>
      <c r="ABO41" s="130"/>
      <c r="ABP41" s="133"/>
      <c r="ABQ41" s="145"/>
      <c r="ABR41" s="129"/>
      <c r="ABS41" s="130"/>
      <c r="ABT41" s="130"/>
      <c r="ABU41" s="131"/>
      <c r="ABV41" s="134"/>
      <c r="ABW41" s="130"/>
      <c r="ABX41" s="133"/>
      <c r="ABY41" s="145"/>
      <c r="ABZ41" s="129"/>
      <c r="ACA41" s="130"/>
      <c r="ACB41" s="130"/>
      <c r="ACC41" s="131"/>
      <c r="ACD41" s="134"/>
      <c r="ACE41" s="130"/>
      <c r="ACF41" s="133"/>
      <c r="ACG41" s="145"/>
      <c r="ACH41" s="129"/>
      <c r="ACI41" s="130"/>
      <c r="ACJ41" s="130"/>
      <c r="ACK41" s="131"/>
      <c r="ACL41" s="134"/>
      <c r="ACM41" s="130"/>
      <c r="ACN41" s="133"/>
      <c r="ACO41" s="145"/>
      <c r="ACP41" s="129"/>
      <c r="ACQ41" s="130"/>
      <c r="ACR41" s="130"/>
      <c r="ACS41" s="131"/>
      <c r="ACT41" s="134"/>
      <c r="ACU41" s="130"/>
      <c r="ACV41" s="133"/>
      <c r="ACW41" s="145"/>
      <c r="ACX41" s="129"/>
      <c r="ACY41" s="130"/>
      <c r="ACZ41" s="130"/>
      <c r="ADA41" s="131"/>
      <c r="ADB41" s="134"/>
      <c r="ADC41" s="130"/>
      <c r="ADD41" s="133"/>
      <c r="ADE41" s="145"/>
      <c r="ADF41" s="129"/>
      <c r="ADG41" s="130"/>
      <c r="ADH41" s="130"/>
      <c r="ADI41" s="131"/>
      <c r="ADJ41" s="134"/>
      <c r="ADK41" s="130"/>
      <c r="ADL41" s="133"/>
      <c r="ADM41" s="145"/>
      <c r="ADN41" s="129"/>
      <c r="ADO41" s="130"/>
      <c r="ADP41" s="130"/>
      <c r="ADQ41" s="131"/>
      <c r="ADR41" s="134"/>
      <c r="ADS41" s="130"/>
      <c r="ADT41" s="133"/>
      <c r="ADU41" s="145"/>
      <c r="ADV41" s="129"/>
      <c r="ADW41" s="130"/>
      <c r="ADX41" s="130"/>
      <c r="ADY41" s="131"/>
      <c r="ADZ41" s="134"/>
      <c r="AEA41" s="130"/>
      <c r="AEB41" s="133"/>
      <c r="AEC41" s="145"/>
      <c r="AED41" s="129"/>
      <c r="AEE41" s="130"/>
      <c r="AEF41" s="130"/>
      <c r="AEG41" s="131"/>
      <c r="AEH41" s="134"/>
      <c r="AEI41" s="130"/>
      <c r="AEJ41" s="133"/>
      <c r="AEK41" s="145"/>
      <c r="AEL41" s="129"/>
      <c r="AEM41" s="130"/>
      <c r="AEN41" s="130"/>
      <c r="AEO41" s="131"/>
      <c r="AEP41" s="134"/>
      <c r="AEQ41" s="130"/>
      <c r="AER41" s="133"/>
      <c r="AES41" s="145"/>
      <c r="AET41" s="129"/>
      <c r="AEU41" s="130"/>
      <c r="AEV41" s="130"/>
      <c r="AEW41" s="131"/>
      <c r="AEX41" s="134"/>
      <c r="AEY41" s="130"/>
      <c r="AEZ41" s="133"/>
      <c r="AFA41" s="145"/>
      <c r="AFB41" s="129"/>
      <c r="AFC41" s="130"/>
      <c r="AFD41" s="130"/>
      <c r="AFE41" s="131"/>
      <c r="AFF41" s="134"/>
      <c r="AFG41" s="130"/>
      <c r="AFH41" s="133"/>
      <c r="AFI41" s="145"/>
      <c r="AFJ41" s="129"/>
      <c r="AFK41" s="130"/>
      <c r="AFL41" s="130"/>
      <c r="AFM41" s="131"/>
      <c r="AFN41" s="134"/>
      <c r="AFO41" s="130"/>
      <c r="AFP41" s="133"/>
      <c r="AFQ41" s="145"/>
      <c r="AFR41" s="129"/>
      <c r="AFS41" s="130"/>
      <c r="AFT41" s="130"/>
      <c r="AFU41" s="131"/>
      <c r="AFV41" s="134"/>
      <c r="AFW41" s="130"/>
      <c r="AFX41" s="133"/>
      <c r="AFY41" s="145"/>
      <c r="AFZ41" s="129"/>
      <c r="AGA41" s="130"/>
      <c r="AGB41" s="130"/>
      <c r="AGC41" s="131"/>
      <c r="AGD41" s="134"/>
      <c r="AGE41" s="130"/>
      <c r="AGF41" s="133"/>
      <c r="AGG41" s="145"/>
      <c r="AGH41" s="129"/>
      <c r="AGI41" s="130"/>
      <c r="AGJ41" s="130"/>
      <c r="AGK41" s="131"/>
      <c r="AGL41" s="134"/>
      <c r="AGM41" s="130"/>
      <c r="AGN41" s="133"/>
      <c r="AGO41" s="145"/>
      <c r="AGP41" s="129"/>
      <c r="AGQ41" s="130"/>
      <c r="AGR41" s="130"/>
      <c r="AGS41" s="131"/>
      <c r="AGT41" s="134"/>
      <c r="AGU41" s="130"/>
      <c r="AGV41" s="133"/>
      <c r="AGW41" s="145"/>
      <c r="AGX41" s="129"/>
      <c r="AGY41" s="130"/>
      <c r="AGZ41" s="130"/>
      <c r="AHA41" s="131"/>
      <c r="AHB41" s="134"/>
      <c r="AHC41" s="130"/>
      <c r="AHD41" s="133"/>
      <c r="AHE41" s="145"/>
      <c r="AHF41" s="129"/>
      <c r="AHG41" s="130"/>
      <c r="AHH41" s="130"/>
      <c r="AHI41" s="131"/>
      <c r="AHJ41" s="134"/>
      <c r="AHK41" s="130"/>
      <c r="AHL41" s="133"/>
      <c r="AHM41" s="145"/>
      <c r="AHN41" s="129"/>
      <c r="AHO41" s="130"/>
      <c r="AHP41" s="130"/>
      <c r="AHQ41" s="131"/>
      <c r="AHR41" s="134"/>
      <c r="AHS41" s="130"/>
      <c r="AHT41" s="133"/>
      <c r="AHU41" s="145"/>
      <c r="AHV41" s="129"/>
      <c r="AHW41" s="130"/>
      <c r="AHX41" s="130"/>
      <c r="AHY41" s="131"/>
      <c r="AHZ41" s="134"/>
      <c r="AIA41" s="130"/>
      <c r="AIB41" s="133"/>
      <c r="AIC41" s="145"/>
      <c r="AID41" s="129"/>
      <c r="AIE41" s="130"/>
      <c r="AIF41" s="130"/>
      <c r="AIG41" s="131"/>
      <c r="AIH41" s="134"/>
      <c r="AII41" s="130"/>
      <c r="AIJ41" s="133"/>
      <c r="AIK41" s="145"/>
      <c r="AIL41" s="129"/>
      <c r="AIM41" s="130"/>
      <c r="AIN41" s="130"/>
      <c r="AIO41" s="131"/>
      <c r="AIP41" s="134"/>
      <c r="AIQ41" s="130"/>
      <c r="AIR41" s="133"/>
      <c r="AIS41" s="145"/>
      <c r="AIT41" s="129"/>
      <c r="AIU41" s="130"/>
      <c r="AIV41" s="130"/>
      <c r="AIW41" s="131"/>
      <c r="AIX41" s="134"/>
      <c r="AIY41" s="130"/>
      <c r="AIZ41" s="133"/>
      <c r="AJA41" s="145"/>
      <c r="AJB41" s="129"/>
      <c r="AJC41" s="130"/>
      <c r="AJD41" s="130"/>
      <c r="AJE41" s="131"/>
      <c r="AJF41" s="134"/>
      <c r="AJG41" s="130"/>
      <c r="AJH41" s="133"/>
      <c r="AJI41" s="145"/>
      <c r="AJJ41" s="129"/>
      <c r="AJK41" s="130"/>
      <c r="AJL41" s="130"/>
      <c r="AJM41" s="131"/>
      <c r="AJN41" s="134"/>
      <c r="AJO41" s="130"/>
      <c r="AJP41" s="133"/>
      <c r="AJQ41" s="145"/>
      <c r="AJR41" s="129"/>
      <c r="AJS41" s="130"/>
      <c r="AJT41" s="130"/>
      <c r="AJU41" s="131"/>
      <c r="AJV41" s="134"/>
      <c r="AJW41" s="130"/>
      <c r="AJX41" s="133"/>
      <c r="AJY41" s="145"/>
      <c r="AJZ41" s="129"/>
      <c r="AKA41" s="130"/>
      <c r="AKB41" s="130"/>
      <c r="AKC41" s="131"/>
      <c r="AKD41" s="134"/>
      <c r="AKE41" s="130"/>
      <c r="AKF41" s="133"/>
      <c r="AKG41" s="145"/>
      <c r="AKH41" s="129"/>
      <c r="AKI41" s="130"/>
      <c r="AKJ41" s="130"/>
      <c r="AKK41" s="131"/>
      <c r="AKL41" s="134"/>
      <c r="AKM41" s="130"/>
      <c r="AKN41" s="133"/>
      <c r="AKO41" s="145"/>
      <c r="AKP41" s="129"/>
      <c r="AKQ41" s="130"/>
      <c r="AKR41" s="130"/>
      <c r="AKS41" s="131"/>
      <c r="AKT41" s="134"/>
      <c r="AKU41" s="130"/>
      <c r="AKV41" s="133"/>
      <c r="AKW41" s="145"/>
      <c r="AKX41" s="129"/>
      <c r="AKY41" s="130"/>
      <c r="AKZ41" s="130"/>
      <c r="ALA41" s="131"/>
      <c r="ALB41" s="134"/>
      <c r="ALC41" s="130"/>
      <c r="ALD41" s="133"/>
      <c r="ALE41" s="145"/>
      <c r="ALF41" s="129"/>
      <c r="ALG41" s="130"/>
      <c r="ALH41" s="130"/>
      <c r="ALI41" s="131"/>
      <c r="ALJ41" s="134"/>
      <c r="ALK41" s="130"/>
      <c r="ALL41" s="133"/>
      <c r="ALM41" s="145"/>
      <c r="ALN41" s="129"/>
      <c r="ALO41" s="130"/>
      <c r="ALP41" s="130"/>
      <c r="ALQ41" s="131"/>
      <c r="ALR41" s="134"/>
      <c r="ALS41" s="130"/>
      <c r="ALT41" s="133"/>
      <c r="ALU41" s="145"/>
      <c r="ALV41" s="129"/>
      <c r="ALW41" s="130"/>
      <c r="ALX41" s="130"/>
      <c r="ALY41" s="131"/>
      <c r="ALZ41" s="134"/>
      <c r="AMA41" s="130"/>
      <c r="AMB41" s="133"/>
      <c r="AMC41" s="145"/>
      <c r="AMD41" s="129"/>
      <c r="AME41" s="130"/>
      <c r="AMF41" s="130"/>
      <c r="AMG41" s="131"/>
      <c r="AMH41" s="134"/>
      <c r="AMI41" s="130"/>
      <c r="AMJ41" s="133"/>
      <c r="AMK41" s="145"/>
      <c r="AML41" s="129"/>
      <c r="AMM41" s="130"/>
      <c r="AMN41" s="130"/>
      <c r="AMO41" s="131"/>
      <c r="AMP41" s="134"/>
      <c r="AMQ41" s="130"/>
      <c r="AMR41" s="133"/>
      <c r="AMS41" s="145"/>
      <c r="AMT41" s="129"/>
      <c r="AMU41" s="130"/>
      <c r="AMV41" s="130"/>
      <c r="AMW41" s="131"/>
      <c r="AMX41" s="134"/>
      <c r="AMY41" s="130"/>
      <c r="AMZ41" s="133"/>
      <c r="ANA41" s="145"/>
      <c r="ANB41" s="129"/>
      <c r="ANC41" s="130"/>
      <c r="AND41" s="130"/>
      <c r="ANE41" s="131"/>
      <c r="ANF41" s="134"/>
      <c r="ANG41" s="130"/>
      <c r="ANH41" s="133"/>
      <c r="ANI41" s="145"/>
      <c r="ANJ41" s="129"/>
      <c r="ANK41" s="130"/>
      <c r="ANL41" s="130"/>
      <c r="ANM41" s="131"/>
      <c r="ANN41" s="134"/>
      <c r="ANO41" s="130"/>
      <c r="ANP41" s="133"/>
      <c r="ANQ41" s="145"/>
      <c r="ANR41" s="129"/>
      <c r="ANS41" s="130"/>
      <c r="ANT41" s="130"/>
      <c r="ANU41" s="131"/>
      <c r="ANV41" s="134"/>
      <c r="ANW41" s="130"/>
      <c r="ANX41" s="133"/>
      <c r="ANY41" s="145"/>
      <c r="ANZ41" s="129"/>
      <c r="AOA41" s="130"/>
      <c r="AOB41" s="130"/>
      <c r="AOC41" s="131"/>
      <c r="AOD41" s="134"/>
      <c r="AOE41" s="130"/>
      <c r="AOF41" s="133"/>
      <c r="AOG41" s="145"/>
      <c r="AOH41" s="129"/>
      <c r="AOI41" s="130"/>
      <c r="AOJ41" s="130"/>
      <c r="AOK41" s="131"/>
      <c r="AOL41" s="134"/>
      <c r="AOM41" s="130"/>
      <c r="AON41" s="133"/>
      <c r="AOO41" s="145"/>
      <c r="AOP41" s="129"/>
      <c r="AOQ41" s="130"/>
      <c r="AOR41" s="130"/>
      <c r="AOS41" s="131"/>
      <c r="AOT41" s="134"/>
      <c r="AOU41" s="130"/>
      <c r="AOV41" s="133"/>
      <c r="AOW41" s="145"/>
      <c r="AOX41" s="129"/>
      <c r="AOY41" s="130"/>
      <c r="AOZ41" s="130"/>
      <c r="APA41" s="131"/>
      <c r="APB41" s="134"/>
      <c r="APC41" s="130"/>
      <c r="APD41" s="133"/>
      <c r="APE41" s="145"/>
      <c r="APF41" s="129"/>
      <c r="APG41" s="130"/>
      <c r="APH41" s="130"/>
      <c r="API41" s="131"/>
      <c r="APJ41" s="134"/>
      <c r="APK41" s="130"/>
      <c r="APL41" s="133"/>
      <c r="APM41" s="145"/>
      <c r="APN41" s="129"/>
      <c r="APO41" s="130"/>
      <c r="APP41" s="130"/>
      <c r="APQ41" s="131"/>
      <c r="APR41" s="134"/>
      <c r="APS41" s="130"/>
      <c r="APT41" s="133"/>
      <c r="APU41" s="145"/>
      <c r="APV41" s="129"/>
      <c r="APW41" s="130"/>
      <c r="APX41" s="130"/>
      <c r="APY41" s="131"/>
      <c r="APZ41" s="134"/>
      <c r="AQA41" s="130"/>
      <c r="AQB41" s="133"/>
      <c r="AQC41" s="145"/>
      <c r="AQD41" s="129"/>
      <c r="AQE41" s="130"/>
      <c r="AQF41" s="130"/>
      <c r="AQG41" s="131"/>
      <c r="AQH41" s="134"/>
      <c r="AQI41" s="130"/>
      <c r="AQJ41" s="133"/>
      <c r="AQK41" s="145"/>
      <c r="AQL41" s="129"/>
      <c r="AQM41" s="130"/>
      <c r="AQN41" s="130"/>
      <c r="AQO41" s="131"/>
      <c r="AQP41" s="134"/>
      <c r="AQQ41" s="130"/>
      <c r="AQR41" s="133"/>
      <c r="AQS41" s="145"/>
      <c r="AQT41" s="129"/>
      <c r="AQU41" s="130"/>
      <c r="AQV41" s="130"/>
      <c r="AQW41" s="131"/>
      <c r="AQX41" s="134"/>
      <c r="AQY41" s="130"/>
      <c r="AQZ41" s="133"/>
      <c r="ARA41" s="145"/>
      <c r="ARB41" s="129"/>
      <c r="ARC41" s="130"/>
      <c r="ARD41" s="130"/>
      <c r="ARE41" s="131"/>
      <c r="ARF41" s="134"/>
      <c r="ARG41" s="130"/>
      <c r="ARH41" s="133"/>
      <c r="ARI41" s="145"/>
      <c r="ARJ41" s="129"/>
      <c r="ARK41" s="130"/>
      <c r="ARL41" s="130"/>
      <c r="ARM41" s="131"/>
      <c r="ARN41" s="134"/>
      <c r="ARO41" s="130"/>
      <c r="ARP41" s="133"/>
      <c r="ARQ41" s="145"/>
      <c r="ARR41" s="129"/>
      <c r="ARS41" s="130"/>
      <c r="ART41" s="130"/>
      <c r="ARU41" s="131"/>
      <c r="ARV41" s="134"/>
      <c r="ARW41" s="130"/>
      <c r="ARX41" s="133"/>
      <c r="ARY41" s="145"/>
      <c r="ARZ41" s="129"/>
      <c r="ASA41" s="130"/>
      <c r="ASB41" s="130"/>
      <c r="ASC41" s="131"/>
      <c r="ASD41" s="134"/>
      <c r="ASE41" s="130"/>
      <c r="ASF41" s="133"/>
      <c r="ASG41" s="145"/>
      <c r="ASH41" s="129"/>
      <c r="ASI41" s="130"/>
      <c r="ASJ41" s="130"/>
      <c r="ASK41" s="131"/>
      <c r="ASL41" s="134"/>
      <c r="ASM41" s="130"/>
      <c r="ASN41" s="133"/>
      <c r="ASO41" s="145"/>
      <c r="ASP41" s="129"/>
      <c r="ASQ41" s="130"/>
      <c r="ASR41" s="130"/>
      <c r="ASS41" s="131"/>
      <c r="AST41" s="134"/>
      <c r="ASU41" s="130"/>
      <c r="ASV41" s="133"/>
      <c r="ASW41" s="145"/>
      <c r="ASX41" s="129"/>
      <c r="ASY41" s="130"/>
      <c r="ASZ41" s="130"/>
      <c r="ATA41" s="131"/>
      <c r="ATB41" s="134"/>
      <c r="ATC41" s="130"/>
      <c r="ATD41" s="133"/>
      <c r="ATE41" s="145"/>
      <c r="ATF41" s="129"/>
      <c r="ATG41" s="130"/>
      <c r="ATH41" s="130"/>
      <c r="ATI41" s="131"/>
      <c r="ATJ41" s="134"/>
      <c r="ATK41" s="130"/>
      <c r="ATL41" s="133"/>
      <c r="ATM41" s="145"/>
      <c r="ATN41" s="129"/>
      <c r="ATO41" s="130"/>
      <c r="ATP41" s="130"/>
      <c r="ATQ41" s="131"/>
      <c r="ATR41" s="134"/>
      <c r="ATS41" s="130"/>
      <c r="ATT41" s="133"/>
      <c r="ATU41" s="145"/>
      <c r="ATV41" s="129"/>
      <c r="ATW41" s="130"/>
      <c r="ATX41" s="130"/>
      <c r="ATY41" s="131"/>
      <c r="ATZ41" s="134"/>
      <c r="AUA41" s="130"/>
      <c r="AUB41" s="133"/>
      <c r="AUC41" s="145"/>
      <c r="AUD41" s="129"/>
      <c r="AUE41" s="130"/>
      <c r="AUF41" s="130"/>
      <c r="AUG41" s="131"/>
      <c r="AUH41" s="134"/>
      <c r="AUI41" s="130"/>
      <c r="AUJ41" s="133"/>
      <c r="AUK41" s="145"/>
      <c r="AUL41" s="129"/>
      <c r="AUM41" s="130"/>
      <c r="AUN41" s="130"/>
      <c r="AUO41" s="131"/>
      <c r="AUP41" s="134"/>
      <c r="AUQ41" s="130"/>
      <c r="AUR41" s="133"/>
      <c r="AUS41" s="145"/>
      <c r="AUT41" s="129"/>
      <c r="AUU41" s="130"/>
      <c r="AUV41" s="130"/>
      <c r="AUW41" s="131"/>
      <c r="AUX41" s="134"/>
      <c r="AUY41" s="130"/>
      <c r="AUZ41" s="133"/>
      <c r="AVA41" s="145"/>
      <c r="AVB41" s="129"/>
      <c r="AVC41" s="130"/>
      <c r="AVD41" s="130"/>
      <c r="AVE41" s="131"/>
      <c r="AVF41" s="134"/>
      <c r="AVG41" s="130"/>
      <c r="AVH41" s="133"/>
      <c r="AVI41" s="145"/>
      <c r="AVJ41" s="129"/>
      <c r="AVK41" s="130"/>
      <c r="AVL41" s="130"/>
      <c r="AVM41" s="131"/>
      <c r="AVN41" s="134"/>
      <c r="AVO41" s="130"/>
      <c r="AVP41" s="133"/>
      <c r="AVQ41" s="145"/>
      <c r="AVR41" s="129"/>
      <c r="AVS41" s="130"/>
      <c r="AVT41" s="130"/>
      <c r="AVU41" s="131"/>
      <c r="AVV41" s="134"/>
      <c r="AVW41" s="130"/>
      <c r="AVX41" s="133"/>
      <c r="AVY41" s="145"/>
      <c r="AVZ41" s="129"/>
      <c r="AWA41" s="130"/>
      <c r="AWB41" s="130"/>
      <c r="AWC41" s="131"/>
      <c r="AWD41" s="134"/>
      <c r="AWE41" s="130"/>
      <c r="AWF41" s="133"/>
      <c r="AWG41" s="145"/>
      <c r="AWH41" s="129"/>
      <c r="AWI41" s="130"/>
      <c r="AWJ41" s="130"/>
      <c r="AWK41" s="131"/>
      <c r="AWL41" s="134"/>
      <c r="AWM41" s="130"/>
      <c r="AWN41" s="133"/>
      <c r="AWO41" s="145"/>
      <c r="AWP41" s="129"/>
      <c r="AWQ41" s="130"/>
      <c r="AWR41" s="130"/>
      <c r="AWS41" s="131"/>
      <c r="AWT41" s="134"/>
      <c r="AWU41" s="130"/>
      <c r="AWV41" s="133"/>
      <c r="AWW41" s="145"/>
      <c r="AWX41" s="129"/>
      <c r="AWY41" s="130"/>
      <c r="AWZ41" s="130"/>
      <c r="AXA41" s="131"/>
      <c r="AXB41" s="134"/>
      <c r="AXC41" s="130"/>
      <c r="AXD41" s="133"/>
      <c r="AXE41" s="145"/>
      <c r="AXF41" s="129"/>
      <c r="AXG41" s="130"/>
      <c r="AXH41" s="130"/>
      <c r="AXI41" s="131"/>
      <c r="AXJ41" s="134"/>
      <c r="AXK41" s="130"/>
      <c r="AXL41" s="133"/>
      <c r="AXM41" s="145"/>
      <c r="AXN41" s="129"/>
      <c r="AXO41" s="130"/>
      <c r="AXP41" s="130"/>
      <c r="AXQ41" s="131"/>
      <c r="AXR41" s="134"/>
      <c r="AXS41" s="130"/>
      <c r="AXT41" s="133"/>
      <c r="AXU41" s="145"/>
      <c r="AXV41" s="129"/>
      <c r="AXW41" s="130"/>
      <c r="AXX41" s="130"/>
      <c r="AXY41" s="131"/>
      <c r="AXZ41" s="134"/>
      <c r="AYA41" s="130"/>
      <c r="AYB41" s="133"/>
      <c r="AYC41" s="145"/>
      <c r="AYD41" s="129"/>
      <c r="AYE41" s="130"/>
      <c r="AYF41" s="130"/>
      <c r="AYG41" s="131"/>
      <c r="AYH41" s="134"/>
      <c r="AYI41" s="130"/>
      <c r="AYJ41" s="133"/>
      <c r="AYK41" s="145"/>
      <c r="AYL41" s="129"/>
      <c r="AYM41" s="130"/>
      <c r="AYN41" s="130"/>
      <c r="AYO41" s="131"/>
      <c r="AYP41" s="134"/>
      <c r="AYQ41" s="130"/>
      <c r="AYR41" s="133"/>
      <c r="AYS41" s="145"/>
      <c r="AYT41" s="129"/>
      <c r="AYU41" s="130"/>
      <c r="AYV41" s="130"/>
      <c r="AYW41" s="131"/>
      <c r="AYX41" s="134"/>
      <c r="AYY41" s="130"/>
      <c r="AYZ41" s="133"/>
      <c r="AZA41" s="145"/>
      <c r="AZB41" s="129"/>
      <c r="AZC41" s="130"/>
      <c r="AZD41" s="130"/>
      <c r="AZE41" s="131"/>
      <c r="AZF41" s="134"/>
      <c r="AZG41" s="130"/>
      <c r="AZH41" s="133"/>
      <c r="AZI41" s="145"/>
      <c r="AZJ41" s="129"/>
      <c r="AZK41" s="130"/>
      <c r="AZL41" s="130"/>
      <c r="AZM41" s="131"/>
      <c r="AZN41" s="134"/>
      <c r="AZO41" s="130"/>
      <c r="AZP41" s="133"/>
      <c r="AZQ41" s="145"/>
      <c r="AZR41" s="129"/>
      <c r="AZS41" s="130"/>
      <c r="AZT41" s="130"/>
      <c r="AZU41" s="131"/>
      <c r="AZV41" s="134"/>
      <c r="AZW41" s="130"/>
      <c r="AZX41" s="133"/>
      <c r="AZY41" s="145"/>
      <c r="AZZ41" s="129"/>
      <c r="BAA41" s="130"/>
      <c r="BAB41" s="130"/>
      <c r="BAC41" s="131"/>
      <c r="BAD41" s="134"/>
      <c r="BAE41" s="130"/>
      <c r="BAF41" s="133"/>
      <c r="BAG41" s="145"/>
      <c r="BAH41" s="129"/>
      <c r="BAI41" s="130"/>
      <c r="BAJ41" s="130"/>
      <c r="BAK41" s="131"/>
      <c r="BAL41" s="134"/>
      <c r="BAM41" s="130"/>
      <c r="BAN41" s="133"/>
      <c r="BAO41" s="145"/>
      <c r="BAP41" s="129"/>
      <c r="BAQ41" s="130"/>
      <c r="BAR41" s="130"/>
      <c r="BAS41" s="131"/>
      <c r="BAT41" s="134"/>
      <c r="BAU41" s="130"/>
      <c r="BAV41" s="133"/>
      <c r="BAW41" s="145"/>
      <c r="BAX41" s="129"/>
      <c r="BAY41" s="130"/>
      <c r="BAZ41" s="130"/>
      <c r="BBA41" s="131"/>
      <c r="BBB41" s="134"/>
      <c r="BBC41" s="130"/>
      <c r="BBD41" s="133"/>
      <c r="BBE41" s="145"/>
      <c r="BBF41" s="129"/>
      <c r="BBG41" s="130"/>
      <c r="BBH41" s="130"/>
      <c r="BBI41" s="131"/>
      <c r="BBJ41" s="134"/>
      <c r="BBK41" s="130"/>
      <c r="BBL41" s="133"/>
      <c r="BBM41" s="145"/>
      <c r="BBN41" s="129"/>
      <c r="BBO41" s="130"/>
      <c r="BBP41" s="130"/>
      <c r="BBQ41" s="131"/>
      <c r="BBR41" s="134"/>
      <c r="BBS41" s="130"/>
      <c r="BBT41" s="133"/>
      <c r="BBU41" s="145"/>
      <c r="BBV41" s="129"/>
      <c r="BBW41" s="130"/>
      <c r="BBX41" s="130"/>
      <c r="BBY41" s="131"/>
      <c r="BBZ41" s="134"/>
      <c r="BCA41" s="130"/>
      <c r="BCB41" s="133"/>
      <c r="BCC41" s="145"/>
      <c r="BCD41" s="129"/>
      <c r="BCE41" s="130"/>
      <c r="BCF41" s="130"/>
      <c r="BCG41" s="131"/>
      <c r="BCH41" s="134"/>
      <c r="BCI41" s="130"/>
      <c r="BCJ41" s="133"/>
      <c r="BCK41" s="145"/>
      <c r="BCL41" s="129"/>
      <c r="BCM41" s="130"/>
      <c r="BCN41" s="130"/>
      <c r="BCO41" s="131"/>
      <c r="BCP41" s="134"/>
      <c r="BCQ41" s="130"/>
      <c r="BCR41" s="133"/>
      <c r="BCS41" s="145"/>
      <c r="BCT41" s="129"/>
      <c r="BCU41" s="130"/>
      <c r="BCV41" s="130"/>
      <c r="BCW41" s="131"/>
      <c r="BCX41" s="134"/>
      <c r="BCY41" s="130"/>
      <c r="BCZ41" s="133"/>
      <c r="BDA41" s="145"/>
      <c r="BDB41" s="129"/>
      <c r="BDC41" s="130"/>
      <c r="BDD41" s="130"/>
      <c r="BDE41" s="131"/>
      <c r="BDF41" s="134"/>
      <c r="BDG41" s="130"/>
      <c r="BDH41" s="133"/>
      <c r="BDI41" s="145"/>
      <c r="BDJ41" s="129"/>
      <c r="BDK41" s="130"/>
      <c r="BDL41" s="130"/>
      <c r="BDM41" s="131"/>
      <c r="BDN41" s="134"/>
      <c r="BDO41" s="130"/>
      <c r="BDP41" s="133"/>
      <c r="BDQ41" s="145"/>
      <c r="BDR41" s="129"/>
      <c r="BDS41" s="130"/>
      <c r="BDT41" s="130"/>
      <c r="BDU41" s="131"/>
      <c r="BDV41" s="134"/>
      <c r="BDW41" s="130"/>
      <c r="BDX41" s="133"/>
      <c r="BDY41" s="145"/>
      <c r="BDZ41" s="129"/>
      <c r="BEA41" s="130"/>
      <c r="BEB41" s="130"/>
      <c r="BEC41" s="131"/>
      <c r="BED41" s="134"/>
      <c r="BEE41" s="130"/>
      <c r="BEF41" s="133"/>
      <c r="BEG41" s="145"/>
      <c r="BEH41" s="129"/>
      <c r="BEI41" s="130"/>
      <c r="BEJ41" s="130"/>
      <c r="BEK41" s="131"/>
      <c r="BEL41" s="134"/>
      <c r="BEM41" s="130"/>
      <c r="BEN41" s="133"/>
      <c r="BEO41" s="145"/>
      <c r="BEP41" s="129"/>
      <c r="BEQ41" s="130"/>
      <c r="BER41" s="130"/>
      <c r="BES41" s="131"/>
      <c r="BET41" s="134"/>
      <c r="BEU41" s="130"/>
      <c r="BEV41" s="133"/>
      <c r="BEW41" s="145"/>
      <c r="BEX41" s="129"/>
      <c r="BEY41" s="130"/>
      <c r="BEZ41" s="130"/>
      <c r="BFA41" s="131"/>
      <c r="BFB41" s="134"/>
      <c r="BFC41" s="130"/>
      <c r="BFD41" s="133"/>
      <c r="BFE41" s="145"/>
      <c r="BFF41" s="129"/>
      <c r="BFG41" s="130"/>
      <c r="BFH41" s="130"/>
      <c r="BFI41" s="131"/>
      <c r="BFJ41" s="134"/>
      <c r="BFK41" s="130"/>
      <c r="BFL41" s="133"/>
      <c r="BFM41" s="145"/>
      <c r="BFN41" s="129"/>
      <c r="BFO41" s="130"/>
      <c r="BFP41" s="130"/>
      <c r="BFQ41" s="131"/>
      <c r="BFR41" s="134"/>
      <c r="BFS41" s="130"/>
      <c r="BFT41" s="133"/>
      <c r="BFU41" s="145"/>
      <c r="BFV41" s="129"/>
      <c r="BFW41" s="130"/>
      <c r="BFX41" s="130"/>
      <c r="BFY41" s="131"/>
      <c r="BFZ41" s="134"/>
      <c r="BGA41" s="130"/>
      <c r="BGB41" s="133"/>
      <c r="BGC41" s="145"/>
      <c r="BGD41" s="129"/>
      <c r="BGE41" s="130"/>
      <c r="BGF41" s="130"/>
      <c r="BGG41" s="131"/>
      <c r="BGH41" s="134"/>
      <c r="BGI41" s="130"/>
      <c r="BGJ41" s="133"/>
      <c r="BGK41" s="145"/>
      <c r="BGL41" s="129"/>
      <c r="BGM41" s="130"/>
      <c r="BGN41" s="130"/>
      <c r="BGO41" s="131"/>
      <c r="BGP41" s="134"/>
      <c r="BGQ41" s="130"/>
      <c r="BGR41" s="133"/>
      <c r="BGS41" s="145"/>
      <c r="BGT41" s="129"/>
      <c r="BGU41" s="130"/>
      <c r="BGV41" s="130"/>
      <c r="BGW41" s="131"/>
      <c r="BGX41" s="134"/>
      <c r="BGY41" s="130"/>
      <c r="BGZ41" s="133"/>
      <c r="BHA41" s="145"/>
      <c r="BHB41" s="129"/>
      <c r="BHC41" s="130"/>
      <c r="BHD41" s="130"/>
      <c r="BHE41" s="131"/>
      <c r="BHF41" s="134"/>
      <c r="BHG41" s="130"/>
      <c r="BHH41" s="133"/>
      <c r="BHI41" s="145"/>
      <c r="BHJ41" s="129"/>
      <c r="BHK41" s="130"/>
      <c r="BHL41" s="130"/>
      <c r="BHM41" s="131"/>
      <c r="BHN41" s="134"/>
      <c r="BHO41" s="130"/>
      <c r="BHP41" s="133"/>
      <c r="BHQ41" s="145"/>
      <c r="BHR41" s="129"/>
      <c r="BHS41" s="130"/>
      <c r="BHT41" s="130"/>
      <c r="BHU41" s="131"/>
      <c r="BHV41" s="134"/>
      <c r="BHW41" s="130"/>
      <c r="BHX41" s="133"/>
      <c r="BHY41" s="145"/>
      <c r="BHZ41" s="129"/>
      <c r="BIA41" s="130"/>
      <c r="BIB41" s="130"/>
      <c r="BIC41" s="131"/>
      <c r="BID41" s="134"/>
      <c r="BIE41" s="130"/>
      <c r="BIF41" s="133"/>
      <c r="BIG41" s="145"/>
      <c r="BIH41" s="129"/>
      <c r="BII41" s="130"/>
      <c r="BIJ41" s="130"/>
      <c r="BIK41" s="131"/>
      <c r="BIL41" s="134"/>
      <c r="BIM41" s="130"/>
      <c r="BIN41" s="133"/>
      <c r="BIO41" s="145"/>
      <c r="BIP41" s="129"/>
      <c r="BIQ41" s="130"/>
      <c r="BIR41" s="130"/>
      <c r="BIS41" s="131"/>
      <c r="BIT41" s="134"/>
      <c r="BIU41" s="130"/>
      <c r="BIV41" s="133"/>
      <c r="BIW41" s="145"/>
      <c r="BIX41" s="129"/>
      <c r="BIY41" s="130"/>
      <c r="BIZ41" s="130"/>
      <c r="BJA41" s="131"/>
      <c r="BJB41" s="134"/>
      <c r="BJC41" s="130"/>
      <c r="BJD41" s="133"/>
      <c r="BJE41" s="145"/>
      <c r="BJF41" s="129"/>
      <c r="BJG41" s="130"/>
      <c r="BJH41" s="130"/>
      <c r="BJI41" s="131"/>
      <c r="BJJ41" s="134"/>
      <c r="BJK41" s="130"/>
      <c r="BJL41" s="133"/>
      <c r="BJM41" s="145"/>
      <c r="BJN41" s="129"/>
      <c r="BJO41" s="130"/>
      <c r="BJP41" s="130"/>
      <c r="BJQ41" s="131"/>
      <c r="BJR41" s="134"/>
      <c r="BJS41" s="130"/>
      <c r="BJT41" s="133"/>
      <c r="BJU41" s="145"/>
      <c r="BJV41" s="129"/>
      <c r="BJW41" s="130"/>
      <c r="BJX41" s="130"/>
      <c r="BJY41" s="131"/>
      <c r="BJZ41" s="134"/>
      <c r="BKA41" s="130"/>
      <c r="BKB41" s="133"/>
      <c r="BKC41" s="145"/>
      <c r="BKD41" s="129"/>
      <c r="BKE41" s="130"/>
      <c r="BKF41" s="130"/>
      <c r="BKG41" s="131"/>
      <c r="BKH41" s="134"/>
      <c r="BKI41" s="130"/>
      <c r="BKJ41" s="133"/>
      <c r="BKK41" s="145"/>
      <c r="BKL41" s="129"/>
      <c r="BKM41" s="130"/>
      <c r="BKN41" s="130"/>
      <c r="BKO41" s="131"/>
      <c r="BKP41" s="134"/>
      <c r="BKQ41" s="130"/>
      <c r="BKR41" s="133"/>
      <c r="BKS41" s="145"/>
      <c r="BKT41" s="129"/>
      <c r="BKU41" s="130"/>
      <c r="BKV41" s="130"/>
      <c r="BKW41" s="131"/>
      <c r="BKX41" s="134"/>
      <c r="BKY41" s="130"/>
      <c r="BKZ41" s="133"/>
      <c r="BLA41" s="145"/>
      <c r="BLB41" s="129"/>
      <c r="BLC41" s="130"/>
      <c r="BLD41" s="130"/>
      <c r="BLE41" s="131"/>
      <c r="BLF41" s="134"/>
      <c r="BLG41" s="130"/>
      <c r="BLH41" s="133"/>
      <c r="BLI41" s="145"/>
      <c r="BLJ41" s="129"/>
      <c r="BLK41" s="130"/>
      <c r="BLL41" s="130"/>
      <c r="BLM41" s="131"/>
      <c r="BLN41" s="134"/>
      <c r="BLO41" s="130"/>
      <c r="BLP41" s="133"/>
      <c r="BLQ41" s="145"/>
      <c r="BLR41" s="129"/>
      <c r="BLS41" s="130"/>
      <c r="BLT41" s="130"/>
      <c r="BLU41" s="131"/>
      <c r="BLV41" s="134"/>
      <c r="BLW41" s="130"/>
      <c r="BLX41" s="133"/>
      <c r="BLY41" s="145"/>
      <c r="BLZ41" s="129"/>
      <c r="BMA41" s="130"/>
      <c r="BMB41" s="130"/>
      <c r="BMC41" s="131"/>
      <c r="BMD41" s="134"/>
      <c r="BME41" s="130"/>
      <c r="BMF41" s="133"/>
      <c r="BMG41" s="145"/>
      <c r="BMH41" s="129"/>
      <c r="BMI41" s="130"/>
      <c r="BMJ41" s="130"/>
      <c r="BMK41" s="131"/>
      <c r="BML41" s="134"/>
      <c r="BMM41" s="130"/>
      <c r="BMN41" s="133"/>
      <c r="BMO41" s="145"/>
      <c r="BMP41" s="129"/>
      <c r="BMQ41" s="130"/>
      <c r="BMR41" s="130"/>
      <c r="BMS41" s="131"/>
      <c r="BMT41" s="134"/>
      <c r="BMU41" s="130"/>
      <c r="BMV41" s="133"/>
      <c r="BMW41" s="145"/>
      <c r="BMX41" s="129"/>
      <c r="BMY41" s="130"/>
      <c r="BMZ41" s="130"/>
      <c r="BNA41" s="131"/>
      <c r="BNB41" s="134"/>
      <c r="BNC41" s="130"/>
      <c r="BND41" s="133"/>
      <c r="BNE41" s="145"/>
      <c r="BNF41" s="129"/>
      <c r="BNG41" s="130"/>
      <c r="BNH41" s="130"/>
      <c r="BNI41" s="131"/>
      <c r="BNJ41" s="134"/>
      <c r="BNK41" s="130"/>
      <c r="BNL41" s="133"/>
      <c r="BNM41" s="145"/>
      <c r="BNN41" s="129"/>
      <c r="BNO41" s="130"/>
      <c r="BNP41" s="130"/>
      <c r="BNQ41" s="131"/>
      <c r="BNR41" s="134"/>
      <c r="BNS41" s="130"/>
      <c r="BNT41" s="133"/>
      <c r="BNU41" s="145"/>
      <c r="BNV41" s="129"/>
      <c r="BNW41" s="130"/>
      <c r="BNX41" s="130"/>
      <c r="BNY41" s="131"/>
      <c r="BNZ41" s="134"/>
      <c r="BOA41" s="130"/>
      <c r="BOB41" s="133"/>
      <c r="BOC41" s="145"/>
      <c r="BOD41" s="129"/>
      <c r="BOE41" s="130"/>
      <c r="BOF41" s="130"/>
      <c r="BOG41" s="131"/>
      <c r="BOH41" s="134"/>
      <c r="BOI41" s="130"/>
      <c r="BOJ41" s="133"/>
      <c r="BOK41" s="145"/>
      <c r="BOL41" s="129"/>
      <c r="BOM41" s="130"/>
      <c r="BON41" s="130"/>
      <c r="BOO41" s="131"/>
      <c r="BOP41" s="134"/>
      <c r="BOQ41" s="130"/>
      <c r="BOR41" s="133"/>
      <c r="BOS41" s="145"/>
      <c r="BOT41" s="129"/>
      <c r="BOU41" s="130"/>
      <c r="BOV41" s="130"/>
      <c r="BOW41" s="131"/>
      <c r="BOX41" s="134"/>
      <c r="BOY41" s="130"/>
      <c r="BOZ41" s="133"/>
      <c r="BPA41" s="145"/>
      <c r="BPB41" s="129"/>
      <c r="BPC41" s="130"/>
      <c r="BPD41" s="130"/>
      <c r="BPE41" s="131"/>
      <c r="BPF41" s="134"/>
      <c r="BPG41" s="130"/>
      <c r="BPH41" s="133"/>
      <c r="BPI41" s="145"/>
      <c r="BPJ41" s="129"/>
      <c r="BPK41" s="130"/>
      <c r="BPL41" s="130"/>
      <c r="BPM41" s="131"/>
      <c r="BPN41" s="134"/>
      <c r="BPO41" s="130"/>
      <c r="BPP41" s="133"/>
      <c r="BPQ41" s="145"/>
      <c r="BPR41" s="129"/>
      <c r="BPS41" s="130"/>
      <c r="BPT41" s="130"/>
      <c r="BPU41" s="131"/>
      <c r="BPV41" s="134"/>
      <c r="BPW41" s="130"/>
      <c r="BPX41" s="133"/>
      <c r="BPY41" s="145"/>
      <c r="BPZ41" s="129"/>
      <c r="BQA41" s="130"/>
      <c r="BQB41" s="130"/>
      <c r="BQC41" s="131"/>
      <c r="BQD41" s="134"/>
      <c r="BQE41" s="130"/>
      <c r="BQF41" s="133"/>
      <c r="BQG41" s="145"/>
      <c r="BQH41" s="129"/>
      <c r="BQI41" s="130"/>
      <c r="BQJ41" s="130"/>
      <c r="BQK41" s="131"/>
      <c r="BQL41" s="134"/>
      <c r="BQM41" s="130"/>
      <c r="BQN41" s="133"/>
      <c r="BQO41" s="145"/>
      <c r="BQP41" s="129"/>
      <c r="BQQ41" s="130"/>
      <c r="BQR41" s="130"/>
      <c r="BQS41" s="131"/>
      <c r="BQT41" s="134"/>
      <c r="BQU41" s="130"/>
      <c r="BQV41" s="133"/>
      <c r="BQW41" s="145"/>
      <c r="BQX41" s="129"/>
      <c r="BQY41" s="130"/>
      <c r="BQZ41" s="130"/>
      <c r="BRA41" s="131"/>
      <c r="BRB41" s="134"/>
      <c r="BRC41" s="130"/>
      <c r="BRD41" s="133"/>
      <c r="BRE41" s="145"/>
      <c r="BRF41" s="129"/>
      <c r="BRG41" s="130"/>
      <c r="BRH41" s="130"/>
      <c r="BRI41" s="131"/>
      <c r="BRJ41" s="134"/>
      <c r="BRK41" s="130"/>
      <c r="BRL41" s="133"/>
      <c r="BRM41" s="145"/>
      <c r="BRN41" s="129"/>
      <c r="BRO41" s="130"/>
      <c r="BRP41" s="130"/>
      <c r="BRQ41" s="131"/>
      <c r="BRR41" s="134"/>
      <c r="BRS41" s="130"/>
      <c r="BRT41" s="133"/>
      <c r="BRU41" s="145"/>
      <c r="BRV41" s="129"/>
      <c r="BRW41" s="130"/>
      <c r="BRX41" s="130"/>
      <c r="BRY41" s="131"/>
      <c r="BRZ41" s="134"/>
      <c r="BSA41" s="130"/>
      <c r="BSB41" s="133"/>
      <c r="BSC41" s="145"/>
      <c r="BSD41" s="129"/>
      <c r="BSE41" s="130"/>
      <c r="BSF41" s="130"/>
      <c r="BSG41" s="131"/>
      <c r="BSH41" s="134"/>
      <c r="BSI41" s="130"/>
      <c r="BSJ41" s="133"/>
      <c r="BSK41" s="145"/>
      <c r="BSL41" s="129"/>
      <c r="BSM41" s="130"/>
      <c r="BSN41" s="130"/>
      <c r="BSO41" s="131"/>
      <c r="BSP41" s="134"/>
      <c r="BSQ41" s="130"/>
      <c r="BSR41" s="133"/>
      <c r="BSS41" s="145"/>
      <c r="BST41" s="129"/>
      <c r="BSU41" s="130"/>
      <c r="BSV41" s="130"/>
      <c r="BSW41" s="131"/>
      <c r="BSX41" s="134"/>
      <c r="BSY41" s="130"/>
      <c r="BSZ41" s="133"/>
      <c r="BTA41" s="145"/>
      <c r="BTB41" s="129"/>
      <c r="BTC41" s="130"/>
      <c r="BTD41" s="130"/>
      <c r="BTE41" s="131"/>
      <c r="BTF41" s="134"/>
      <c r="BTG41" s="130"/>
      <c r="BTH41" s="133"/>
      <c r="BTI41" s="145"/>
      <c r="BTJ41" s="129"/>
      <c r="BTK41" s="130"/>
      <c r="BTL41" s="130"/>
      <c r="BTM41" s="131"/>
      <c r="BTN41" s="134"/>
      <c r="BTO41" s="130"/>
      <c r="BTP41" s="133"/>
      <c r="BTQ41" s="145"/>
      <c r="BTR41" s="129"/>
      <c r="BTS41" s="130"/>
      <c r="BTT41" s="130"/>
      <c r="BTU41" s="131"/>
      <c r="BTV41" s="134"/>
      <c r="BTW41" s="130"/>
      <c r="BTX41" s="133"/>
      <c r="BTY41" s="145"/>
      <c r="BTZ41" s="129"/>
      <c r="BUA41" s="130"/>
      <c r="BUB41" s="130"/>
      <c r="BUC41" s="131"/>
      <c r="BUD41" s="134"/>
      <c r="BUE41" s="130"/>
      <c r="BUF41" s="133"/>
      <c r="BUG41" s="145"/>
      <c r="BUH41" s="129"/>
      <c r="BUI41" s="130"/>
      <c r="BUJ41" s="130"/>
      <c r="BUK41" s="131"/>
      <c r="BUL41" s="134"/>
      <c r="BUM41" s="130"/>
      <c r="BUN41" s="133"/>
      <c r="BUO41" s="145"/>
      <c r="BUP41" s="129"/>
      <c r="BUQ41" s="130"/>
      <c r="BUR41" s="130"/>
      <c r="BUS41" s="131"/>
      <c r="BUT41" s="134"/>
      <c r="BUU41" s="130"/>
      <c r="BUV41" s="133"/>
      <c r="BUW41" s="145"/>
      <c r="BUX41" s="129"/>
      <c r="BUY41" s="130"/>
      <c r="BUZ41" s="130"/>
      <c r="BVA41" s="131"/>
      <c r="BVB41" s="134"/>
      <c r="BVC41" s="130"/>
      <c r="BVD41" s="133"/>
      <c r="BVE41" s="145"/>
      <c r="BVF41" s="129"/>
      <c r="BVG41" s="130"/>
      <c r="BVH41" s="130"/>
      <c r="BVI41" s="131"/>
      <c r="BVJ41" s="134"/>
      <c r="BVK41" s="130"/>
      <c r="BVL41" s="133"/>
      <c r="BVM41" s="145"/>
      <c r="BVN41" s="129"/>
      <c r="BVO41" s="130"/>
      <c r="BVP41" s="130"/>
      <c r="BVQ41" s="131"/>
      <c r="BVR41" s="134"/>
      <c r="BVS41" s="130"/>
      <c r="BVT41" s="133"/>
      <c r="BVU41" s="145"/>
      <c r="BVV41" s="129"/>
      <c r="BVW41" s="130"/>
      <c r="BVX41" s="130"/>
      <c r="BVY41" s="131"/>
      <c r="BVZ41" s="134"/>
      <c r="BWA41" s="130"/>
      <c r="BWB41" s="133"/>
      <c r="BWC41" s="145"/>
      <c r="BWD41" s="129"/>
      <c r="BWE41" s="130"/>
      <c r="BWF41" s="130"/>
      <c r="BWG41" s="131"/>
      <c r="BWH41" s="134"/>
      <c r="BWI41" s="130"/>
      <c r="BWJ41" s="133"/>
      <c r="BWK41" s="145"/>
      <c r="BWL41" s="129"/>
      <c r="BWM41" s="130"/>
      <c r="BWN41" s="130"/>
      <c r="BWO41" s="131"/>
      <c r="BWP41" s="134"/>
      <c r="BWQ41" s="130"/>
      <c r="BWR41" s="133"/>
      <c r="BWS41" s="145"/>
      <c r="BWT41" s="129"/>
      <c r="BWU41" s="130"/>
      <c r="BWV41" s="130"/>
      <c r="BWW41" s="131"/>
      <c r="BWX41" s="134"/>
      <c r="BWY41" s="130"/>
      <c r="BWZ41" s="133"/>
      <c r="BXA41" s="145"/>
      <c r="BXB41" s="129"/>
      <c r="BXC41" s="130"/>
      <c r="BXD41" s="130"/>
      <c r="BXE41" s="131"/>
      <c r="BXF41" s="134"/>
      <c r="BXG41" s="130"/>
      <c r="BXH41" s="133"/>
      <c r="BXI41" s="145"/>
      <c r="BXJ41" s="129"/>
      <c r="BXK41" s="130"/>
      <c r="BXL41" s="130"/>
      <c r="BXM41" s="131"/>
      <c r="BXN41" s="134"/>
      <c r="BXO41" s="130"/>
      <c r="BXP41" s="133"/>
      <c r="BXQ41" s="145"/>
      <c r="BXR41" s="129"/>
      <c r="BXS41" s="130"/>
      <c r="BXT41" s="130"/>
      <c r="BXU41" s="131"/>
      <c r="BXV41" s="134"/>
      <c r="BXW41" s="130"/>
      <c r="BXX41" s="133"/>
      <c r="BXY41" s="145"/>
      <c r="BXZ41" s="129"/>
      <c r="BYA41" s="130"/>
      <c r="BYB41" s="130"/>
      <c r="BYC41" s="131"/>
      <c r="BYD41" s="134"/>
      <c r="BYE41" s="130"/>
      <c r="BYF41" s="133"/>
      <c r="BYG41" s="145"/>
      <c r="BYH41" s="129"/>
      <c r="BYI41" s="130"/>
      <c r="BYJ41" s="130"/>
      <c r="BYK41" s="131"/>
      <c r="BYL41" s="134"/>
      <c r="BYM41" s="130"/>
      <c r="BYN41" s="133"/>
      <c r="BYO41" s="145"/>
      <c r="BYP41" s="129"/>
      <c r="BYQ41" s="130"/>
      <c r="BYR41" s="130"/>
      <c r="BYS41" s="131"/>
      <c r="BYT41" s="134"/>
      <c r="BYU41" s="130"/>
      <c r="BYV41" s="133"/>
      <c r="BYW41" s="145"/>
      <c r="BYX41" s="129"/>
      <c r="BYY41" s="130"/>
      <c r="BYZ41" s="130"/>
      <c r="BZA41" s="131"/>
      <c r="BZB41" s="134"/>
      <c r="BZC41" s="130"/>
      <c r="BZD41" s="133"/>
      <c r="BZE41" s="145"/>
      <c r="BZF41" s="129"/>
      <c r="BZG41" s="130"/>
      <c r="BZH41" s="130"/>
      <c r="BZI41" s="131"/>
      <c r="BZJ41" s="134"/>
      <c r="BZK41" s="130"/>
      <c r="BZL41" s="133"/>
      <c r="BZM41" s="145"/>
      <c r="BZN41" s="129"/>
      <c r="BZO41" s="130"/>
      <c r="BZP41" s="130"/>
      <c r="BZQ41" s="131"/>
      <c r="BZR41" s="134"/>
      <c r="BZS41" s="130"/>
      <c r="BZT41" s="133"/>
      <c r="BZU41" s="145"/>
      <c r="BZV41" s="129"/>
      <c r="BZW41" s="130"/>
      <c r="BZX41" s="130"/>
      <c r="BZY41" s="131"/>
      <c r="BZZ41" s="134"/>
      <c r="CAA41" s="130"/>
      <c r="CAB41" s="133"/>
      <c r="CAC41" s="145"/>
      <c r="CAD41" s="129"/>
      <c r="CAE41" s="130"/>
      <c r="CAF41" s="130"/>
      <c r="CAG41" s="131"/>
      <c r="CAH41" s="134"/>
      <c r="CAI41" s="130"/>
      <c r="CAJ41" s="133"/>
      <c r="CAK41" s="145"/>
      <c r="CAL41" s="129"/>
      <c r="CAM41" s="130"/>
      <c r="CAN41" s="130"/>
      <c r="CAO41" s="131"/>
      <c r="CAP41" s="134"/>
      <c r="CAQ41" s="130"/>
      <c r="CAR41" s="133"/>
      <c r="CAS41" s="145"/>
      <c r="CAT41" s="129"/>
      <c r="CAU41" s="130"/>
      <c r="CAV41" s="130"/>
      <c r="CAW41" s="131"/>
      <c r="CAX41" s="134"/>
      <c r="CAY41" s="130"/>
      <c r="CAZ41" s="133"/>
      <c r="CBA41" s="145"/>
      <c r="CBB41" s="129"/>
      <c r="CBC41" s="130"/>
      <c r="CBD41" s="130"/>
      <c r="CBE41" s="131"/>
      <c r="CBF41" s="134"/>
      <c r="CBG41" s="130"/>
      <c r="CBH41" s="133"/>
      <c r="CBI41" s="145"/>
      <c r="CBJ41" s="129"/>
      <c r="CBK41" s="130"/>
      <c r="CBL41" s="130"/>
      <c r="CBM41" s="131"/>
      <c r="CBN41" s="134"/>
      <c r="CBO41" s="130"/>
      <c r="CBP41" s="133"/>
      <c r="CBQ41" s="145"/>
      <c r="CBR41" s="129"/>
      <c r="CBS41" s="130"/>
      <c r="CBT41" s="130"/>
      <c r="CBU41" s="131"/>
      <c r="CBV41" s="134"/>
      <c r="CBW41" s="130"/>
      <c r="CBX41" s="133"/>
      <c r="CBY41" s="145"/>
      <c r="CBZ41" s="129"/>
      <c r="CCA41" s="130"/>
      <c r="CCB41" s="130"/>
      <c r="CCC41" s="131"/>
      <c r="CCD41" s="134"/>
      <c r="CCE41" s="130"/>
      <c r="CCF41" s="133"/>
      <c r="CCG41" s="145"/>
      <c r="CCH41" s="129"/>
      <c r="CCI41" s="130"/>
      <c r="CCJ41" s="130"/>
      <c r="CCK41" s="131"/>
      <c r="CCL41" s="134"/>
      <c r="CCM41" s="130"/>
      <c r="CCN41" s="133"/>
      <c r="CCO41" s="145"/>
      <c r="CCP41" s="129"/>
      <c r="CCQ41" s="130"/>
      <c r="CCR41" s="130"/>
      <c r="CCS41" s="131"/>
      <c r="CCT41" s="134"/>
      <c r="CCU41" s="130"/>
      <c r="CCV41" s="133"/>
      <c r="CCW41" s="145"/>
      <c r="CCX41" s="129"/>
      <c r="CCY41" s="130"/>
      <c r="CCZ41" s="130"/>
      <c r="CDA41" s="131"/>
      <c r="CDB41" s="134"/>
      <c r="CDC41" s="130"/>
      <c r="CDD41" s="133"/>
      <c r="CDE41" s="145"/>
      <c r="CDF41" s="129"/>
      <c r="CDG41" s="130"/>
      <c r="CDH41" s="130"/>
      <c r="CDI41" s="131"/>
      <c r="CDJ41" s="134"/>
      <c r="CDK41" s="130"/>
      <c r="CDL41" s="133"/>
      <c r="CDM41" s="145"/>
      <c r="CDN41" s="129"/>
      <c r="CDO41" s="130"/>
      <c r="CDP41" s="130"/>
      <c r="CDQ41" s="131"/>
      <c r="CDR41" s="134"/>
      <c r="CDS41" s="130"/>
      <c r="CDT41" s="133"/>
      <c r="CDU41" s="145"/>
      <c r="CDV41" s="129"/>
      <c r="CDW41" s="130"/>
      <c r="CDX41" s="130"/>
      <c r="CDY41" s="131"/>
      <c r="CDZ41" s="134"/>
      <c r="CEA41" s="130"/>
      <c r="CEB41" s="133"/>
      <c r="CEC41" s="145"/>
      <c r="CED41" s="129"/>
      <c r="CEE41" s="130"/>
      <c r="CEF41" s="130"/>
      <c r="CEG41" s="131"/>
      <c r="CEH41" s="134"/>
      <c r="CEI41" s="130"/>
      <c r="CEJ41" s="133"/>
      <c r="CEK41" s="145"/>
      <c r="CEL41" s="129"/>
      <c r="CEM41" s="130"/>
      <c r="CEN41" s="130"/>
      <c r="CEO41" s="131"/>
      <c r="CEP41" s="134"/>
      <c r="CEQ41" s="130"/>
      <c r="CER41" s="133"/>
      <c r="CES41" s="145"/>
      <c r="CET41" s="129"/>
      <c r="CEU41" s="130"/>
      <c r="CEV41" s="130"/>
      <c r="CEW41" s="131"/>
      <c r="CEX41" s="134"/>
      <c r="CEY41" s="130"/>
      <c r="CEZ41" s="133"/>
      <c r="CFA41" s="145"/>
      <c r="CFB41" s="129"/>
      <c r="CFC41" s="130"/>
      <c r="CFD41" s="130"/>
      <c r="CFE41" s="131"/>
      <c r="CFF41" s="134"/>
      <c r="CFG41" s="130"/>
      <c r="CFH41" s="133"/>
      <c r="CFI41" s="145"/>
      <c r="CFJ41" s="129"/>
      <c r="CFK41" s="130"/>
      <c r="CFL41" s="130"/>
      <c r="CFM41" s="131"/>
      <c r="CFN41" s="134"/>
      <c r="CFO41" s="130"/>
      <c r="CFP41" s="133"/>
      <c r="CFQ41" s="145"/>
      <c r="CFR41" s="129"/>
      <c r="CFS41" s="130"/>
      <c r="CFT41" s="130"/>
      <c r="CFU41" s="131"/>
      <c r="CFV41" s="134"/>
      <c r="CFW41" s="130"/>
      <c r="CFX41" s="133"/>
      <c r="CFY41" s="145"/>
      <c r="CFZ41" s="129"/>
      <c r="CGA41" s="130"/>
      <c r="CGB41" s="130"/>
      <c r="CGC41" s="131"/>
      <c r="CGD41" s="134"/>
      <c r="CGE41" s="130"/>
      <c r="CGF41" s="133"/>
      <c r="CGG41" s="145"/>
      <c r="CGH41" s="129"/>
      <c r="CGI41" s="130"/>
      <c r="CGJ41" s="130"/>
      <c r="CGK41" s="131"/>
      <c r="CGL41" s="134"/>
      <c r="CGM41" s="130"/>
      <c r="CGN41" s="133"/>
      <c r="CGO41" s="145"/>
      <c r="CGP41" s="129"/>
      <c r="CGQ41" s="130"/>
      <c r="CGR41" s="130"/>
      <c r="CGS41" s="131"/>
      <c r="CGT41" s="134"/>
      <c r="CGU41" s="130"/>
      <c r="CGV41" s="133"/>
      <c r="CGW41" s="145"/>
      <c r="CGX41" s="129"/>
      <c r="CGY41" s="130"/>
      <c r="CGZ41" s="130"/>
      <c r="CHA41" s="131"/>
      <c r="CHB41" s="134"/>
      <c r="CHC41" s="130"/>
      <c r="CHD41" s="133"/>
      <c r="CHE41" s="145"/>
      <c r="CHF41" s="129"/>
      <c r="CHG41" s="130"/>
      <c r="CHH41" s="130"/>
      <c r="CHI41" s="131"/>
      <c r="CHJ41" s="134"/>
      <c r="CHK41" s="130"/>
      <c r="CHL41" s="133"/>
      <c r="CHM41" s="145"/>
      <c r="CHN41" s="129"/>
      <c r="CHO41" s="130"/>
      <c r="CHP41" s="130"/>
      <c r="CHQ41" s="131"/>
      <c r="CHR41" s="134"/>
      <c r="CHS41" s="130"/>
      <c r="CHT41" s="133"/>
      <c r="CHU41" s="145"/>
      <c r="CHV41" s="129"/>
      <c r="CHW41" s="130"/>
      <c r="CHX41" s="130"/>
      <c r="CHY41" s="131"/>
      <c r="CHZ41" s="134"/>
      <c r="CIA41" s="130"/>
      <c r="CIB41" s="133"/>
      <c r="CIC41" s="145"/>
      <c r="CID41" s="129"/>
      <c r="CIE41" s="130"/>
      <c r="CIF41" s="130"/>
      <c r="CIG41" s="131"/>
      <c r="CIH41" s="134"/>
      <c r="CII41" s="130"/>
      <c r="CIJ41" s="133"/>
      <c r="CIK41" s="145"/>
      <c r="CIL41" s="129"/>
      <c r="CIM41" s="130"/>
      <c r="CIN41" s="130"/>
      <c r="CIO41" s="131"/>
      <c r="CIP41" s="134"/>
      <c r="CIQ41" s="130"/>
      <c r="CIR41" s="133"/>
      <c r="CIS41" s="145"/>
      <c r="CIT41" s="129"/>
      <c r="CIU41" s="130"/>
      <c r="CIV41" s="130"/>
      <c r="CIW41" s="131"/>
      <c r="CIX41" s="134"/>
      <c r="CIY41" s="130"/>
      <c r="CIZ41" s="133"/>
      <c r="CJA41" s="145"/>
      <c r="CJB41" s="129"/>
      <c r="CJC41" s="130"/>
      <c r="CJD41" s="130"/>
      <c r="CJE41" s="131"/>
      <c r="CJF41" s="134"/>
      <c r="CJG41" s="130"/>
      <c r="CJH41" s="133"/>
      <c r="CJI41" s="145"/>
      <c r="CJJ41" s="129"/>
      <c r="CJK41" s="130"/>
      <c r="CJL41" s="130"/>
      <c r="CJM41" s="131"/>
      <c r="CJN41" s="134"/>
      <c r="CJO41" s="130"/>
      <c r="CJP41" s="133"/>
      <c r="CJQ41" s="145"/>
      <c r="CJR41" s="129"/>
      <c r="CJS41" s="130"/>
      <c r="CJT41" s="130"/>
      <c r="CJU41" s="131"/>
      <c r="CJV41" s="134"/>
      <c r="CJW41" s="130"/>
      <c r="CJX41" s="133"/>
      <c r="CJY41" s="145"/>
      <c r="CJZ41" s="129"/>
      <c r="CKA41" s="130"/>
      <c r="CKB41" s="130"/>
      <c r="CKC41" s="131"/>
      <c r="CKD41" s="134"/>
      <c r="CKE41" s="130"/>
      <c r="CKF41" s="133"/>
      <c r="CKG41" s="145"/>
      <c r="CKH41" s="129"/>
      <c r="CKI41" s="130"/>
      <c r="CKJ41" s="130"/>
      <c r="CKK41" s="131"/>
      <c r="CKL41" s="134"/>
      <c r="CKM41" s="130"/>
      <c r="CKN41" s="133"/>
      <c r="CKO41" s="145"/>
      <c r="CKP41" s="129"/>
      <c r="CKQ41" s="130"/>
      <c r="CKR41" s="130"/>
      <c r="CKS41" s="131"/>
      <c r="CKT41" s="134"/>
      <c r="CKU41" s="130"/>
      <c r="CKV41" s="133"/>
      <c r="CKW41" s="145"/>
      <c r="CKX41" s="129"/>
      <c r="CKY41" s="130"/>
      <c r="CKZ41" s="130"/>
      <c r="CLA41" s="131"/>
      <c r="CLB41" s="134"/>
      <c r="CLC41" s="130"/>
      <c r="CLD41" s="133"/>
      <c r="CLE41" s="145"/>
      <c r="CLF41" s="129"/>
      <c r="CLG41" s="130"/>
      <c r="CLH41" s="130"/>
      <c r="CLI41" s="131"/>
      <c r="CLJ41" s="134"/>
      <c r="CLK41" s="130"/>
      <c r="CLL41" s="133"/>
      <c r="CLM41" s="145"/>
      <c r="CLN41" s="129"/>
      <c r="CLO41" s="130"/>
      <c r="CLP41" s="130"/>
      <c r="CLQ41" s="131"/>
      <c r="CLR41" s="134"/>
      <c r="CLS41" s="130"/>
      <c r="CLT41" s="133"/>
      <c r="CLU41" s="145"/>
      <c r="CLV41" s="129"/>
      <c r="CLW41" s="130"/>
      <c r="CLX41" s="130"/>
      <c r="CLY41" s="131"/>
      <c r="CLZ41" s="134"/>
      <c r="CMA41" s="130"/>
      <c r="CMB41" s="133"/>
      <c r="CMC41" s="145"/>
      <c r="CMD41" s="129"/>
      <c r="CME41" s="130"/>
      <c r="CMF41" s="130"/>
      <c r="CMG41" s="131"/>
      <c r="CMH41" s="134"/>
      <c r="CMI41" s="130"/>
      <c r="CMJ41" s="133"/>
      <c r="CMK41" s="145"/>
      <c r="CML41" s="129"/>
      <c r="CMM41" s="130"/>
      <c r="CMN41" s="130"/>
      <c r="CMO41" s="131"/>
      <c r="CMP41" s="134"/>
      <c r="CMQ41" s="130"/>
      <c r="CMR41" s="133"/>
      <c r="CMS41" s="145"/>
      <c r="CMT41" s="129"/>
      <c r="CMU41" s="130"/>
      <c r="CMV41" s="130"/>
      <c r="CMW41" s="131"/>
      <c r="CMX41" s="134"/>
      <c r="CMY41" s="130"/>
      <c r="CMZ41" s="133"/>
      <c r="CNA41" s="145"/>
      <c r="CNB41" s="129"/>
      <c r="CNC41" s="130"/>
      <c r="CND41" s="130"/>
      <c r="CNE41" s="131"/>
      <c r="CNF41" s="134"/>
      <c r="CNG41" s="130"/>
      <c r="CNH41" s="133"/>
      <c r="CNI41" s="145"/>
      <c r="CNJ41" s="129"/>
      <c r="CNK41" s="130"/>
      <c r="CNL41" s="130"/>
      <c r="CNM41" s="131"/>
      <c r="CNN41" s="134"/>
      <c r="CNO41" s="130"/>
      <c r="CNP41" s="133"/>
      <c r="CNQ41" s="145"/>
      <c r="CNR41" s="129"/>
      <c r="CNS41" s="130"/>
      <c r="CNT41" s="130"/>
      <c r="CNU41" s="131"/>
      <c r="CNV41" s="134"/>
      <c r="CNW41" s="130"/>
      <c r="CNX41" s="133"/>
      <c r="CNY41" s="145"/>
      <c r="CNZ41" s="129"/>
      <c r="COA41" s="130"/>
      <c r="COB41" s="130"/>
      <c r="COC41" s="131"/>
      <c r="COD41" s="134"/>
      <c r="COE41" s="130"/>
      <c r="COF41" s="133"/>
      <c r="COG41" s="145"/>
      <c r="COH41" s="129"/>
      <c r="COI41" s="130"/>
      <c r="COJ41" s="130"/>
      <c r="COK41" s="131"/>
      <c r="COL41" s="134"/>
      <c r="COM41" s="130"/>
      <c r="CON41" s="133"/>
      <c r="COO41" s="145"/>
      <c r="COP41" s="129"/>
      <c r="COQ41" s="130"/>
      <c r="COR41" s="130"/>
      <c r="COS41" s="131"/>
      <c r="COT41" s="134"/>
      <c r="COU41" s="130"/>
      <c r="COV41" s="133"/>
      <c r="COW41" s="145"/>
      <c r="COX41" s="129"/>
      <c r="COY41" s="130"/>
      <c r="COZ41" s="130"/>
      <c r="CPA41" s="131"/>
      <c r="CPB41" s="134"/>
      <c r="CPC41" s="130"/>
      <c r="CPD41" s="133"/>
      <c r="CPE41" s="145"/>
      <c r="CPF41" s="129"/>
      <c r="CPG41" s="130"/>
      <c r="CPH41" s="130"/>
      <c r="CPI41" s="131"/>
      <c r="CPJ41" s="134"/>
      <c r="CPK41" s="130"/>
      <c r="CPL41" s="133"/>
      <c r="CPM41" s="145"/>
      <c r="CPN41" s="129"/>
      <c r="CPO41" s="130"/>
      <c r="CPP41" s="130"/>
      <c r="CPQ41" s="131"/>
      <c r="CPR41" s="134"/>
      <c r="CPS41" s="130"/>
      <c r="CPT41" s="133"/>
      <c r="CPU41" s="145"/>
      <c r="CPV41" s="129"/>
      <c r="CPW41" s="130"/>
      <c r="CPX41" s="130"/>
      <c r="CPY41" s="131"/>
      <c r="CPZ41" s="134"/>
      <c r="CQA41" s="130"/>
      <c r="CQB41" s="133"/>
      <c r="CQC41" s="145"/>
      <c r="CQD41" s="129"/>
      <c r="CQE41" s="130"/>
      <c r="CQF41" s="130"/>
      <c r="CQG41" s="131"/>
      <c r="CQH41" s="134"/>
      <c r="CQI41" s="130"/>
      <c r="CQJ41" s="133"/>
      <c r="CQK41" s="145"/>
      <c r="CQL41" s="129"/>
      <c r="CQM41" s="130"/>
      <c r="CQN41" s="130"/>
      <c r="CQO41" s="131"/>
      <c r="CQP41" s="134"/>
      <c r="CQQ41" s="130"/>
      <c r="CQR41" s="133"/>
      <c r="CQS41" s="145"/>
      <c r="CQT41" s="129"/>
      <c r="CQU41" s="130"/>
      <c r="CQV41" s="130"/>
      <c r="CQW41" s="131"/>
      <c r="CQX41" s="134"/>
      <c r="CQY41" s="130"/>
      <c r="CQZ41" s="133"/>
      <c r="CRA41" s="145"/>
      <c r="CRB41" s="129"/>
      <c r="CRC41" s="130"/>
      <c r="CRD41" s="130"/>
      <c r="CRE41" s="131"/>
      <c r="CRF41" s="134"/>
      <c r="CRG41" s="130"/>
      <c r="CRH41" s="133"/>
      <c r="CRI41" s="145"/>
      <c r="CRJ41" s="129"/>
      <c r="CRK41" s="130"/>
      <c r="CRL41" s="130"/>
      <c r="CRM41" s="131"/>
      <c r="CRN41" s="134"/>
      <c r="CRO41" s="130"/>
      <c r="CRP41" s="133"/>
      <c r="CRQ41" s="145"/>
      <c r="CRR41" s="129"/>
      <c r="CRS41" s="130"/>
      <c r="CRT41" s="130"/>
      <c r="CRU41" s="131"/>
      <c r="CRV41" s="134"/>
      <c r="CRW41" s="130"/>
      <c r="CRX41" s="133"/>
      <c r="CRY41" s="145"/>
      <c r="CRZ41" s="129"/>
      <c r="CSA41" s="130"/>
      <c r="CSB41" s="130"/>
      <c r="CSC41" s="131"/>
      <c r="CSD41" s="134"/>
      <c r="CSE41" s="130"/>
      <c r="CSF41" s="133"/>
      <c r="CSG41" s="145"/>
      <c r="CSH41" s="129"/>
      <c r="CSI41" s="130"/>
      <c r="CSJ41" s="130"/>
      <c r="CSK41" s="131"/>
      <c r="CSL41" s="134"/>
      <c r="CSM41" s="130"/>
      <c r="CSN41" s="133"/>
      <c r="CSO41" s="145"/>
      <c r="CSP41" s="129"/>
      <c r="CSQ41" s="130"/>
      <c r="CSR41" s="130"/>
      <c r="CSS41" s="131"/>
      <c r="CST41" s="134"/>
      <c r="CSU41" s="130"/>
      <c r="CSV41" s="133"/>
      <c r="CSW41" s="145"/>
      <c r="CSX41" s="129"/>
      <c r="CSY41" s="130"/>
      <c r="CSZ41" s="130"/>
      <c r="CTA41" s="131"/>
      <c r="CTB41" s="134"/>
      <c r="CTC41" s="130"/>
      <c r="CTD41" s="133"/>
      <c r="CTE41" s="145"/>
      <c r="CTF41" s="129"/>
      <c r="CTG41" s="130"/>
      <c r="CTH41" s="130"/>
      <c r="CTI41" s="131"/>
      <c r="CTJ41" s="134"/>
      <c r="CTK41" s="130"/>
      <c r="CTL41" s="133"/>
      <c r="CTM41" s="145"/>
      <c r="CTN41" s="129"/>
      <c r="CTO41" s="130"/>
      <c r="CTP41" s="130"/>
      <c r="CTQ41" s="131"/>
      <c r="CTR41" s="134"/>
      <c r="CTS41" s="130"/>
      <c r="CTT41" s="133"/>
      <c r="CTU41" s="145"/>
      <c r="CTV41" s="129"/>
      <c r="CTW41" s="130"/>
      <c r="CTX41" s="130"/>
      <c r="CTY41" s="131"/>
      <c r="CTZ41" s="134"/>
      <c r="CUA41" s="130"/>
      <c r="CUB41" s="133"/>
      <c r="CUC41" s="145"/>
      <c r="CUD41" s="129"/>
      <c r="CUE41" s="130"/>
      <c r="CUF41" s="130"/>
      <c r="CUG41" s="131"/>
      <c r="CUH41" s="134"/>
      <c r="CUI41" s="130"/>
      <c r="CUJ41" s="133"/>
      <c r="CUK41" s="145"/>
      <c r="CUL41" s="129"/>
      <c r="CUM41" s="130"/>
      <c r="CUN41" s="130"/>
      <c r="CUO41" s="131"/>
      <c r="CUP41" s="134"/>
      <c r="CUQ41" s="130"/>
      <c r="CUR41" s="133"/>
      <c r="CUS41" s="145"/>
      <c r="CUT41" s="129"/>
      <c r="CUU41" s="130"/>
      <c r="CUV41" s="130"/>
      <c r="CUW41" s="131"/>
      <c r="CUX41" s="134"/>
      <c r="CUY41" s="130"/>
      <c r="CUZ41" s="133"/>
      <c r="CVA41" s="145"/>
      <c r="CVB41" s="129"/>
      <c r="CVC41" s="130"/>
      <c r="CVD41" s="130"/>
      <c r="CVE41" s="131"/>
      <c r="CVF41" s="134"/>
      <c r="CVG41" s="130"/>
      <c r="CVH41" s="133"/>
      <c r="CVI41" s="145"/>
      <c r="CVJ41" s="129"/>
      <c r="CVK41" s="130"/>
      <c r="CVL41" s="130"/>
      <c r="CVM41" s="131"/>
      <c r="CVN41" s="134"/>
      <c r="CVO41" s="130"/>
      <c r="CVP41" s="133"/>
      <c r="CVQ41" s="145"/>
      <c r="CVR41" s="129"/>
      <c r="CVS41" s="130"/>
      <c r="CVT41" s="130"/>
      <c r="CVU41" s="131"/>
      <c r="CVV41" s="134"/>
      <c r="CVW41" s="130"/>
      <c r="CVX41" s="133"/>
      <c r="CVY41" s="145"/>
      <c r="CVZ41" s="129"/>
      <c r="CWA41" s="130"/>
      <c r="CWB41" s="130"/>
      <c r="CWC41" s="131"/>
      <c r="CWD41" s="134"/>
      <c r="CWE41" s="130"/>
      <c r="CWF41" s="133"/>
      <c r="CWG41" s="145"/>
      <c r="CWH41" s="129"/>
      <c r="CWI41" s="130"/>
      <c r="CWJ41" s="130"/>
      <c r="CWK41" s="131"/>
      <c r="CWL41" s="134"/>
      <c r="CWM41" s="130"/>
      <c r="CWN41" s="133"/>
      <c r="CWO41" s="145"/>
      <c r="CWP41" s="129"/>
      <c r="CWQ41" s="130"/>
      <c r="CWR41" s="130"/>
      <c r="CWS41" s="131"/>
      <c r="CWT41" s="134"/>
      <c r="CWU41" s="130"/>
      <c r="CWV41" s="133"/>
      <c r="CWW41" s="145"/>
      <c r="CWX41" s="129"/>
      <c r="CWY41" s="130"/>
      <c r="CWZ41" s="130"/>
      <c r="CXA41" s="131"/>
      <c r="CXB41" s="134"/>
      <c r="CXC41" s="130"/>
      <c r="CXD41" s="133"/>
      <c r="CXE41" s="145"/>
      <c r="CXF41" s="129"/>
      <c r="CXG41" s="130"/>
      <c r="CXH41" s="130"/>
      <c r="CXI41" s="131"/>
      <c r="CXJ41" s="134"/>
      <c r="CXK41" s="130"/>
      <c r="CXL41" s="133"/>
      <c r="CXM41" s="145"/>
      <c r="CXN41" s="129"/>
      <c r="CXO41" s="130"/>
      <c r="CXP41" s="130"/>
      <c r="CXQ41" s="131"/>
      <c r="CXR41" s="134"/>
      <c r="CXS41" s="130"/>
      <c r="CXT41" s="133"/>
      <c r="CXU41" s="145"/>
      <c r="CXV41" s="129"/>
      <c r="CXW41" s="130"/>
      <c r="CXX41" s="130"/>
      <c r="CXY41" s="131"/>
      <c r="CXZ41" s="134"/>
      <c r="CYA41" s="130"/>
      <c r="CYB41" s="133"/>
      <c r="CYC41" s="145"/>
      <c r="CYD41" s="129"/>
      <c r="CYE41" s="130"/>
      <c r="CYF41" s="130"/>
      <c r="CYG41" s="131"/>
      <c r="CYH41" s="134"/>
      <c r="CYI41" s="130"/>
      <c r="CYJ41" s="133"/>
      <c r="CYK41" s="145"/>
      <c r="CYL41" s="129"/>
      <c r="CYM41" s="130"/>
      <c r="CYN41" s="130"/>
      <c r="CYO41" s="131"/>
      <c r="CYP41" s="134"/>
      <c r="CYQ41" s="130"/>
      <c r="CYR41" s="133"/>
      <c r="CYS41" s="145"/>
      <c r="CYT41" s="129"/>
      <c r="CYU41" s="130"/>
      <c r="CYV41" s="130"/>
      <c r="CYW41" s="131"/>
      <c r="CYX41" s="134"/>
      <c r="CYY41" s="130"/>
      <c r="CYZ41" s="133"/>
      <c r="CZA41" s="145"/>
      <c r="CZB41" s="129"/>
      <c r="CZC41" s="130"/>
      <c r="CZD41" s="130"/>
      <c r="CZE41" s="131"/>
      <c r="CZF41" s="134"/>
      <c r="CZG41" s="130"/>
      <c r="CZH41" s="133"/>
      <c r="CZI41" s="145"/>
      <c r="CZJ41" s="129"/>
      <c r="CZK41" s="130"/>
      <c r="CZL41" s="130"/>
      <c r="CZM41" s="131"/>
      <c r="CZN41" s="134"/>
      <c r="CZO41" s="130"/>
      <c r="CZP41" s="133"/>
      <c r="CZQ41" s="145"/>
      <c r="CZR41" s="129"/>
      <c r="CZS41" s="130"/>
      <c r="CZT41" s="130"/>
      <c r="CZU41" s="131"/>
      <c r="CZV41" s="134"/>
      <c r="CZW41" s="130"/>
      <c r="CZX41" s="133"/>
      <c r="CZY41" s="145"/>
      <c r="CZZ41" s="129"/>
      <c r="DAA41" s="130"/>
      <c r="DAB41" s="130"/>
      <c r="DAC41" s="131"/>
      <c r="DAD41" s="134"/>
      <c r="DAE41" s="130"/>
      <c r="DAF41" s="133"/>
      <c r="DAG41" s="145"/>
      <c r="DAH41" s="129"/>
      <c r="DAI41" s="130"/>
      <c r="DAJ41" s="130"/>
      <c r="DAK41" s="131"/>
      <c r="DAL41" s="134"/>
      <c r="DAM41" s="130"/>
      <c r="DAN41" s="133"/>
      <c r="DAO41" s="145"/>
      <c r="DAP41" s="129"/>
      <c r="DAQ41" s="130"/>
      <c r="DAR41" s="130"/>
      <c r="DAS41" s="131"/>
      <c r="DAT41" s="134"/>
      <c r="DAU41" s="130"/>
      <c r="DAV41" s="133"/>
      <c r="DAW41" s="145"/>
      <c r="DAX41" s="129"/>
      <c r="DAY41" s="130"/>
      <c r="DAZ41" s="130"/>
      <c r="DBA41" s="131"/>
      <c r="DBB41" s="134"/>
      <c r="DBC41" s="130"/>
      <c r="DBD41" s="133"/>
      <c r="DBE41" s="145"/>
      <c r="DBF41" s="129"/>
      <c r="DBG41" s="130"/>
      <c r="DBH41" s="130"/>
      <c r="DBI41" s="131"/>
      <c r="DBJ41" s="134"/>
      <c r="DBK41" s="130"/>
      <c r="DBL41" s="133"/>
      <c r="DBM41" s="145"/>
      <c r="DBN41" s="129"/>
      <c r="DBO41" s="130"/>
      <c r="DBP41" s="130"/>
      <c r="DBQ41" s="131"/>
      <c r="DBR41" s="134"/>
      <c r="DBS41" s="130"/>
      <c r="DBT41" s="133"/>
      <c r="DBU41" s="145"/>
      <c r="DBV41" s="129"/>
      <c r="DBW41" s="130"/>
      <c r="DBX41" s="130"/>
      <c r="DBY41" s="131"/>
      <c r="DBZ41" s="134"/>
      <c r="DCA41" s="130"/>
      <c r="DCB41" s="133"/>
      <c r="DCC41" s="145"/>
      <c r="DCD41" s="129"/>
      <c r="DCE41" s="130"/>
      <c r="DCF41" s="130"/>
      <c r="DCG41" s="131"/>
      <c r="DCH41" s="134"/>
      <c r="DCI41" s="130"/>
      <c r="DCJ41" s="133"/>
      <c r="DCK41" s="145"/>
      <c r="DCL41" s="129"/>
      <c r="DCM41" s="130"/>
      <c r="DCN41" s="130"/>
      <c r="DCO41" s="131"/>
      <c r="DCP41" s="134"/>
      <c r="DCQ41" s="130"/>
      <c r="DCR41" s="133"/>
      <c r="DCS41" s="145"/>
      <c r="DCT41" s="129"/>
      <c r="DCU41" s="130"/>
      <c r="DCV41" s="130"/>
      <c r="DCW41" s="131"/>
      <c r="DCX41" s="134"/>
      <c r="DCY41" s="130"/>
      <c r="DCZ41" s="133"/>
      <c r="DDA41" s="145"/>
      <c r="DDB41" s="129"/>
      <c r="DDC41" s="130"/>
      <c r="DDD41" s="130"/>
      <c r="DDE41" s="131"/>
      <c r="DDF41" s="134"/>
      <c r="DDG41" s="130"/>
      <c r="DDH41" s="133"/>
      <c r="DDI41" s="145"/>
      <c r="DDJ41" s="129"/>
      <c r="DDK41" s="130"/>
      <c r="DDL41" s="130"/>
      <c r="DDM41" s="131"/>
      <c r="DDN41" s="134"/>
      <c r="DDO41" s="130"/>
      <c r="DDP41" s="133"/>
      <c r="DDQ41" s="145"/>
      <c r="DDR41" s="129"/>
      <c r="DDS41" s="130"/>
      <c r="DDT41" s="130"/>
      <c r="DDU41" s="131"/>
      <c r="DDV41" s="134"/>
      <c r="DDW41" s="130"/>
      <c r="DDX41" s="133"/>
      <c r="DDY41" s="145"/>
      <c r="DDZ41" s="129"/>
      <c r="DEA41" s="130"/>
      <c r="DEB41" s="130"/>
      <c r="DEC41" s="131"/>
      <c r="DED41" s="134"/>
      <c r="DEE41" s="130"/>
      <c r="DEF41" s="133"/>
      <c r="DEG41" s="145"/>
      <c r="DEH41" s="129"/>
      <c r="DEI41" s="130"/>
      <c r="DEJ41" s="130"/>
      <c r="DEK41" s="131"/>
      <c r="DEL41" s="134"/>
      <c r="DEM41" s="130"/>
      <c r="DEN41" s="133"/>
      <c r="DEO41" s="145"/>
      <c r="DEP41" s="129"/>
      <c r="DEQ41" s="130"/>
      <c r="DER41" s="130"/>
      <c r="DES41" s="131"/>
      <c r="DET41" s="134"/>
      <c r="DEU41" s="130"/>
      <c r="DEV41" s="133"/>
      <c r="DEW41" s="145"/>
      <c r="DEX41" s="129"/>
      <c r="DEY41" s="130"/>
      <c r="DEZ41" s="130"/>
      <c r="DFA41" s="131"/>
      <c r="DFB41" s="134"/>
      <c r="DFC41" s="130"/>
      <c r="DFD41" s="133"/>
      <c r="DFE41" s="145"/>
      <c r="DFF41" s="129"/>
      <c r="DFG41" s="130"/>
      <c r="DFH41" s="130"/>
      <c r="DFI41" s="131"/>
      <c r="DFJ41" s="134"/>
      <c r="DFK41" s="130"/>
      <c r="DFL41" s="133"/>
      <c r="DFM41" s="145"/>
      <c r="DFN41" s="129"/>
      <c r="DFO41" s="130"/>
      <c r="DFP41" s="130"/>
      <c r="DFQ41" s="131"/>
      <c r="DFR41" s="134"/>
      <c r="DFS41" s="130"/>
      <c r="DFT41" s="133"/>
      <c r="DFU41" s="145"/>
      <c r="DFV41" s="129"/>
      <c r="DFW41" s="130"/>
      <c r="DFX41" s="130"/>
      <c r="DFY41" s="131"/>
      <c r="DFZ41" s="134"/>
      <c r="DGA41" s="130"/>
      <c r="DGB41" s="133"/>
      <c r="DGC41" s="145"/>
      <c r="DGD41" s="129"/>
      <c r="DGE41" s="130"/>
      <c r="DGF41" s="130"/>
      <c r="DGG41" s="131"/>
      <c r="DGH41" s="134"/>
      <c r="DGI41" s="130"/>
      <c r="DGJ41" s="133"/>
      <c r="DGK41" s="145"/>
      <c r="DGL41" s="129"/>
      <c r="DGM41" s="130"/>
      <c r="DGN41" s="130"/>
      <c r="DGO41" s="131"/>
      <c r="DGP41" s="134"/>
      <c r="DGQ41" s="130"/>
      <c r="DGR41" s="133"/>
      <c r="DGS41" s="145"/>
      <c r="DGT41" s="129"/>
      <c r="DGU41" s="130"/>
      <c r="DGV41" s="130"/>
      <c r="DGW41" s="131"/>
      <c r="DGX41" s="134"/>
      <c r="DGY41" s="130"/>
      <c r="DGZ41" s="133"/>
      <c r="DHA41" s="145"/>
      <c r="DHB41" s="129"/>
      <c r="DHC41" s="130"/>
      <c r="DHD41" s="130"/>
      <c r="DHE41" s="131"/>
      <c r="DHF41" s="134"/>
      <c r="DHG41" s="130"/>
      <c r="DHH41" s="133"/>
      <c r="DHI41" s="145"/>
      <c r="DHJ41" s="129"/>
      <c r="DHK41" s="130"/>
      <c r="DHL41" s="130"/>
      <c r="DHM41" s="131"/>
      <c r="DHN41" s="134"/>
      <c r="DHO41" s="130"/>
      <c r="DHP41" s="133"/>
      <c r="DHQ41" s="145"/>
      <c r="DHR41" s="129"/>
      <c r="DHS41" s="130"/>
      <c r="DHT41" s="130"/>
      <c r="DHU41" s="131"/>
      <c r="DHV41" s="134"/>
      <c r="DHW41" s="130"/>
      <c r="DHX41" s="133"/>
      <c r="DHY41" s="145"/>
      <c r="DHZ41" s="129"/>
      <c r="DIA41" s="130"/>
      <c r="DIB41" s="130"/>
      <c r="DIC41" s="131"/>
      <c r="DID41" s="134"/>
      <c r="DIE41" s="130"/>
      <c r="DIF41" s="133"/>
      <c r="DIG41" s="145"/>
      <c r="DIH41" s="129"/>
      <c r="DII41" s="130"/>
      <c r="DIJ41" s="130"/>
      <c r="DIK41" s="131"/>
      <c r="DIL41" s="134"/>
      <c r="DIM41" s="130"/>
      <c r="DIN41" s="133"/>
      <c r="DIO41" s="145"/>
      <c r="DIP41" s="129"/>
      <c r="DIQ41" s="130"/>
      <c r="DIR41" s="130"/>
      <c r="DIS41" s="131"/>
      <c r="DIT41" s="134"/>
      <c r="DIU41" s="130"/>
      <c r="DIV41" s="133"/>
      <c r="DIW41" s="145"/>
      <c r="DIX41" s="129"/>
      <c r="DIY41" s="130"/>
      <c r="DIZ41" s="130"/>
      <c r="DJA41" s="131"/>
      <c r="DJB41" s="134"/>
      <c r="DJC41" s="130"/>
      <c r="DJD41" s="133"/>
      <c r="DJE41" s="145"/>
      <c r="DJF41" s="129"/>
      <c r="DJG41" s="130"/>
      <c r="DJH41" s="130"/>
      <c r="DJI41" s="131"/>
      <c r="DJJ41" s="134"/>
      <c r="DJK41" s="130"/>
      <c r="DJL41" s="133"/>
      <c r="DJM41" s="145"/>
      <c r="DJN41" s="129"/>
      <c r="DJO41" s="130"/>
      <c r="DJP41" s="130"/>
      <c r="DJQ41" s="131"/>
      <c r="DJR41" s="134"/>
      <c r="DJS41" s="130"/>
      <c r="DJT41" s="133"/>
      <c r="DJU41" s="145"/>
      <c r="DJV41" s="129"/>
      <c r="DJW41" s="130"/>
      <c r="DJX41" s="130"/>
      <c r="DJY41" s="131"/>
      <c r="DJZ41" s="134"/>
      <c r="DKA41" s="130"/>
      <c r="DKB41" s="133"/>
      <c r="DKC41" s="145"/>
      <c r="DKD41" s="129"/>
      <c r="DKE41" s="130"/>
      <c r="DKF41" s="130"/>
      <c r="DKG41" s="131"/>
      <c r="DKH41" s="134"/>
      <c r="DKI41" s="130"/>
      <c r="DKJ41" s="133"/>
      <c r="DKK41" s="145"/>
      <c r="DKL41" s="129"/>
      <c r="DKM41" s="130"/>
      <c r="DKN41" s="130"/>
      <c r="DKO41" s="131"/>
      <c r="DKP41" s="134"/>
      <c r="DKQ41" s="130"/>
      <c r="DKR41" s="133"/>
      <c r="DKS41" s="145"/>
      <c r="DKT41" s="129"/>
      <c r="DKU41" s="130"/>
      <c r="DKV41" s="130"/>
      <c r="DKW41" s="131"/>
      <c r="DKX41" s="134"/>
      <c r="DKY41" s="130"/>
      <c r="DKZ41" s="133"/>
      <c r="DLA41" s="145"/>
      <c r="DLB41" s="129"/>
      <c r="DLC41" s="130"/>
      <c r="DLD41" s="130"/>
      <c r="DLE41" s="131"/>
      <c r="DLF41" s="134"/>
      <c r="DLG41" s="130"/>
      <c r="DLH41" s="133"/>
      <c r="DLI41" s="145"/>
      <c r="DLJ41" s="129"/>
      <c r="DLK41" s="130"/>
      <c r="DLL41" s="130"/>
      <c r="DLM41" s="131"/>
      <c r="DLN41" s="134"/>
      <c r="DLO41" s="130"/>
      <c r="DLP41" s="133"/>
      <c r="DLQ41" s="145"/>
      <c r="DLR41" s="129"/>
      <c r="DLS41" s="130"/>
      <c r="DLT41" s="130"/>
      <c r="DLU41" s="131"/>
      <c r="DLV41" s="134"/>
      <c r="DLW41" s="130"/>
      <c r="DLX41" s="133"/>
      <c r="DLY41" s="145"/>
      <c r="DLZ41" s="129"/>
      <c r="DMA41" s="130"/>
      <c r="DMB41" s="130"/>
      <c r="DMC41" s="131"/>
      <c r="DMD41" s="134"/>
      <c r="DME41" s="130"/>
      <c r="DMF41" s="133"/>
      <c r="DMG41" s="145"/>
      <c r="DMH41" s="129"/>
      <c r="DMI41" s="130"/>
      <c r="DMJ41" s="130"/>
      <c r="DMK41" s="131"/>
      <c r="DML41" s="134"/>
      <c r="DMM41" s="130"/>
      <c r="DMN41" s="133"/>
      <c r="DMO41" s="145"/>
      <c r="DMP41" s="129"/>
      <c r="DMQ41" s="130"/>
      <c r="DMR41" s="130"/>
      <c r="DMS41" s="131"/>
      <c r="DMT41" s="134"/>
      <c r="DMU41" s="130"/>
      <c r="DMV41" s="133"/>
      <c r="DMW41" s="145"/>
      <c r="DMX41" s="129"/>
      <c r="DMY41" s="130"/>
      <c r="DMZ41" s="130"/>
      <c r="DNA41" s="131"/>
      <c r="DNB41" s="134"/>
      <c r="DNC41" s="130"/>
      <c r="DND41" s="133"/>
      <c r="DNE41" s="145"/>
      <c r="DNF41" s="129"/>
      <c r="DNG41" s="130"/>
      <c r="DNH41" s="130"/>
      <c r="DNI41" s="131"/>
      <c r="DNJ41" s="134"/>
      <c r="DNK41" s="130"/>
      <c r="DNL41" s="133"/>
      <c r="DNM41" s="145"/>
      <c r="DNN41" s="129"/>
      <c r="DNO41" s="130"/>
      <c r="DNP41" s="130"/>
      <c r="DNQ41" s="131"/>
      <c r="DNR41" s="134"/>
      <c r="DNS41" s="130"/>
      <c r="DNT41" s="133"/>
      <c r="DNU41" s="145"/>
      <c r="DNV41" s="129"/>
      <c r="DNW41" s="130"/>
      <c r="DNX41" s="130"/>
      <c r="DNY41" s="131"/>
      <c r="DNZ41" s="134"/>
      <c r="DOA41" s="130"/>
      <c r="DOB41" s="133"/>
      <c r="DOC41" s="145"/>
      <c r="DOD41" s="129"/>
      <c r="DOE41" s="130"/>
      <c r="DOF41" s="130"/>
      <c r="DOG41" s="131"/>
      <c r="DOH41" s="134"/>
      <c r="DOI41" s="130"/>
      <c r="DOJ41" s="133"/>
      <c r="DOK41" s="145"/>
      <c r="DOL41" s="129"/>
      <c r="DOM41" s="130"/>
      <c r="DON41" s="130"/>
      <c r="DOO41" s="131"/>
      <c r="DOP41" s="134"/>
      <c r="DOQ41" s="130"/>
      <c r="DOR41" s="133"/>
      <c r="DOS41" s="145"/>
      <c r="DOT41" s="129"/>
      <c r="DOU41" s="130"/>
      <c r="DOV41" s="130"/>
      <c r="DOW41" s="131"/>
      <c r="DOX41" s="134"/>
      <c r="DOY41" s="130"/>
      <c r="DOZ41" s="133"/>
      <c r="DPA41" s="145"/>
      <c r="DPB41" s="129"/>
      <c r="DPC41" s="130"/>
      <c r="DPD41" s="130"/>
      <c r="DPE41" s="131"/>
      <c r="DPF41" s="134"/>
      <c r="DPG41" s="130"/>
      <c r="DPH41" s="133"/>
      <c r="DPI41" s="145"/>
      <c r="DPJ41" s="129"/>
      <c r="DPK41" s="130"/>
      <c r="DPL41" s="130"/>
      <c r="DPM41" s="131"/>
      <c r="DPN41" s="134"/>
      <c r="DPO41" s="130"/>
      <c r="DPP41" s="133"/>
      <c r="DPQ41" s="145"/>
      <c r="DPR41" s="129"/>
      <c r="DPS41" s="130"/>
      <c r="DPT41" s="130"/>
      <c r="DPU41" s="131"/>
      <c r="DPV41" s="134"/>
      <c r="DPW41" s="130"/>
      <c r="DPX41" s="133"/>
      <c r="DPY41" s="145"/>
      <c r="DPZ41" s="129"/>
      <c r="DQA41" s="130"/>
      <c r="DQB41" s="130"/>
      <c r="DQC41" s="131"/>
      <c r="DQD41" s="134"/>
      <c r="DQE41" s="130"/>
      <c r="DQF41" s="133"/>
      <c r="DQG41" s="145"/>
      <c r="DQH41" s="129"/>
      <c r="DQI41" s="130"/>
      <c r="DQJ41" s="130"/>
      <c r="DQK41" s="131"/>
      <c r="DQL41" s="134"/>
      <c r="DQM41" s="130"/>
      <c r="DQN41" s="133"/>
      <c r="DQO41" s="145"/>
      <c r="DQP41" s="129"/>
      <c r="DQQ41" s="130"/>
      <c r="DQR41" s="130"/>
      <c r="DQS41" s="131"/>
      <c r="DQT41" s="134"/>
      <c r="DQU41" s="130"/>
      <c r="DQV41" s="133"/>
      <c r="DQW41" s="145"/>
      <c r="DQX41" s="129"/>
      <c r="DQY41" s="130"/>
      <c r="DQZ41" s="130"/>
      <c r="DRA41" s="131"/>
      <c r="DRB41" s="134"/>
      <c r="DRC41" s="130"/>
      <c r="DRD41" s="133"/>
      <c r="DRE41" s="145"/>
      <c r="DRF41" s="129"/>
      <c r="DRG41" s="130"/>
      <c r="DRH41" s="130"/>
      <c r="DRI41" s="131"/>
      <c r="DRJ41" s="134"/>
      <c r="DRK41" s="130"/>
      <c r="DRL41" s="133"/>
      <c r="DRM41" s="145"/>
      <c r="DRN41" s="129"/>
      <c r="DRO41" s="130"/>
      <c r="DRP41" s="130"/>
      <c r="DRQ41" s="131"/>
      <c r="DRR41" s="134"/>
      <c r="DRS41" s="130"/>
      <c r="DRT41" s="133"/>
      <c r="DRU41" s="145"/>
      <c r="DRV41" s="129"/>
      <c r="DRW41" s="130"/>
      <c r="DRX41" s="130"/>
      <c r="DRY41" s="131"/>
      <c r="DRZ41" s="134"/>
      <c r="DSA41" s="130"/>
      <c r="DSB41" s="133"/>
      <c r="DSC41" s="145"/>
      <c r="DSD41" s="129"/>
      <c r="DSE41" s="130"/>
      <c r="DSF41" s="130"/>
      <c r="DSG41" s="131"/>
      <c r="DSH41" s="134"/>
      <c r="DSI41" s="130"/>
      <c r="DSJ41" s="133"/>
      <c r="DSK41" s="145"/>
      <c r="DSL41" s="129"/>
      <c r="DSM41" s="130"/>
      <c r="DSN41" s="130"/>
      <c r="DSO41" s="131"/>
      <c r="DSP41" s="134"/>
      <c r="DSQ41" s="130"/>
      <c r="DSR41" s="133"/>
      <c r="DSS41" s="145"/>
      <c r="DST41" s="129"/>
      <c r="DSU41" s="130"/>
      <c r="DSV41" s="130"/>
      <c r="DSW41" s="131"/>
      <c r="DSX41" s="134"/>
      <c r="DSY41" s="130"/>
      <c r="DSZ41" s="133"/>
      <c r="DTA41" s="145"/>
      <c r="DTB41" s="129"/>
      <c r="DTC41" s="130"/>
      <c r="DTD41" s="130"/>
      <c r="DTE41" s="131"/>
      <c r="DTF41" s="134"/>
      <c r="DTG41" s="130"/>
      <c r="DTH41" s="133"/>
      <c r="DTI41" s="145"/>
      <c r="DTJ41" s="129"/>
      <c r="DTK41" s="130"/>
      <c r="DTL41" s="130"/>
      <c r="DTM41" s="131"/>
      <c r="DTN41" s="134"/>
      <c r="DTO41" s="130"/>
      <c r="DTP41" s="133"/>
      <c r="DTQ41" s="145"/>
      <c r="DTR41" s="129"/>
      <c r="DTS41" s="130"/>
      <c r="DTT41" s="130"/>
      <c r="DTU41" s="131"/>
      <c r="DTV41" s="134"/>
      <c r="DTW41" s="130"/>
      <c r="DTX41" s="133"/>
      <c r="DTY41" s="145"/>
      <c r="DTZ41" s="129"/>
      <c r="DUA41" s="130"/>
      <c r="DUB41" s="130"/>
      <c r="DUC41" s="131"/>
      <c r="DUD41" s="134"/>
      <c r="DUE41" s="130"/>
      <c r="DUF41" s="133"/>
      <c r="DUG41" s="145"/>
      <c r="DUH41" s="129"/>
      <c r="DUI41" s="130"/>
      <c r="DUJ41" s="130"/>
      <c r="DUK41" s="131"/>
      <c r="DUL41" s="134"/>
      <c r="DUM41" s="130"/>
      <c r="DUN41" s="133"/>
      <c r="DUO41" s="145"/>
      <c r="DUP41" s="129"/>
      <c r="DUQ41" s="130"/>
      <c r="DUR41" s="130"/>
      <c r="DUS41" s="131"/>
      <c r="DUT41" s="134"/>
      <c r="DUU41" s="130"/>
      <c r="DUV41" s="133"/>
      <c r="DUW41" s="145"/>
      <c r="DUX41" s="129"/>
      <c r="DUY41" s="130"/>
      <c r="DUZ41" s="130"/>
      <c r="DVA41" s="131"/>
      <c r="DVB41" s="134"/>
      <c r="DVC41" s="130"/>
      <c r="DVD41" s="133"/>
      <c r="DVE41" s="145"/>
      <c r="DVF41" s="129"/>
      <c r="DVG41" s="130"/>
      <c r="DVH41" s="130"/>
      <c r="DVI41" s="131"/>
      <c r="DVJ41" s="134"/>
      <c r="DVK41" s="130"/>
      <c r="DVL41" s="133"/>
      <c r="DVM41" s="145"/>
      <c r="DVN41" s="129"/>
      <c r="DVO41" s="130"/>
      <c r="DVP41" s="130"/>
      <c r="DVQ41" s="131"/>
      <c r="DVR41" s="134"/>
      <c r="DVS41" s="130"/>
      <c r="DVT41" s="133"/>
      <c r="DVU41" s="145"/>
      <c r="DVV41" s="129"/>
      <c r="DVW41" s="130"/>
      <c r="DVX41" s="130"/>
      <c r="DVY41" s="131"/>
      <c r="DVZ41" s="134"/>
      <c r="DWA41" s="130"/>
      <c r="DWB41" s="133"/>
      <c r="DWC41" s="145"/>
      <c r="DWD41" s="129"/>
      <c r="DWE41" s="130"/>
      <c r="DWF41" s="130"/>
      <c r="DWG41" s="131"/>
      <c r="DWH41" s="134"/>
      <c r="DWI41" s="130"/>
      <c r="DWJ41" s="133"/>
      <c r="DWK41" s="145"/>
      <c r="DWL41" s="129"/>
      <c r="DWM41" s="130"/>
      <c r="DWN41" s="130"/>
      <c r="DWO41" s="131"/>
      <c r="DWP41" s="134"/>
      <c r="DWQ41" s="130"/>
      <c r="DWR41" s="133"/>
      <c r="DWS41" s="145"/>
      <c r="DWT41" s="129"/>
      <c r="DWU41" s="130"/>
      <c r="DWV41" s="130"/>
      <c r="DWW41" s="131"/>
      <c r="DWX41" s="134"/>
      <c r="DWY41" s="130"/>
      <c r="DWZ41" s="133"/>
      <c r="DXA41" s="145"/>
      <c r="DXB41" s="129"/>
      <c r="DXC41" s="130"/>
      <c r="DXD41" s="130"/>
      <c r="DXE41" s="131"/>
      <c r="DXF41" s="134"/>
      <c r="DXG41" s="130"/>
      <c r="DXH41" s="133"/>
      <c r="DXI41" s="145"/>
      <c r="DXJ41" s="129"/>
      <c r="DXK41" s="130"/>
      <c r="DXL41" s="130"/>
      <c r="DXM41" s="131"/>
      <c r="DXN41" s="134"/>
      <c r="DXO41" s="130"/>
      <c r="DXP41" s="133"/>
      <c r="DXQ41" s="145"/>
      <c r="DXR41" s="129"/>
      <c r="DXS41" s="130"/>
      <c r="DXT41" s="130"/>
      <c r="DXU41" s="131"/>
      <c r="DXV41" s="134"/>
      <c r="DXW41" s="130"/>
      <c r="DXX41" s="133"/>
      <c r="DXY41" s="145"/>
      <c r="DXZ41" s="129"/>
      <c r="DYA41" s="130"/>
      <c r="DYB41" s="130"/>
      <c r="DYC41" s="131"/>
      <c r="DYD41" s="134"/>
      <c r="DYE41" s="130"/>
      <c r="DYF41" s="133"/>
      <c r="DYG41" s="145"/>
      <c r="DYH41" s="129"/>
      <c r="DYI41" s="130"/>
      <c r="DYJ41" s="130"/>
      <c r="DYK41" s="131"/>
      <c r="DYL41" s="134"/>
      <c r="DYM41" s="130"/>
      <c r="DYN41" s="133"/>
      <c r="DYO41" s="145"/>
      <c r="DYP41" s="129"/>
      <c r="DYQ41" s="130"/>
      <c r="DYR41" s="130"/>
      <c r="DYS41" s="131"/>
      <c r="DYT41" s="134"/>
      <c r="DYU41" s="130"/>
      <c r="DYV41" s="133"/>
      <c r="DYW41" s="145"/>
      <c r="DYX41" s="129"/>
      <c r="DYY41" s="130"/>
      <c r="DYZ41" s="130"/>
      <c r="DZA41" s="131"/>
      <c r="DZB41" s="134"/>
      <c r="DZC41" s="130"/>
      <c r="DZD41" s="133"/>
      <c r="DZE41" s="145"/>
      <c r="DZF41" s="129"/>
      <c r="DZG41" s="130"/>
      <c r="DZH41" s="130"/>
      <c r="DZI41" s="131"/>
      <c r="DZJ41" s="134"/>
      <c r="DZK41" s="130"/>
      <c r="DZL41" s="133"/>
      <c r="DZM41" s="145"/>
      <c r="DZN41" s="129"/>
      <c r="DZO41" s="130"/>
      <c r="DZP41" s="130"/>
      <c r="DZQ41" s="131"/>
      <c r="DZR41" s="134"/>
      <c r="DZS41" s="130"/>
      <c r="DZT41" s="133"/>
      <c r="DZU41" s="145"/>
      <c r="DZV41" s="129"/>
      <c r="DZW41" s="130"/>
      <c r="DZX41" s="130"/>
      <c r="DZY41" s="131"/>
      <c r="DZZ41" s="134"/>
      <c r="EAA41" s="130"/>
      <c r="EAB41" s="133"/>
      <c r="EAC41" s="145"/>
      <c r="EAD41" s="129"/>
      <c r="EAE41" s="130"/>
      <c r="EAF41" s="130"/>
      <c r="EAG41" s="131"/>
      <c r="EAH41" s="134"/>
      <c r="EAI41" s="130"/>
      <c r="EAJ41" s="133"/>
      <c r="EAK41" s="145"/>
      <c r="EAL41" s="129"/>
      <c r="EAM41" s="130"/>
      <c r="EAN41" s="130"/>
      <c r="EAO41" s="131"/>
      <c r="EAP41" s="134"/>
      <c r="EAQ41" s="130"/>
      <c r="EAR41" s="133"/>
      <c r="EAS41" s="145"/>
      <c r="EAT41" s="129"/>
      <c r="EAU41" s="130"/>
      <c r="EAV41" s="130"/>
      <c r="EAW41" s="131"/>
      <c r="EAX41" s="134"/>
      <c r="EAY41" s="130"/>
      <c r="EAZ41" s="133"/>
      <c r="EBA41" s="145"/>
      <c r="EBB41" s="129"/>
      <c r="EBC41" s="130"/>
      <c r="EBD41" s="130"/>
      <c r="EBE41" s="131"/>
      <c r="EBF41" s="134"/>
      <c r="EBG41" s="130"/>
      <c r="EBH41" s="133"/>
      <c r="EBI41" s="145"/>
      <c r="EBJ41" s="129"/>
      <c r="EBK41" s="130"/>
      <c r="EBL41" s="130"/>
      <c r="EBM41" s="131"/>
      <c r="EBN41" s="134"/>
      <c r="EBO41" s="130"/>
      <c r="EBP41" s="133"/>
      <c r="EBQ41" s="145"/>
      <c r="EBR41" s="129"/>
      <c r="EBS41" s="130"/>
      <c r="EBT41" s="130"/>
      <c r="EBU41" s="131"/>
      <c r="EBV41" s="134"/>
      <c r="EBW41" s="130"/>
      <c r="EBX41" s="133"/>
      <c r="EBY41" s="145"/>
      <c r="EBZ41" s="129"/>
      <c r="ECA41" s="130"/>
      <c r="ECB41" s="130"/>
      <c r="ECC41" s="131"/>
      <c r="ECD41" s="134"/>
      <c r="ECE41" s="130"/>
      <c r="ECF41" s="133"/>
      <c r="ECG41" s="145"/>
      <c r="ECH41" s="129"/>
      <c r="ECI41" s="130"/>
      <c r="ECJ41" s="130"/>
      <c r="ECK41" s="131"/>
      <c r="ECL41" s="134"/>
      <c r="ECM41" s="130"/>
      <c r="ECN41" s="133"/>
      <c r="ECO41" s="145"/>
      <c r="ECP41" s="129"/>
      <c r="ECQ41" s="130"/>
      <c r="ECR41" s="130"/>
      <c r="ECS41" s="131"/>
      <c r="ECT41" s="134"/>
      <c r="ECU41" s="130"/>
      <c r="ECV41" s="133"/>
      <c r="ECW41" s="145"/>
      <c r="ECX41" s="129"/>
      <c r="ECY41" s="130"/>
      <c r="ECZ41" s="130"/>
      <c r="EDA41" s="131"/>
      <c r="EDB41" s="134"/>
      <c r="EDC41" s="130"/>
      <c r="EDD41" s="133"/>
      <c r="EDE41" s="145"/>
      <c r="EDF41" s="129"/>
      <c r="EDG41" s="130"/>
      <c r="EDH41" s="130"/>
      <c r="EDI41" s="131"/>
      <c r="EDJ41" s="134"/>
      <c r="EDK41" s="130"/>
      <c r="EDL41" s="133"/>
      <c r="EDM41" s="145"/>
      <c r="EDN41" s="129"/>
      <c r="EDO41" s="130"/>
      <c r="EDP41" s="130"/>
      <c r="EDQ41" s="131"/>
      <c r="EDR41" s="134"/>
      <c r="EDS41" s="130"/>
      <c r="EDT41" s="133"/>
      <c r="EDU41" s="145"/>
      <c r="EDV41" s="129"/>
      <c r="EDW41" s="130"/>
      <c r="EDX41" s="130"/>
      <c r="EDY41" s="131"/>
      <c r="EDZ41" s="134"/>
      <c r="EEA41" s="130"/>
      <c r="EEB41" s="133"/>
      <c r="EEC41" s="145"/>
      <c r="EED41" s="129"/>
      <c r="EEE41" s="130"/>
      <c r="EEF41" s="130"/>
      <c r="EEG41" s="131"/>
      <c r="EEH41" s="134"/>
      <c r="EEI41" s="130"/>
      <c r="EEJ41" s="133"/>
      <c r="EEK41" s="145"/>
      <c r="EEL41" s="129"/>
      <c r="EEM41" s="130"/>
      <c r="EEN41" s="130"/>
      <c r="EEO41" s="131"/>
      <c r="EEP41" s="134"/>
      <c r="EEQ41" s="130"/>
      <c r="EER41" s="133"/>
      <c r="EES41" s="145"/>
      <c r="EET41" s="129"/>
      <c r="EEU41" s="130"/>
      <c r="EEV41" s="130"/>
      <c r="EEW41" s="131"/>
      <c r="EEX41" s="134"/>
      <c r="EEY41" s="130"/>
      <c r="EEZ41" s="133"/>
      <c r="EFA41" s="145"/>
      <c r="EFB41" s="129"/>
      <c r="EFC41" s="130"/>
      <c r="EFD41" s="130"/>
      <c r="EFE41" s="131"/>
      <c r="EFF41" s="134"/>
      <c r="EFG41" s="130"/>
      <c r="EFH41" s="133"/>
      <c r="EFI41" s="145"/>
      <c r="EFJ41" s="129"/>
      <c r="EFK41" s="130"/>
      <c r="EFL41" s="130"/>
      <c r="EFM41" s="131"/>
      <c r="EFN41" s="134"/>
      <c r="EFO41" s="130"/>
      <c r="EFP41" s="133"/>
      <c r="EFQ41" s="145"/>
      <c r="EFR41" s="129"/>
      <c r="EFS41" s="130"/>
      <c r="EFT41" s="130"/>
      <c r="EFU41" s="131"/>
      <c r="EFV41" s="134"/>
      <c r="EFW41" s="130"/>
      <c r="EFX41" s="133"/>
      <c r="EFY41" s="145"/>
      <c r="EFZ41" s="129"/>
      <c r="EGA41" s="130"/>
      <c r="EGB41" s="130"/>
      <c r="EGC41" s="131"/>
      <c r="EGD41" s="134"/>
      <c r="EGE41" s="130"/>
      <c r="EGF41" s="133"/>
      <c r="EGG41" s="145"/>
      <c r="EGH41" s="129"/>
      <c r="EGI41" s="130"/>
      <c r="EGJ41" s="130"/>
      <c r="EGK41" s="131"/>
      <c r="EGL41" s="134"/>
      <c r="EGM41" s="130"/>
      <c r="EGN41" s="133"/>
      <c r="EGO41" s="145"/>
      <c r="EGP41" s="129"/>
      <c r="EGQ41" s="130"/>
      <c r="EGR41" s="130"/>
      <c r="EGS41" s="131"/>
      <c r="EGT41" s="134"/>
      <c r="EGU41" s="130"/>
      <c r="EGV41" s="133"/>
      <c r="EGW41" s="145"/>
      <c r="EGX41" s="129"/>
      <c r="EGY41" s="130"/>
      <c r="EGZ41" s="130"/>
      <c r="EHA41" s="131"/>
      <c r="EHB41" s="134"/>
      <c r="EHC41" s="130"/>
      <c r="EHD41" s="133"/>
      <c r="EHE41" s="145"/>
      <c r="EHF41" s="129"/>
      <c r="EHG41" s="130"/>
      <c r="EHH41" s="130"/>
      <c r="EHI41" s="131"/>
      <c r="EHJ41" s="134"/>
      <c r="EHK41" s="130"/>
      <c r="EHL41" s="133"/>
      <c r="EHM41" s="145"/>
      <c r="EHN41" s="129"/>
      <c r="EHO41" s="130"/>
      <c r="EHP41" s="130"/>
      <c r="EHQ41" s="131"/>
      <c r="EHR41" s="134"/>
      <c r="EHS41" s="130"/>
      <c r="EHT41" s="133"/>
      <c r="EHU41" s="145"/>
      <c r="EHV41" s="129"/>
      <c r="EHW41" s="130"/>
      <c r="EHX41" s="130"/>
      <c r="EHY41" s="131"/>
      <c r="EHZ41" s="134"/>
      <c r="EIA41" s="130"/>
      <c r="EIB41" s="133"/>
      <c r="EIC41" s="145"/>
      <c r="EID41" s="129"/>
      <c r="EIE41" s="130"/>
      <c r="EIF41" s="130"/>
      <c r="EIG41" s="131"/>
      <c r="EIH41" s="134"/>
      <c r="EII41" s="130"/>
      <c r="EIJ41" s="133"/>
      <c r="EIK41" s="145"/>
      <c r="EIL41" s="129"/>
      <c r="EIM41" s="130"/>
      <c r="EIN41" s="130"/>
      <c r="EIO41" s="131"/>
      <c r="EIP41" s="134"/>
      <c r="EIQ41" s="130"/>
      <c r="EIR41" s="133"/>
      <c r="EIS41" s="145"/>
      <c r="EIT41" s="129"/>
      <c r="EIU41" s="130"/>
      <c r="EIV41" s="130"/>
      <c r="EIW41" s="131"/>
      <c r="EIX41" s="134"/>
      <c r="EIY41" s="130"/>
      <c r="EIZ41" s="133"/>
      <c r="EJA41" s="145"/>
      <c r="EJB41" s="129"/>
      <c r="EJC41" s="130"/>
      <c r="EJD41" s="130"/>
      <c r="EJE41" s="131"/>
      <c r="EJF41" s="134"/>
      <c r="EJG41" s="130"/>
      <c r="EJH41" s="133"/>
      <c r="EJI41" s="145"/>
      <c r="EJJ41" s="129"/>
      <c r="EJK41" s="130"/>
      <c r="EJL41" s="130"/>
      <c r="EJM41" s="131"/>
      <c r="EJN41" s="134"/>
      <c r="EJO41" s="130"/>
      <c r="EJP41" s="133"/>
      <c r="EJQ41" s="145"/>
      <c r="EJR41" s="129"/>
      <c r="EJS41" s="130"/>
      <c r="EJT41" s="130"/>
      <c r="EJU41" s="131"/>
      <c r="EJV41" s="134"/>
      <c r="EJW41" s="130"/>
      <c r="EJX41" s="133"/>
      <c r="EJY41" s="145"/>
      <c r="EJZ41" s="129"/>
      <c r="EKA41" s="130"/>
      <c r="EKB41" s="130"/>
      <c r="EKC41" s="131"/>
      <c r="EKD41" s="134"/>
      <c r="EKE41" s="130"/>
      <c r="EKF41" s="133"/>
      <c r="EKG41" s="145"/>
      <c r="EKH41" s="129"/>
      <c r="EKI41" s="130"/>
      <c r="EKJ41" s="130"/>
      <c r="EKK41" s="131"/>
      <c r="EKL41" s="134"/>
      <c r="EKM41" s="130"/>
      <c r="EKN41" s="133"/>
      <c r="EKO41" s="145"/>
      <c r="EKP41" s="129"/>
      <c r="EKQ41" s="130"/>
      <c r="EKR41" s="130"/>
      <c r="EKS41" s="131"/>
      <c r="EKT41" s="134"/>
      <c r="EKU41" s="130"/>
      <c r="EKV41" s="133"/>
      <c r="EKW41" s="145"/>
      <c r="EKX41" s="129"/>
      <c r="EKY41" s="130"/>
      <c r="EKZ41" s="130"/>
      <c r="ELA41" s="131"/>
      <c r="ELB41" s="134"/>
      <c r="ELC41" s="130"/>
      <c r="ELD41" s="133"/>
      <c r="ELE41" s="145"/>
      <c r="ELF41" s="129"/>
      <c r="ELG41" s="130"/>
      <c r="ELH41" s="130"/>
      <c r="ELI41" s="131"/>
      <c r="ELJ41" s="134"/>
      <c r="ELK41" s="130"/>
      <c r="ELL41" s="133"/>
      <c r="ELM41" s="145"/>
      <c r="ELN41" s="129"/>
      <c r="ELO41" s="130"/>
      <c r="ELP41" s="130"/>
      <c r="ELQ41" s="131"/>
      <c r="ELR41" s="134"/>
      <c r="ELS41" s="130"/>
      <c r="ELT41" s="133"/>
      <c r="ELU41" s="145"/>
      <c r="ELV41" s="129"/>
      <c r="ELW41" s="130"/>
      <c r="ELX41" s="130"/>
      <c r="ELY41" s="131"/>
      <c r="ELZ41" s="134"/>
      <c r="EMA41" s="130"/>
      <c r="EMB41" s="133"/>
      <c r="EMC41" s="145"/>
      <c r="EMD41" s="129"/>
      <c r="EME41" s="130"/>
      <c r="EMF41" s="130"/>
      <c r="EMG41" s="131"/>
      <c r="EMH41" s="134"/>
      <c r="EMI41" s="130"/>
      <c r="EMJ41" s="133"/>
      <c r="EMK41" s="145"/>
      <c r="EML41" s="129"/>
      <c r="EMM41" s="130"/>
      <c r="EMN41" s="130"/>
      <c r="EMO41" s="131"/>
      <c r="EMP41" s="134"/>
      <c r="EMQ41" s="130"/>
      <c r="EMR41" s="133"/>
      <c r="EMS41" s="145"/>
      <c r="EMT41" s="129"/>
      <c r="EMU41" s="130"/>
      <c r="EMV41" s="130"/>
      <c r="EMW41" s="131"/>
      <c r="EMX41" s="134"/>
      <c r="EMY41" s="130"/>
      <c r="EMZ41" s="133"/>
      <c r="ENA41" s="145"/>
      <c r="ENB41" s="129"/>
      <c r="ENC41" s="130"/>
      <c r="END41" s="130"/>
      <c r="ENE41" s="131"/>
      <c r="ENF41" s="134"/>
      <c r="ENG41" s="130"/>
      <c r="ENH41" s="133"/>
      <c r="ENI41" s="145"/>
      <c r="ENJ41" s="129"/>
      <c r="ENK41" s="130"/>
      <c r="ENL41" s="130"/>
      <c r="ENM41" s="131"/>
      <c r="ENN41" s="134"/>
      <c r="ENO41" s="130"/>
      <c r="ENP41" s="133"/>
      <c r="ENQ41" s="145"/>
      <c r="ENR41" s="129"/>
      <c r="ENS41" s="130"/>
      <c r="ENT41" s="130"/>
      <c r="ENU41" s="131"/>
      <c r="ENV41" s="134"/>
      <c r="ENW41" s="130"/>
      <c r="ENX41" s="133"/>
      <c r="ENY41" s="145"/>
      <c r="ENZ41" s="129"/>
      <c r="EOA41" s="130"/>
      <c r="EOB41" s="130"/>
      <c r="EOC41" s="131"/>
      <c r="EOD41" s="134"/>
      <c r="EOE41" s="130"/>
      <c r="EOF41" s="133"/>
      <c r="EOG41" s="145"/>
      <c r="EOH41" s="129"/>
      <c r="EOI41" s="130"/>
      <c r="EOJ41" s="130"/>
      <c r="EOK41" s="131"/>
      <c r="EOL41" s="134"/>
      <c r="EOM41" s="130"/>
      <c r="EON41" s="133"/>
      <c r="EOO41" s="145"/>
      <c r="EOP41" s="129"/>
      <c r="EOQ41" s="130"/>
      <c r="EOR41" s="130"/>
      <c r="EOS41" s="131"/>
      <c r="EOT41" s="134"/>
      <c r="EOU41" s="130"/>
      <c r="EOV41" s="133"/>
      <c r="EOW41" s="145"/>
      <c r="EOX41" s="129"/>
      <c r="EOY41" s="130"/>
      <c r="EOZ41" s="130"/>
      <c r="EPA41" s="131"/>
      <c r="EPB41" s="134"/>
      <c r="EPC41" s="130"/>
      <c r="EPD41" s="133"/>
      <c r="EPE41" s="145"/>
      <c r="EPF41" s="129"/>
      <c r="EPG41" s="130"/>
      <c r="EPH41" s="130"/>
      <c r="EPI41" s="131"/>
      <c r="EPJ41" s="134"/>
      <c r="EPK41" s="130"/>
      <c r="EPL41" s="133"/>
      <c r="EPM41" s="145"/>
      <c r="EPN41" s="129"/>
      <c r="EPO41" s="130"/>
      <c r="EPP41" s="130"/>
      <c r="EPQ41" s="131"/>
      <c r="EPR41" s="134"/>
      <c r="EPS41" s="130"/>
      <c r="EPT41" s="133"/>
      <c r="EPU41" s="145"/>
      <c r="EPV41" s="129"/>
      <c r="EPW41" s="130"/>
      <c r="EPX41" s="130"/>
      <c r="EPY41" s="131"/>
      <c r="EPZ41" s="134"/>
      <c r="EQA41" s="130"/>
      <c r="EQB41" s="133"/>
      <c r="EQC41" s="145"/>
      <c r="EQD41" s="129"/>
      <c r="EQE41" s="130"/>
      <c r="EQF41" s="130"/>
      <c r="EQG41" s="131"/>
      <c r="EQH41" s="134"/>
      <c r="EQI41" s="130"/>
      <c r="EQJ41" s="133"/>
      <c r="EQK41" s="145"/>
      <c r="EQL41" s="129"/>
      <c r="EQM41" s="130"/>
      <c r="EQN41" s="130"/>
      <c r="EQO41" s="131"/>
      <c r="EQP41" s="134"/>
      <c r="EQQ41" s="130"/>
      <c r="EQR41" s="133"/>
      <c r="EQS41" s="145"/>
      <c r="EQT41" s="129"/>
      <c r="EQU41" s="130"/>
      <c r="EQV41" s="130"/>
      <c r="EQW41" s="131"/>
      <c r="EQX41" s="134"/>
      <c r="EQY41" s="130"/>
      <c r="EQZ41" s="133"/>
      <c r="ERA41" s="145"/>
      <c r="ERB41" s="129"/>
      <c r="ERC41" s="130"/>
      <c r="ERD41" s="130"/>
      <c r="ERE41" s="131"/>
      <c r="ERF41" s="134"/>
      <c r="ERG41" s="130"/>
      <c r="ERH41" s="133"/>
      <c r="ERI41" s="145"/>
      <c r="ERJ41" s="129"/>
      <c r="ERK41" s="130"/>
      <c r="ERL41" s="130"/>
      <c r="ERM41" s="131"/>
      <c r="ERN41" s="134"/>
      <c r="ERO41" s="130"/>
      <c r="ERP41" s="133"/>
      <c r="ERQ41" s="145"/>
      <c r="ERR41" s="129"/>
      <c r="ERS41" s="130"/>
      <c r="ERT41" s="130"/>
      <c r="ERU41" s="131"/>
      <c r="ERV41" s="134"/>
      <c r="ERW41" s="130"/>
      <c r="ERX41" s="133"/>
      <c r="ERY41" s="145"/>
      <c r="ERZ41" s="129"/>
      <c r="ESA41" s="130"/>
      <c r="ESB41" s="130"/>
      <c r="ESC41" s="131"/>
      <c r="ESD41" s="134"/>
      <c r="ESE41" s="130"/>
      <c r="ESF41" s="133"/>
      <c r="ESG41" s="145"/>
      <c r="ESH41" s="129"/>
      <c r="ESI41" s="130"/>
      <c r="ESJ41" s="130"/>
      <c r="ESK41" s="131"/>
      <c r="ESL41" s="134"/>
      <c r="ESM41" s="130"/>
      <c r="ESN41" s="133"/>
      <c r="ESO41" s="145"/>
      <c r="ESP41" s="129"/>
      <c r="ESQ41" s="130"/>
      <c r="ESR41" s="130"/>
      <c r="ESS41" s="131"/>
      <c r="EST41" s="134"/>
      <c r="ESU41" s="130"/>
      <c r="ESV41" s="133"/>
      <c r="ESW41" s="145"/>
      <c r="ESX41" s="129"/>
      <c r="ESY41" s="130"/>
      <c r="ESZ41" s="130"/>
      <c r="ETA41" s="131"/>
      <c r="ETB41" s="134"/>
      <c r="ETC41" s="130"/>
      <c r="ETD41" s="133"/>
      <c r="ETE41" s="145"/>
      <c r="ETF41" s="129"/>
      <c r="ETG41" s="130"/>
      <c r="ETH41" s="130"/>
      <c r="ETI41" s="131"/>
      <c r="ETJ41" s="134"/>
      <c r="ETK41" s="130"/>
      <c r="ETL41" s="133"/>
      <c r="ETM41" s="145"/>
      <c r="ETN41" s="129"/>
      <c r="ETO41" s="130"/>
      <c r="ETP41" s="130"/>
      <c r="ETQ41" s="131"/>
      <c r="ETR41" s="134"/>
      <c r="ETS41" s="130"/>
      <c r="ETT41" s="133"/>
      <c r="ETU41" s="145"/>
      <c r="ETV41" s="129"/>
      <c r="ETW41" s="130"/>
      <c r="ETX41" s="130"/>
      <c r="ETY41" s="131"/>
      <c r="ETZ41" s="134"/>
      <c r="EUA41" s="130"/>
      <c r="EUB41" s="133"/>
      <c r="EUC41" s="145"/>
      <c r="EUD41" s="129"/>
      <c r="EUE41" s="130"/>
      <c r="EUF41" s="130"/>
      <c r="EUG41" s="131"/>
      <c r="EUH41" s="134"/>
      <c r="EUI41" s="130"/>
      <c r="EUJ41" s="133"/>
      <c r="EUK41" s="145"/>
      <c r="EUL41" s="129"/>
      <c r="EUM41" s="130"/>
      <c r="EUN41" s="130"/>
      <c r="EUO41" s="131"/>
      <c r="EUP41" s="134"/>
      <c r="EUQ41" s="130"/>
      <c r="EUR41" s="133"/>
      <c r="EUS41" s="145"/>
      <c r="EUT41" s="129"/>
      <c r="EUU41" s="130"/>
      <c r="EUV41" s="130"/>
      <c r="EUW41" s="131"/>
      <c r="EUX41" s="134"/>
      <c r="EUY41" s="130"/>
      <c r="EUZ41" s="133"/>
      <c r="EVA41" s="145"/>
      <c r="EVB41" s="129"/>
      <c r="EVC41" s="130"/>
      <c r="EVD41" s="130"/>
      <c r="EVE41" s="131"/>
      <c r="EVF41" s="134"/>
      <c r="EVG41" s="130"/>
      <c r="EVH41" s="133"/>
      <c r="EVI41" s="145"/>
      <c r="EVJ41" s="129"/>
      <c r="EVK41" s="130"/>
      <c r="EVL41" s="130"/>
      <c r="EVM41" s="131"/>
      <c r="EVN41" s="134"/>
      <c r="EVO41" s="130"/>
      <c r="EVP41" s="133"/>
      <c r="EVQ41" s="145"/>
      <c r="EVR41" s="129"/>
      <c r="EVS41" s="130"/>
      <c r="EVT41" s="130"/>
      <c r="EVU41" s="131"/>
      <c r="EVV41" s="134"/>
      <c r="EVW41" s="130"/>
      <c r="EVX41" s="133"/>
      <c r="EVY41" s="145"/>
      <c r="EVZ41" s="129"/>
      <c r="EWA41" s="130"/>
      <c r="EWB41" s="130"/>
      <c r="EWC41" s="131"/>
      <c r="EWD41" s="134"/>
      <c r="EWE41" s="130"/>
      <c r="EWF41" s="133"/>
      <c r="EWG41" s="145"/>
      <c r="EWH41" s="129"/>
      <c r="EWI41" s="130"/>
      <c r="EWJ41" s="130"/>
      <c r="EWK41" s="131"/>
      <c r="EWL41" s="134"/>
      <c r="EWM41" s="130"/>
      <c r="EWN41" s="133"/>
      <c r="EWO41" s="145"/>
      <c r="EWP41" s="129"/>
      <c r="EWQ41" s="130"/>
      <c r="EWR41" s="130"/>
      <c r="EWS41" s="131"/>
      <c r="EWT41" s="134"/>
      <c r="EWU41" s="130"/>
      <c r="EWV41" s="133"/>
      <c r="EWW41" s="145"/>
      <c r="EWX41" s="129"/>
      <c r="EWY41" s="130"/>
      <c r="EWZ41" s="130"/>
      <c r="EXA41" s="131"/>
      <c r="EXB41" s="134"/>
      <c r="EXC41" s="130"/>
      <c r="EXD41" s="133"/>
      <c r="EXE41" s="145"/>
      <c r="EXF41" s="129"/>
      <c r="EXG41" s="130"/>
      <c r="EXH41" s="130"/>
      <c r="EXI41" s="131"/>
      <c r="EXJ41" s="134"/>
      <c r="EXK41" s="130"/>
      <c r="EXL41" s="133"/>
      <c r="EXM41" s="145"/>
      <c r="EXN41" s="129"/>
      <c r="EXO41" s="130"/>
      <c r="EXP41" s="130"/>
      <c r="EXQ41" s="131"/>
      <c r="EXR41" s="134"/>
      <c r="EXS41" s="130"/>
      <c r="EXT41" s="133"/>
      <c r="EXU41" s="145"/>
      <c r="EXV41" s="129"/>
      <c r="EXW41" s="130"/>
      <c r="EXX41" s="130"/>
      <c r="EXY41" s="131"/>
      <c r="EXZ41" s="134"/>
      <c r="EYA41" s="130"/>
      <c r="EYB41" s="133"/>
      <c r="EYC41" s="145"/>
      <c r="EYD41" s="129"/>
      <c r="EYE41" s="130"/>
      <c r="EYF41" s="130"/>
      <c r="EYG41" s="131"/>
      <c r="EYH41" s="134"/>
      <c r="EYI41" s="130"/>
      <c r="EYJ41" s="133"/>
      <c r="EYK41" s="145"/>
      <c r="EYL41" s="129"/>
      <c r="EYM41" s="130"/>
      <c r="EYN41" s="130"/>
      <c r="EYO41" s="131"/>
      <c r="EYP41" s="134"/>
      <c r="EYQ41" s="130"/>
      <c r="EYR41" s="133"/>
      <c r="EYS41" s="145"/>
      <c r="EYT41" s="129"/>
      <c r="EYU41" s="130"/>
      <c r="EYV41" s="130"/>
      <c r="EYW41" s="131"/>
      <c r="EYX41" s="134"/>
      <c r="EYY41" s="130"/>
      <c r="EYZ41" s="133"/>
      <c r="EZA41" s="145"/>
      <c r="EZB41" s="129"/>
      <c r="EZC41" s="130"/>
      <c r="EZD41" s="130"/>
      <c r="EZE41" s="131"/>
      <c r="EZF41" s="134"/>
      <c r="EZG41" s="130"/>
      <c r="EZH41" s="133"/>
      <c r="EZI41" s="145"/>
      <c r="EZJ41" s="129"/>
      <c r="EZK41" s="130"/>
      <c r="EZL41" s="130"/>
      <c r="EZM41" s="131"/>
      <c r="EZN41" s="134"/>
      <c r="EZO41" s="130"/>
      <c r="EZP41" s="133"/>
      <c r="EZQ41" s="145"/>
      <c r="EZR41" s="129"/>
      <c r="EZS41" s="130"/>
      <c r="EZT41" s="130"/>
      <c r="EZU41" s="131"/>
      <c r="EZV41" s="134"/>
      <c r="EZW41" s="130"/>
      <c r="EZX41" s="133"/>
      <c r="EZY41" s="145"/>
      <c r="EZZ41" s="129"/>
      <c r="FAA41" s="130"/>
      <c r="FAB41" s="130"/>
      <c r="FAC41" s="131"/>
      <c r="FAD41" s="134"/>
      <c r="FAE41" s="130"/>
      <c r="FAF41" s="133"/>
      <c r="FAG41" s="145"/>
      <c r="FAH41" s="129"/>
      <c r="FAI41" s="130"/>
      <c r="FAJ41" s="130"/>
      <c r="FAK41" s="131"/>
      <c r="FAL41" s="134"/>
      <c r="FAM41" s="130"/>
      <c r="FAN41" s="133"/>
      <c r="FAO41" s="145"/>
      <c r="FAP41" s="129"/>
      <c r="FAQ41" s="130"/>
      <c r="FAR41" s="130"/>
      <c r="FAS41" s="131"/>
      <c r="FAT41" s="134"/>
      <c r="FAU41" s="130"/>
      <c r="FAV41" s="133"/>
      <c r="FAW41" s="145"/>
      <c r="FAX41" s="129"/>
      <c r="FAY41" s="130"/>
      <c r="FAZ41" s="130"/>
      <c r="FBA41" s="131"/>
      <c r="FBB41" s="134"/>
      <c r="FBC41" s="130"/>
      <c r="FBD41" s="133"/>
      <c r="FBE41" s="145"/>
      <c r="FBF41" s="129"/>
      <c r="FBG41" s="130"/>
      <c r="FBH41" s="130"/>
      <c r="FBI41" s="131"/>
      <c r="FBJ41" s="134"/>
      <c r="FBK41" s="130"/>
      <c r="FBL41" s="133"/>
      <c r="FBM41" s="145"/>
      <c r="FBN41" s="129"/>
      <c r="FBO41" s="130"/>
      <c r="FBP41" s="130"/>
      <c r="FBQ41" s="131"/>
      <c r="FBR41" s="134"/>
      <c r="FBS41" s="130"/>
      <c r="FBT41" s="133"/>
      <c r="FBU41" s="145"/>
      <c r="FBV41" s="129"/>
      <c r="FBW41" s="130"/>
      <c r="FBX41" s="130"/>
      <c r="FBY41" s="131"/>
      <c r="FBZ41" s="134"/>
      <c r="FCA41" s="130"/>
      <c r="FCB41" s="133"/>
      <c r="FCC41" s="145"/>
      <c r="FCD41" s="129"/>
      <c r="FCE41" s="130"/>
      <c r="FCF41" s="130"/>
      <c r="FCG41" s="131"/>
      <c r="FCH41" s="134"/>
      <c r="FCI41" s="130"/>
      <c r="FCJ41" s="133"/>
      <c r="FCK41" s="145"/>
      <c r="FCL41" s="129"/>
      <c r="FCM41" s="130"/>
      <c r="FCN41" s="130"/>
      <c r="FCO41" s="131"/>
      <c r="FCP41" s="134"/>
      <c r="FCQ41" s="130"/>
      <c r="FCR41" s="133"/>
      <c r="FCS41" s="145"/>
      <c r="FCT41" s="129"/>
      <c r="FCU41" s="130"/>
      <c r="FCV41" s="130"/>
      <c r="FCW41" s="131"/>
      <c r="FCX41" s="134"/>
      <c r="FCY41" s="130"/>
      <c r="FCZ41" s="133"/>
      <c r="FDA41" s="145"/>
      <c r="FDB41" s="129"/>
      <c r="FDC41" s="130"/>
      <c r="FDD41" s="130"/>
      <c r="FDE41" s="131"/>
      <c r="FDF41" s="134"/>
      <c r="FDG41" s="130"/>
      <c r="FDH41" s="133"/>
      <c r="FDI41" s="145"/>
      <c r="FDJ41" s="129"/>
      <c r="FDK41" s="130"/>
      <c r="FDL41" s="130"/>
      <c r="FDM41" s="131"/>
      <c r="FDN41" s="134"/>
      <c r="FDO41" s="130"/>
      <c r="FDP41" s="133"/>
      <c r="FDQ41" s="145"/>
      <c r="FDR41" s="129"/>
      <c r="FDS41" s="130"/>
      <c r="FDT41" s="130"/>
      <c r="FDU41" s="131"/>
      <c r="FDV41" s="134"/>
      <c r="FDW41" s="130"/>
      <c r="FDX41" s="133"/>
      <c r="FDY41" s="145"/>
      <c r="FDZ41" s="129"/>
      <c r="FEA41" s="130"/>
      <c r="FEB41" s="130"/>
      <c r="FEC41" s="131"/>
      <c r="FED41" s="134"/>
      <c r="FEE41" s="130"/>
      <c r="FEF41" s="133"/>
      <c r="FEG41" s="145"/>
      <c r="FEH41" s="129"/>
      <c r="FEI41" s="130"/>
      <c r="FEJ41" s="130"/>
      <c r="FEK41" s="131"/>
      <c r="FEL41" s="134"/>
      <c r="FEM41" s="130"/>
      <c r="FEN41" s="133"/>
      <c r="FEO41" s="145"/>
      <c r="FEP41" s="129"/>
      <c r="FEQ41" s="130"/>
      <c r="FER41" s="130"/>
      <c r="FES41" s="131"/>
      <c r="FET41" s="134"/>
      <c r="FEU41" s="130"/>
      <c r="FEV41" s="133"/>
      <c r="FEW41" s="145"/>
      <c r="FEX41" s="129"/>
      <c r="FEY41" s="130"/>
      <c r="FEZ41" s="130"/>
      <c r="FFA41" s="131"/>
      <c r="FFB41" s="134"/>
      <c r="FFC41" s="130"/>
      <c r="FFD41" s="133"/>
      <c r="FFE41" s="145"/>
      <c r="FFF41" s="129"/>
      <c r="FFG41" s="130"/>
      <c r="FFH41" s="130"/>
      <c r="FFI41" s="131"/>
      <c r="FFJ41" s="134"/>
      <c r="FFK41" s="130"/>
      <c r="FFL41" s="133"/>
      <c r="FFM41" s="145"/>
      <c r="FFN41" s="129"/>
      <c r="FFO41" s="130"/>
      <c r="FFP41" s="130"/>
      <c r="FFQ41" s="131"/>
      <c r="FFR41" s="134"/>
      <c r="FFS41" s="130"/>
      <c r="FFT41" s="133"/>
      <c r="FFU41" s="145"/>
      <c r="FFV41" s="129"/>
      <c r="FFW41" s="130"/>
      <c r="FFX41" s="130"/>
      <c r="FFY41" s="131"/>
      <c r="FFZ41" s="134"/>
      <c r="FGA41" s="130"/>
      <c r="FGB41" s="133"/>
      <c r="FGC41" s="145"/>
      <c r="FGD41" s="129"/>
      <c r="FGE41" s="130"/>
      <c r="FGF41" s="130"/>
      <c r="FGG41" s="131"/>
      <c r="FGH41" s="134"/>
      <c r="FGI41" s="130"/>
      <c r="FGJ41" s="133"/>
      <c r="FGK41" s="145"/>
      <c r="FGL41" s="129"/>
      <c r="FGM41" s="130"/>
      <c r="FGN41" s="130"/>
      <c r="FGO41" s="131"/>
      <c r="FGP41" s="134"/>
      <c r="FGQ41" s="130"/>
      <c r="FGR41" s="133"/>
      <c r="FGS41" s="145"/>
      <c r="FGT41" s="129"/>
      <c r="FGU41" s="130"/>
      <c r="FGV41" s="130"/>
      <c r="FGW41" s="131"/>
      <c r="FGX41" s="134"/>
      <c r="FGY41" s="130"/>
      <c r="FGZ41" s="133"/>
      <c r="FHA41" s="145"/>
      <c r="FHB41" s="129"/>
      <c r="FHC41" s="130"/>
      <c r="FHD41" s="130"/>
      <c r="FHE41" s="131"/>
      <c r="FHF41" s="134"/>
      <c r="FHG41" s="130"/>
      <c r="FHH41" s="133"/>
      <c r="FHI41" s="145"/>
      <c r="FHJ41" s="129"/>
      <c r="FHK41" s="130"/>
      <c r="FHL41" s="130"/>
      <c r="FHM41" s="131"/>
      <c r="FHN41" s="134"/>
      <c r="FHO41" s="130"/>
      <c r="FHP41" s="133"/>
      <c r="FHQ41" s="145"/>
      <c r="FHR41" s="129"/>
      <c r="FHS41" s="130"/>
      <c r="FHT41" s="130"/>
      <c r="FHU41" s="131"/>
      <c r="FHV41" s="134"/>
      <c r="FHW41" s="130"/>
      <c r="FHX41" s="133"/>
      <c r="FHY41" s="145"/>
      <c r="FHZ41" s="129"/>
      <c r="FIA41" s="130"/>
      <c r="FIB41" s="130"/>
      <c r="FIC41" s="131"/>
      <c r="FID41" s="134"/>
      <c r="FIE41" s="130"/>
      <c r="FIF41" s="133"/>
      <c r="FIG41" s="145"/>
      <c r="FIH41" s="129"/>
      <c r="FII41" s="130"/>
      <c r="FIJ41" s="130"/>
      <c r="FIK41" s="131"/>
      <c r="FIL41" s="134"/>
      <c r="FIM41" s="130"/>
      <c r="FIN41" s="133"/>
      <c r="FIO41" s="145"/>
      <c r="FIP41" s="129"/>
      <c r="FIQ41" s="130"/>
      <c r="FIR41" s="130"/>
      <c r="FIS41" s="131"/>
      <c r="FIT41" s="134"/>
      <c r="FIU41" s="130"/>
      <c r="FIV41" s="133"/>
      <c r="FIW41" s="145"/>
      <c r="FIX41" s="129"/>
      <c r="FIY41" s="130"/>
      <c r="FIZ41" s="130"/>
      <c r="FJA41" s="131"/>
      <c r="FJB41" s="134"/>
      <c r="FJC41" s="130"/>
      <c r="FJD41" s="133"/>
      <c r="FJE41" s="145"/>
      <c r="FJF41" s="129"/>
      <c r="FJG41" s="130"/>
      <c r="FJH41" s="130"/>
      <c r="FJI41" s="131"/>
      <c r="FJJ41" s="134"/>
      <c r="FJK41" s="130"/>
      <c r="FJL41" s="133"/>
      <c r="FJM41" s="145"/>
      <c r="FJN41" s="129"/>
      <c r="FJO41" s="130"/>
      <c r="FJP41" s="130"/>
      <c r="FJQ41" s="131"/>
      <c r="FJR41" s="134"/>
      <c r="FJS41" s="130"/>
      <c r="FJT41" s="133"/>
      <c r="FJU41" s="145"/>
      <c r="FJV41" s="129"/>
      <c r="FJW41" s="130"/>
      <c r="FJX41" s="130"/>
      <c r="FJY41" s="131"/>
      <c r="FJZ41" s="134"/>
      <c r="FKA41" s="130"/>
      <c r="FKB41" s="133"/>
      <c r="FKC41" s="145"/>
      <c r="FKD41" s="129"/>
      <c r="FKE41" s="130"/>
      <c r="FKF41" s="130"/>
      <c r="FKG41" s="131"/>
      <c r="FKH41" s="134"/>
      <c r="FKI41" s="130"/>
      <c r="FKJ41" s="133"/>
      <c r="FKK41" s="145"/>
      <c r="FKL41" s="129"/>
      <c r="FKM41" s="130"/>
      <c r="FKN41" s="130"/>
      <c r="FKO41" s="131"/>
      <c r="FKP41" s="134"/>
      <c r="FKQ41" s="130"/>
      <c r="FKR41" s="133"/>
      <c r="FKS41" s="145"/>
      <c r="FKT41" s="129"/>
      <c r="FKU41" s="130"/>
      <c r="FKV41" s="130"/>
      <c r="FKW41" s="131"/>
      <c r="FKX41" s="134"/>
      <c r="FKY41" s="130"/>
      <c r="FKZ41" s="133"/>
      <c r="FLA41" s="145"/>
      <c r="FLB41" s="129"/>
      <c r="FLC41" s="130"/>
      <c r="FLD41" s="130"/>
      <c r="FLE41" s="131"/>
      <c r="FLF41" s="134"/>
      <c r="FLG41" s="130"/>
      <c r="FLH41" s="133"/>
      <c r="FLI41" s="145"/>
      <c r="FLJ41" s="129"/>
      <c r="FLK41" s="130"/>
      <c r="FLL41" s="130"/>
      <c r="FLM41" s="131"/>
      <c r="FLN41" s="134"/>
      <c r="FLO41" s="130"/>
      <c r="FLP41" s="133"/>
      <c r="FLQ41" s="145"/>
      <c r="FLR41" s="129"/>
      <c r="FLS41" s="130"/>
      <c r="FLT41" s="130"/>
      <c r="FLU41" s="131"/>
      <c r="FLV41" s="134"/>
      <c r="FLW41" s="130"/>
      <c r="FLX41" s="133"/>
      <c r="FLY41" s="145"/>
      <c r="FLZ41" s="129"/>
      <c r="FMA41" s="130"/>
      <c r="FMB41" s="130"/>
      <c r="FMC41" s="131"/>
      <c r="FMD41" s="134"/>
      <c r="FME41" s="130"/>
      <c r="FMF41" s="133"/>
      <c r="FMG41" s="145"/>
      <c r="FMH41" s="129"/>
      <c r="FMI41" s="130"/>
      <c r="FMJ41" s="130"/>
      <c r="FMK41" s="131"/>
      <c r="FML41" s="134"/>
      <c r="FMM41" s="130"/>
      <c r="FMN41" s="133"/>
      <c r="FMO41" s="145"/>
      <c r="FMP41" s="129"/>
      <c r="FMQ41" s="130"/>
      <c r="FMR41" s="130"/>
      <c r="FMS41" s="131"/>
      <c r="FMT41" s="134"/>
      <c r="FMU41" s="130"/>
      <c r="FMV41" s="133"/>
      <c r="FMW41" s="145"/>
      <c r="FMX41" s="129"/>
      <c r="FMY41" s="130"/>
      <c r="FMZ41" s="130"/>
      <c r="FNA41" s="131"/>
      <c r="FNB41" s="134"/>
      <c r="FNC41" s="130"/>
      <c r="FND41" s="133"/>
      <c r="FNE41" s="145"/>
      <c r="FNF41" s="129"/>
      <c r="FNG41" s="130"/>
      <c r="FNH41" s="130"/>
      <c r="FNI41" s="131"/>
      <c r="FNJ41" s="134"/>
      <c r="FNK41" s="130"/>
      <c r="FNL41" s="133"/>
      <c r="FNM41" s="145"/>
      <c r="FNN41" s="129"/>
      <c r="FNO41" s="130"/>
      <c r="FNP41" s="130"/>
      <c r="FNQ41" s="131"/>
      <c r="FNR41" s="134"/>
      <c r="FNS41" s="130"/>
      <c r="FNT41" s="133"/>
      <c r="FNU41" s="145"/>
      <c r="FNV41" s="129"/>
      <c r="FNW41" s="130"/>
      <c r="FNX41" s="130"/>
      <c r="FNY41" s="131"/>
      <c r="FNZ41" s="134"/>
      <c r="FOA41" s="130"/>
      <c r="FOB41" s="133"/>
      <c r="FOC41" s="145"/>
      <c r="FOD41" s="129"/>
      <c r="FOE41" s="130"/>
      <c r="FOF41" s="130"/>
      <c r="FOG41" s="131"/>
      <c r="FOH41" s="134"/>
      <c r="FOI41" s="130"/>
      <c r="FOJ41" s="133"/>
      <c r="FOK41" s="145"/>
      <c r="FOL41" s="129"/>
      <c r="FOM41" s="130"/>
      <c r="FON41" s="130"/>
      <c r="FOO41" s="131"/>
      <c r="FOP41" s="134"/>
      <c r="FOQ41" s="130"/>
      <c r="FOR41" s="133"/>
      <c r="FOS41" s="145"/>
      <c r="FOT41" s="129"/>
      <c r="FOU41" s="130"/>
      <c r="FOV41" s="130"/>
      <c r="FOW41" s="131"/>
      <c r="FOX41" s="134"/>
      <c r="FOY41" s="130"/>
      <c r="FOZ41" s="133"/>
      <c r="FPA41" s="145"/>
      <c r="FPB41" s="129"/>
      <c r="FPC41" s="130"/>
      <c r="FPD41" s="130"/>
      <c r="FPE41" s="131"/>
      <c r="FPF41" s="134"/>
      <c r="FPG41" s="130"/>
      <c r="FPH41" s="133"/>
      <c r="FPI41" s="145"/>
      <c r="FPJ41" s="129"/>
      <c r="FPK41" s="130"/>
      <c r="FPL41" s="130"/>
      <c r="FPM41" s="131"/>
      <c r="FPN41" s="134"/>
      <c r="FPO41" s="130"/>
      <c r="FPP41" s="133"/>
      <c r="FPQ41" s="145"/>
      <c r="FPR41" s="129"/>
      <c r="FPS41" s="130"/>
      <c r="FPT41" s="130"/>
      <c r="FPU41" s="131"/>
      <c r="FPV41" s="134"/>
      <c r="FPW41" s="130"/>
      <c r="FPX41" s="133"/>
      <c r="FPY41" s="145"/>
      <c r="FPZ41" s="129"/>
      <c r="FQA41" s="130"/>
      <c r="FQB41" s="130"/>
      <c r="FQC41" s="131"/>
      <c r="FQD41" s="134"/>
      <c r="FQE41" s="130"/>
      <c r="FQF41" s="133"/>
      <c r="FQG41" s="145"/>
      <c r="FQH41" s="129"/>
      <c r="FQI41" s="130"/>
      <c r="FQJ41" s="130"/>
      <c r="FQK41" s="131"/>
      <c r="FQL41" s="134"/>
      <c r="FQM41" s="130"/>
      <c r="FQN41" s="133"/>
      <c r="FQO41" s="145"/>
      <c r="FQP41" s="129"/>
      <c r="FQQ41" s="130"/>
      <c r="FQR41" s="130"/>
      <c r="FQS41" s="131"/>
      <c r="FQT41" s="134"/>
      <c r="FQU41" s="130"/>
      <c r="FQV41" s="133"/>
      <c r="FQW41" s="145"/>
      <c r="FQX41" s="129"/>
      <c r="FQY41" s="130"/>
      <c r="FQZ41" s="130"/>
      <c r="FRA41" s="131"/>
      <c r="FRB41" s="134"/>
      <c r="FRC41" s="130"/>
      <c r="FRD41" s="133"/>
      <c r="FRE41" s="145"/>
      <c r="FRF41" s="129"/>
      <c r="FRG41" s="130"/>
      <c r="FRH41" s="130"/>
      <c r="FRI41" s="131"/>
      <c r="FRJ41" s="134"/>
      <c r="FRK41" s="130"/>
      <c r="FRL41" s="133"/>
      <c r="FRM41" s="145"/>
      <c r="FRN41" s="129"/>
      <c r="FRO41" s="130"/>
      <c r="FRP41" s="130"/>
      <c r="FRQ41" s="131"/>
      <c r="FRR41" s="134"/>
      <c r="FRS41" s="130"/>
      <c r="FRT41" s="133"/>
      <c r="FRU41" s="145"/>
      <c r="FRV41" s="129"/>
      <c r="FRW41" s="130"/>
      <c r="FRX41" s="130"/>
      <c r="FRY41" s="131"/>
      <c r="FRZ41" s="134"/>
      <c r="FSA41" s="130"/>
      <c r="FSB41" s="133"/>
      <c r="FSC41" s="145"/>
      <c r="FSD41" s="129"/>
      <c r="FSE41" s="130"/>
      <c r="FSF41" s="130"/>
      <c r="FSG41" s="131"/>
      <c r="FSH41" s="134"/>
      <c r="FSI41" s="130"/>
      <c r="FSJ41" s="133"/>
      <c r="FSK41" s="145"/>
      <c r="FSL41" s="129"/>
      <c r="FSM41" s="130"/>
      <c r="FSN41" s="130"/>
      <c r="FSO41" s="131"/>
      <c r="FSP41" s="134"/>
      <c r="FSQ41" s="130"/>
      <c r="FSR41" s="133"/>
      <c r="FSS41" s="145"/>
      <c r="FST41" s="129"/>
      <c r="FSU41" s="130"/>
      <c r="FSV41" s="130"/>
      <c r="FSW41" s="131"/>
      <c r="FSX41" s="134"/>
      <c r="FSY41" s="130"/>
      <c r="FSZ41" s="133"/>
      <c r="FTA41" s="145"/>
      <c r="FTB41" s="129"/>
      <c r="FTC41" s="130"/>
      <c r="FTD41" s="130"/>
      <c r="FTE41" s="131"/>
      <c r="FTF41" s="134"/>
      <c r="FTG41" s="130"/>
      <c r="FTH41" s="133"/>
      <c r="FTI41" s="145"/>
      <c r="FTJ41" s="129"/>
      <c r="FTK41" s="130"/>
      <c r="FTL41" s="130"/>
      <c r="FTM41" s="131"/>
      <c r="FTN41" s="134"/>
      <c r="FTO41" s="130"/>
      <c r="FTP41" s="133"/>
      <c r="FTQ41" s="145"/>
      <c r="FTR41" s="129"/>
      <c r="FTS41" s="130"/>
      <c r="FTT41" s="130"/>
      <c r="FTU41" s="131"/>
      <c r="FTV41" s="134"/>
      <c r="FTW41" s="130"/>
      <c r="FTX41" s="133"/>
      <c r="FTY41" s="145"/>
      <c r="FTZ41" s="129"/>
      <c r="FUA41" s="130"/>
      <c r="FUB41" s="130"/>
      <c r="FUC41" s="131"/>
      <c r="FUD41" s="134"/>
      <c r="FUE41" s="130"/>
      <c r="FUF41" s="133"/>
      <c r="FUG41" s="145"/>
      <c r="FUH41" s="129"/>
      <c r="FUI41" s="130"/>
      <c r="FUJ41" s="130"/>
      <c r="FUK41" s="131"/>
      <c r="FUL41" s="134"/>
      <c r="FUM41" s="130"/>
      <c r="FUN41" s="133"/>
      <c r="FUO41" s="145"/>
      <c r="FUP41" s="129"/>
      <c r="FUQ41" s="130"/>
      <c r="FUR41" s="130"/>
      <c r="FUS41" s="131"/>
      <c r="FUT41" s="134"/>
      <c r="FUU41" s="130"/>
      <c r="FUV41" s="133"/>
      <c r="FUW41" s="145"/>
      <c r="FUX41" s="129"/>
      <c r="FUY41" s="130"/>
      <c r="FUZ41" s="130"/>
      <c r="FVA41" s="131"/>
      <c r="FVB41" s="134"/>
      <c r="FVC41" s="130"/>
      <c r="FVD41" s="133"/>
      <c r="FVE41" s="145"/>
      <c r="FVF41" s="129"/>
      <c r="FVG41" s="130"/>
      <c r="FVH41" s="130"/>
      <c r="FVI41" s="131"/>
      <c r="FVJ41" s="134"/>
      <c r="FVK41" s="130"/>
      <c r="FVL41" s="133"/>
      <c r="FVM41" s="145"/>
      <c r="FVN41" s="129"/>
      <c r="FVO41" s="130"/>
      <c r="FVP41" s="130"/>
      <c r="FVQ41" s="131"/>
      <c r="FVR41" s="134"/>
      <c r="FVS41" s="130"/>
      <c r="FVT41" s="133"/>
      <c r="FVU41" s="145"/>
      <c r="FVV41" s="129"/>
      <c r="FVW41" s="130"/>
      <c r="FVX41" s="130"/>
      <c r="FVY41" s="131"/>
      <c r="FVZ41" s="134"/>
      <c r="FWA41" s="130"/>
      <c r="FWB41" s="133"/>
      <c r="FWC41" s="145"/>
      <c r="FWD41" s="129"/>
      <c r="FWE41" s="130"/>
      <c r="FWF41" s="130"/>
      <c r="FWG41" s="131"/>
      <c r="FWH41" s="134"/>
      <c r="FWI41" s="130"/>
      <c r="FWJ41" s="133"/>
      <c r="FWK41" s="145"/>
      <c r="FWL41" s="129"/>
      <c r="FWM41" s="130"/>
      <c r="FWN41" s="130"/>
      <c r="FWO41" s="131"/>
      <c r="FWP41" s="134"/>
      <c r="FWQ41" s="130"/>
      <c r="FWR41" s="133"/>
      <c r="FWS41" s="145"/>
      <c r="FWT41" s="129"/>
      <c r="FWU41" s="130"/>
      <c r="FWV41" s="130"/>
      <c r="FWW41" s="131"/>
      <c r="FWX41" s="134"/>
      <c r="FWY41" s="130"/>
      <c r="FWZ41" s="133"/>
      <c r="FXA41" s="145"/>
      <c r="FXB41" s="129"/>
      <c r="FXC41" s="130"/>
      <c r="FXD41" s="130"/>
      <c r="FXE41" s="131"/>
      <c r="FXF41" s="134"/>
      <c r="FXG41" s="130"/>
      <c r="FXH41" s="133"/>
      <c r="FXI41" s="145"/>
      <c r="FXJ41" s="129"/>
      <c r="FXK41" s="130"/>
      <c r="FXL41" s="130"/>
      <c r="FXM41" s="131"/>
      <c r="FXN41" s="134"/>
      <c r="FXO41" s="130"/>
      <c r="FXP41" s="133"/>
      <c r="FXQ41" s="145"/>
      <c r="FXR41" s="129"/>
      <c r="FXS41" s="130"/>
      <c r="FXT41" s="130"/>
      <c r="FXU41" s="131"/>
      <c r="FXV41" s="134"/>
      <c r="FXW41" s="130"/>
      <c r="FXX41" s="133"/>
      <c r="FXY41" s="145"/>
      <c r="FXZ41" s="129"/>
      <c r="FYA41" s="130"/>
      <c r="FYB41" s="130"/>
      <c r="FYC41" s="131"/>
      <c r="FYD41" s="134"/>
      <c r="FYE41" s="130"/>
      <c r="FYF41" s="133"/>
      <c r="FYG41" s="145"/>
      <c r="FYH41" s="129"/>
      <c r="FYI41" s="130"/>
      <c r="FYJ41" s="130"/>
      <c r="FYK41" s="131"/>
      <c r="FYL41" s="134"/>
      <c r="FYM41" s="130"/>
      <c r="FYN41" s="133"/>
      <c r="FYO41" s="145"/>
      <c r="FYP41" s="129"/>
      <c r="FYQ41" s="130"/>
      <c r="FYR41" s="130"/>
      <c r="FYS41" s="131"/>
      <c r="FYT41" s="134"/>
      <c r="FYU41" s="130"/>
      <c r="FYV41" s="133"/>
      <c r="FYW41" s="145"/>
      <c r="FYX41" s="129"/>
      <c r="FYY41" s="130"/>
      <c r="FYZ41" s="130"/>
      <c r="FZA41" s="131"/>
      <c r="FZB41" s="134"/>
      <c r="FZC41" s="130"/>
      <c r="FZD41" s="133"/>
      <c r="FZE41" s="145"/>
      <c r="FZF41" s="129"/>
      <c r="FZG41" s="130"/>
      <c r="FZH41" s="130"/>
      <c r="FZI41" s="131"/>
      <c r="FZJ41" s="134"/>
      <c r="FZK41" s="130"/>
      <c r="FZL41" s="133"/>
      <c r="FZM41" s="145"/>
      <c r="FZN41" s="129"/>
      <c r="FZO41" s="130"/>
      <c r="FZP41" s="130"/>
      <c r="FZQ41" s="131"/>
      <c r="FZR41" s="134"/>
      <c r="FZS41" s="130"/>
      <c r="FZT41" s="133"/>
      <c r="FZU41" s="145"/>
      <c r="FZV41" s="129"/>
      <c r="FZW41" s="130"/>
      <c r="FZX41" s="130"/>
      <c r="FZY41" s="131"/>
      <c r="FZZ41" s="134"/>
      <c r="GAA41" s="130"/>
      <c r="GAB41" s="133"/>
      <c r="GAC41" s="145"/>
      <c r="GAD41" s="129"/>
      <c r="GAE41" s="130"/>
      <c r="GAF41" s="130"/>
      <c r="GAG41" s="131"/>
      <c r="GAH41" s="134"/>
      <c r="GAI41" s="130"/>
      <c r="GAJ41" s="133"/>
      <c r="GAK41" s="145"/>
      <c r="GAL41" s="129"/>
      <c r="GAM41" s="130"/>
      <c r="GAN41" s="130"/>
      <c r="GAO41" s="131"/>
      <c r="GAP41" s="134"/>
      <c r="GAQ41" s="130"/>
      <c r="GAR41" s="133"/>
      <c r="GAS41" s="145"/>
      <c r="GAT41" s="129"/>
      <c r="GAU41" s="130"/>
      <c r="GAV41" s="130"/>
      <c r="GAW41" s="131"/>
      <c r="GAX41" s="134"/>
      <c r="GAY41" s="130"/>
      <c r="GAZ41" s="133"/>
      <c r="GBA41" s="145"/>
      <c r="GBB41" s="129"/>
      <c r="GBC41" s="130"/>
      <c r="GBD41" s="130"/>
      <c r="GBE41" s="131"/>
      <c r="GBF41" s="134"/>
      <c r="GBG41" s="130"/>
      <c r="GBH41" s="133"/>
      <c r="GBI41" s="145"/>
      <c r="GBJ41" s="129"/>
      <c r="GBK41" s="130"/>
      <c r="GBL41" s="130"/>
      <c r="GBM41" s="131"/>
      <c r="GBN41" s="134"/>
      <c r="GBO41" s="130"/>
      <c r="GBP41" s="133"/>
      <c r="GBQ41" s="145"/>
      <c r="GBR41" s="129"/>
      <c r="GBS41" s="130"/>
      <c r="GBT41" s="130"/>
      <c r="GBU41" s="131"/>
      <c r="GBV41" s="134"/>
      <c r="GBW41" s="130"/>
      <c r="GBX41" s="133"/>
      <c r="GBY41" s="145"/>
      <c r="GBZ41" s="129"/>
      <c r="GCA41" s="130"/>
      <c r="GCB41" s="130"/>
      <c r="GCC41" s="131"/>
      <c r="GCD41" s="134"/>
      <c r="GCE41" s="130"/>
      <c r="GCF41" s="133"/>
      <c r="GCG41" s="145"/>
      <c r="GCH41" s="129"/>
      <c r="GCI41" s="130"/>
      <c r="GCJ41" s="130"/>
      <c r="GCK41" s="131"/>
      <c r="GCL41" s="134"/>
      <c r="GCM41" s="130"/>
      <c r="GCN41" s="133"/>
      <c r="GCO41" s="145"/>
      <c r="GCP41" s="129"/>
      <c r="GCQ41" s="130"/>
      <c r="GCR41" s="130"/>
      <c r="GCS41" s="131"/>
      <c r="GCT41" s="134"/>
      <c r="GCU41" s="130"/>
      <c r="GCV41" s="133"/>
      <c r="GCW41" s="145"/>
      <c r="GCX41" s="129"/>
      <c r="GCY41" s="130"/>
      <c r="GCZ41" s="130"/>
      <c r="GDA41" s="131"/>
      <c r="GDB41" s="134"/>
      <c r="GDC41" s="130"/>
      <c r="GDD41" s="133"/>
      <c r="GDE41" s="145"/>
      <c r="GDF41" s="129"/>
      <c r="GDG41" s="130"/>
      <c r="GDH41" s="130"/>
      <c r="GDI41" s="131"/>
      <c r="GDJ41" s="134"/>
      <c r="GDK41" s="130"/>
      <c r="GDL41" s="133"/>
      <c r="GDM41" s="145"/>
      <c r="GDN41" s="129"/>
      <c r="GDO41" s="130"/>
      <c r="GDP41" s="130"/>
      <c r="GDQ41" s="131"/>
      <c r="GDR41" s="134"/>
      <c r="GDS41" s="130"/>
      <c r="GDT41" s="133"/>
      <c r="GDU41" s="145"/>
      <c r="GDV41" s="129"/>
      <c r="GDW41" s="130"/>
      <c r="GDX41" s="130"/>
      <c r="GDY41" s="131"/>
      <c r="GDZ41" s="134"/>
      <c r="GEA41" s="130"/>
      <c r="GEB41" s="133"/>
      <c r="GEC41" s="145"/>
      <c r="GED41" s="129"/>
      <c r="GEE41" s="130"/>
      <c r="GEF41" s="130"/>
      <c r="GEG41" s="131"/>
      <c r="GEH41" s="134"/>
      <c r="GEI41" s="130"/>
      <c r="GEJ41" s="133"/>
      <c r="GEK41" s="145"/>
      <c r="GEL41" s="129"/>
      <c r="GEM41" s="130"/>
      <c r="GEN41" s="130"/>
      <c r="GEO41" s="131"/>
      <c r="GEP41" s="134"/>
      <c r="GEQ41" s="130"/>
      <c r="GER41" s="133"/>
      <c r="GES41" s="145"/>
      <c r="GET41" s="129"/>
      <c r="GEU41" s="130"/>
      <c r="GEV41" s="130"/>
      <c r="GEW41" s="131"/>
      <c r="GEX41" s="134"/>
      <c r="GEY41" s="130"/>
      <c r="GEZ41" s="133"/>
      <c r="GFA41" s="145"/>
      <c r="GFB41" s="129"/>
      <c r="GFC41" s="130"/>
      <c r="GFD41" s="130"/>
      <c r="GFE41" s="131"/>
      <c r="GFF41" s="134"/>
      <c r="GFG41" s="130"/>
      <c r="GFH41" s="133"/>
      <c r="GFI41" s="145"/>
      <c r="GFJ41" s="129"/>
      <c r="GFK41" s="130"/>
      <c r="GFL41" s="130"/>
      <c r="GFM41" s="131"/>
      <c r="GFN41" s="134"/>
      <c r="GFO41" s="130"/>
      <c r="GFP41" s="133"/>
      <c r="GFQ41" s="145"/>
      <c r="GFR41" s="129"/>
      <c r="GFS41" s="130"/>
      <c r="GFT41" s="130"/>
      <c r="GFU41" s="131"/>
      <c r="GFV41" s="134"/>
      <c r="GFW41" s="130"/>
      <c r="GFX41" s="133"/>
      <c r="GFY41" s="145"/>
      <c r="GFZ41" s="129"/>
      <c r="GGA41" s="130"/>
      <c r="GGB41" s="130"/>
      <c r="GGC41" s="131"/>
      <c r="GGD41" s="134"/>
      <c r="GGE41" s="130"/>
      <c r="GGF41" s="133"/>
      <c r="GGG41" s="145"/>
      <c r="GGH41" s="129"/>
      <c r="GGI41" s="130"/>
      <c r="GGJ41" s="130"/>
      <c r="GGK41" s="131"/>
      <c r="GGL41" s="134"/>
      <c r="GGM41" s="130"/>
      <c r="GGN41" s="133"/>
      <c r="GGO41" s="145"/>
      <c r="GGP41" s="129"/>
      <c r="GGQ41" s="130"/>
      <c r="GGR41" s="130"/>
      <c r="GGS41" s="131"/>
      <c r="GGT41" s="134"/>
      <c r="GGU41" s="130"/>
      <c r="GGV41" s="133"/>
      <c r="GGW41" s="145"/>
      <c r="GGX41" s="129"/>
      <c r="GGY41" s="130"/>
      <c r="GGZ41" s="130"/>
      <c r="GHA41" s="131"/>
      <c r="GHB41" s="134"/>
      <c r="GHC41" s="130"/>
      <c r="GHD41" s="133"/>
      <c r="GHE41" s="145"/>
      <c r="GHF41" s="129"/>
      <c r="GHG41" s="130"/>
      <c r="GHH41" s="130"/>
      <c r="GHI41" s="131"/>
      <c r="GHJ41" s="134"/>
      <c r="GHK41" s="130"/>
      <c r="GHL41" s="133"/>
      <c r="GHM41" s="145"/>
      <c r="GHN41" s="129"/>
      <c r="GHO41" s="130"/>
      <c r="GHP41" s="130"/>
      <c r="GHQ41" s="131"/>
      <c r="GHR41" s="134"/>
      <c r="GHS41" s="130"/>
      <c r="GHT41" s="133"/>
      <c r="GHU41" s="145"/>
      <c r="GHV41" s="129"/>
      <c r="GHW41" s="130"/>
      <c r="GHX41" s="130"/>
      <c r="GHY41" s="131"/>
      <c r="GHZ41" s="134"/>
      <c r="GIA41" s="130"/>
      <c r="GIB41" s="133"/>
      <c r="GIC41" s="145"/>
      <c r="GID41" s="129"/>
      <c r="GIE41" s="130"/>
      <c r="GIF41" s="130"/>
      <c r="GIG41" s="131"/>
      <c r="GIH41" s="134"/>
      <c r="GII41" s="130"/>
      <c r="GIJ41" s="133"/>
      <c r="GIK41" s="145"/>
      <c r="GIL41" s="129"/>
      <c r="GIM41" s="130"/>
      <c r="GIN41" s="130"/>
      <c r="GIO41" s="131"/>
      <c r="GIP41" s="134"/>
      <c r="GIQ41" s="130"/>
      <c r="GIR41" s="133"/>
      <c r="GIS41" s="145"/>
      <c r="GIT41" s="129"/>
      <c r="GIU41" s="130"/>
      <c r="GIV41" s="130"/>
      <c r="GIW41" s="131"/>
      <c r="GIX41" s="134"/>
      <c r="GIY41" s="130"/>
      <c r="GIZ41" s="133"/>
      <c r="GJA41" s="145"/>
      <c r="GJB41" s="129"/>
      <c r="GJC41" s="130"/>
      <c r="GJD41" s="130"/>
      <c r="GJE41" s="131"/>
      <c r="GJF41" s="134"/>
      <c r="GJG41" s="130"/>
      <c r="GJH41" s="133"/>
      <c r="GJI41" s="145"/>
      <c r="GJJ41" s="129"/>
      <c r="GJK41" s="130"/>
      <c r="GJL41" s="130"/>
      <c r="GJM41" s="131"/>
      <c r="GJN41" s="134"/>
      <c r="GJO41" s="130"/>
      <c r="GJP41" s="133"/>
      <c r="GJQ41" s="145"/>
      <c r="GJR41" s="129"/>
      <c r="GJS41" s="130"/>
      <c r="GJT41" s="130"/>
      <c r="GJU41" s="131"/>
      <c r="GJV41" s="134"/>
      <c r="GJW41" s="130"/>
      <c r="GJX41" s="133"/>
      <c r="GJY41" s="145"/>
      <c r="GJZ41" s="129"/>
      <c r="GKA41" s="130"/>
      <c r="GKB41" s="130"/>
      <c r="GKC41" s="131"/>
      <c r="GKD41" s="134"/>
      <c r="GKE41" s="130"/>
      <c r="GKF41" s="133"/>
      <c r="GKG41" s="145"/>
      <c r="GKH41" s="129"/>
      <c r="GKI41" s="130"/>
      <c r="GKJ41" s="130"/>
      <c r="GKK41" s="131"/>
      <c r="GKL41" s="134"/>
      <c r="GKM41" s="130"/>
      <c r="GKN41" s="133"/>
      <c r="GKO41" s="145"/>
      <c r="GKP41" s="129"/>
      <c r="GKQ41" s="130"/>
      <c r="GKR41" s="130"/>
      <c r="GKS41" s="131"/>
      <c r="GKT41" s="134"/>
      <c r="GKU41" s="130"/>
      <c r="GKV41" s="133"/>
      <c r="GKW41" s="145"/>
      <c r="GKX41" s="129"/>
      <c r="GKY41" s="130"/>
      <c r="GKZ41" s="130"/>
      <c r="GLA41" s="131"/>
      <c r="GLB41" s="134"/>
      <c r="GLC41" s="130"/>
      <c r="GLD41" s="133"/>
      <c r="GLE41" s="145"/>
      <c r="GLF41" s="129"/>
      <c r="GLG41" s="130"/>
      <c r="GLH41" s="130"/>
      <c r="GLI41" s="131"/>
      <c r="GLJ41" s="134"/>
      <c r="GLK41" s="130"/>
      <c r="GLL41" s="133"/>
      <c r="GLM41" s="145"/>
      <c r="GLN41" s="129"/>
      <c r="GLO41" s="130"/>
      <c r="GLP41" s="130"/>
      <c r="GLQ41" s="131"/>
      <c r="GLR41" s="134"/>
      <c r="GLS41" s="130"/>
      <c r="GLT41" s="133"/>
      <c r="GLU41" s="145"/>
      <c r="GLV41" s="129"/>
      <c r="GLW41" s="130"/>
      <c r="GLX41" s="130"/>
      <c r="GLY41" s="131"/>
      <c r="GLZ41" s="134"/>
      <c r="GMA41" s="130"/>
      <c r="GMB41" s="133"/>
      <c r="GMC41" s="145"/>
      <c r="GMD41" s="129"/>
      <c r="GME41" s="130"/>
      <c r="GMF41" s="130"/>
      <c r="GMG41" s="131"/>
      <c r="GMH41" s="134"/>
      <c r="GMI41" s="130"/>
      <c r="GMJ41" s="133"/>
      <c r="GMK41" s="145"/>
      <c r="GML41" s="129"/>
      <c r="GMM41" s="130"/>
      <c r="GMN41" s="130"/>
      <c r="GMO41" s="131"/>
      <c r="GMP41" s="134"/>
      <c r="GMQ41" s="130"/>
      <c r="GMR41" s="133"/>
      <c r="GMS41" s="145"/>
      <c r="GMT41" s="129"/>
      <c r="GMU41" s="130"/>
      <c r="GMV41" s="130"/>
      <c r="GMW41" s="131"/>
      <c r="GMX41" s="134"/>
      <c r="GMY41" s="130"/>
      <c r="GMZ41" s="133"/>
      <c r="GNA41" s="145"/>
      <c r="GNB41" s="129"/>
      <c r="GNC41" s="130"/>
      <c r="GND41" s="130"/>
      <c r="GNE41" s="131"/>
      <c r="GNF41" s="134"/>
      <c r="GNG41" s="130"/>
      <c r="GNH41" s="133"/>
      <c r="GNI41" s="145"/>
      <c r="GNJ41" s="129"/>
      <c r="GNK41" s="130"/>
      <c r="GNL41" s="130"/>
      <c r="GNM41" s="131"/>
      <c r="GNN41" s="134"/>
      <c r="GNO41" s="130"/>
      <c r="GNP41" s="133"/>
      <c r="GNQ41" s="145"/>
      <c r="GNR41" s="129"/>
      <c r="GNS41" s="130"/>
      <c r="GNT41" s="130"/>
      <c r="GNU41" s="131"/>
      <c r="GNV41" s="134"/>
      <c r="GNW41" s="130"/>
      <c r="GNX41" s="133"/>
      <c r="GNY41" s="145"/>
      <c r="GNZ41" s="129"/>
      <c r="GOA41" s="130"/>
      <c r="GOB41" s="130"/>
      <c r="GOC41" s="131"/>
      <c r="GOD41" s="134"/>
      <c r="GOE41" s="130"/>
      <c r="GOF41" s="133"/>
      <c r="GOG41" s="145"/>
      <c r="GOH41" s="129"/>
      <c r="GOI41" s="130"/>
      <c r="GOJ41" s="130"/>
      <c r="GOK41" s="131"/>
      <c r="GOL41" s="134"/>
      <c r="GOM41" s="130"/>
      <c r="GON41" s="133"/>
      <c r="GOO41" s="145"/>
      <c r="GOP41" s="129"/>
      <c r="GOQ41" s="130"/>
      <c r="GOR41" s="130"/>
      <c r="GOS41" s="131"/>
      <c r="GOT41" s="134"/>
      <c r="GOU41" s="130"/>
      <c r="GOV41" s="133"/>
      <c r="GOW41" s="145"/>
      <c r="GOX41" s="129"/>
      <c r="GOY41" s="130"/>
      <c r="GOZ41" s="130"/>
      <c r="GPA41" s="131"/>
      <c r="GPB41" s="134"/>
      <c r="GPC41" s="130"/>
      <c r="GPD41" s="133"/>
      <c r="GPE41" s="145"/>
      <c r="GPF41" s="129"/>
      <c r="GPG41" s="130"/>
      <c r="GPH41" s="130"/>
      <c r="GPI41" s="131"/>
      <c r="GPJ41" s="134"/>
      <c r="GPK41" s="130"/>
      <c r="GPL41" s="133"/>
      <c r="GPM41" s="145"/>
      <c r="GPN41" s="129"/>
      <c r="GPO41" s="130"/>
      <c r="GPP41" s="130"/>
      <c r="GPQ41" s="131"/>
      <c r="GPR41" s="134"/>
      <c r="GPS41" s="130"/>
      <c r="GPT41" s="133"/>
      <c r="GPU41" s="145"/>
      <c r="GPV41" s="129"/>
      <c r="GPW41" s="130"/>
      <c r="GPX41" s="130"/>
      <c r="GPY41" s="131"/>
      <c r="GPZ41" s="134"/>
      <c r="GQA41" s="130"/>
      <c r="GQB41" s="133"/>
      <c r="GQC41" s="145"/>
      <c r="GQD41" s="129"/>
      <c r="GQE41" s="130"/>
      <c r="GQF41" s="130"/>
      <c r="GQG41" s="131"/>
      <c r="GQH41" s="134"/>
      <c r="GQI41" s="130"/>
      <c r="GQJ41" s="133"/>
      <c r="GQK41" s="145"/>
      <c r="GQL41" s="129"/>
      <c r="GQM41" s="130"/>
      <c r="GQN41" s="130"/>
      <c r="GQO41" s="131"/>
      <c r="GQP41" s="134"/>
      <c r="GQQ41" s="130"/>
      <c r="GQR41" s="133"/>
      <c r="GQS41" s="145"/>
      <c r="GQT41" s="129"/>
      <c r="GQU41" s="130"/>
      <c r="GQV41" s="130"/>
      <c r="GQW41" s="131"/>
      <c r="GQX41" s="134"/>
      <c r="GQY41" s="130"/>
      <c r="GQZ41" s="133"/>
      <c r="GRA41" s="145"/>
      <c r="GRB41" s="129"/>
      <c r="GRC41" s="130"/>
      <c r="GRD41" s="130"/>
      <c r="GRE41" s="131"/>
      <c r="GRF41" s="134"/>
      <c r="GRG41" s="130"/>
      <c r="GRH41" s="133"/>
      <c r="GRI41" s="145"/>
      <c r="GRJ41" s="129"/>
      <c r="GRK41" s="130"/>
      <c r="GRL41" s="130"/>
      <c r="GRM41" s="131"/>
      <c r="GRN41" s="134"/>
      <c r="GRO41" s="130"/>
      <c r="GRP41" s="133"/>
      <c r="GRQ41" s="145"/>
      <c r="GRR41" s="129"/>
      <c r="GRS41" s="130"/>
      <c r="GRT41" s="130"/>
      <c r="GRU41" s="131"/>
      <c r="GRV41" s="134"/>
      <c r="GRW41" s="130"/>
      <c r="GRX41" s="133"/>
      <c r="GRY41" s="145"/>
      <c r="GRZ41" s="129"/>
      <c r="GSA41" s="130"/>
      <c r="GSB41" s="130"/>
      <c r="GSC41" s="131"/>
      <c r="GSD41" s="134"/>
      <c r="GSE41" s="130"/>
      <c r="GSF41" s="133"/>
      <c r="GSG41" s="145"/>
      <c r="GSH41" s="129"/>
      <c r="GSI41" s="130"/>
      <c r="GSJ41" s="130"/>
      <c r="GSK41" s="131"/>
      <c r="GSL41" s="134"/>
      <c r="GSM41" s="130"/>
      <c r="GSN41" s="133"/>
      <c r="GSO41" s="145"/>
      <c r="GSP41" s="129"/>
      <c r="GSQ41" s="130"/>
      <c r="GSR41" s="130"/>
      <c r="GSS41" s="131"/>
      <c r="GST41" s="134"/>
      <c r="GSU41" s="130"/>
      <c r="GSV41" s="133"/>
      <c r="GSW41" s="145"/>
      <c r="GSX41" s="129"/>
      <c r="GSY41" s="130"/>
      <c r="GSZ41" s="130"/>
      <c r="GTA41" s="131"/>
      <c r="GTB41" s="134"/>
      <c r="GTC41" s="130"/>
      <c r="GTD41" s="133"/>
      <c r="GTE41" s="145"/>
      <c r="GTF41" s="129"/>
      <c r="GTG41" s="130"/>
      <c r="GTH41" s="130"/>
      <c r="GTI41" s="131"/>
      <c r="GTJ41" s="134"/>
      <c r="GTK41" s="130"/>
      <c r="GTL41" s="133"/>
      <c r="GTM41" s="145"/>
      <c r="GTN41" s="129"/>
      <c r="GTO41" s="130"/>
      <c r="GTP41" s="130"/>
      <c r="GTQ41" s="131"/>
      <c r="GTR41" s="134"/>
      <c r="GTS41" s="130"/>
      <c r="GTT41" s="133"/>
      <c r="GTU41" s="145"/>
      <c r="GTV41" s="129"/>
      <c r="GTW41" s="130"/>
      <c r="GTX41" s="130"/>
      <c r="GTY41" s="131"/>
      <c r="GTZ41" s="134"/>
      <c r="GUA41" s="130"/>
      <c r="GUB41" s="133"/>
      <c r="GUC41" s="145"/>
      <c r="GUD41" s="129"/>
      <c r="GUE41" s="130"/>
      <c r="GUF41" s="130"/>
      <c r="GUG41" s="131"/>
      <c r="GUH41" s="134"/>
      <c r="GUI41" s="130"/>
      <c r="GUJ41" s="133"/>
      <c r="GUK41" s="145"/>
      <c r="GUL41" s="129"/>
      <c r="GUM41" s="130"/>
      <c r="GUN41" s="130"/>
      <c r="GUO41" s="131"/>
      <c r="GUP41" s="134"/>
      <c r="GUQ41" s="130"/>
      <c r="GUR41" s="133"/>
      <c r="GUS41" s="145"/>
      <c r="GUT41" s="129"/>
      <c r="GUU41" s="130"/>
      <c r="GUV41" s="130"/>
      <c r="GUW41" s="131"/>
      <c r="GUX41" s="134"/>
      <c r="GUY41" s="130"/>
      <c r="GUZ41" s="133"/>
      <c r="GVA41" s="145"/>
      <c r="GVB41" s="129"/>
      <c r="GVC41" s="130"/>
      <c r="GVD41" s="130"/>
      <c r="GVE41" s="131"/>
      <c r="GVF41" s="134"/>
      <c r="GVG41" s="130"/>
      <c r="GVH41" s="133"/>
      <c r="GVI41" s="145"/>
      <c r="GVJ41" s="129"/>
      <c r="GVK41" s="130"/>
      <c r="GVL41" s="130"/>
      <c r="GVM41" s="131"/>
      <c r="GVN41" s="134"/>
      <c r="GVO41" s="130"/>
      <c r="GVP41" s="133"/>
      <c r="GVQ41" s="145"/>
      <c r="GVR41" s="129"/>
      <c r="GVS41" s="130"/>
      <c r="GVT41" s="130"/>
      <c r="GVU41" s="131"/>
      <c r="GVV41" s="134"/>
      <c r="GVW41" s="130"/>
      <c r="GVX41" s="133"/>
      <c r="GVY41" s="145"/>
      <c r="GVZ41" s="129"/>
      <c r="GWA41" s="130"/>
      <c r="GWB41" s="130"/>
      <c r="GWC41" s="131"/>
      <c r="GWD41" s="134"/>
      <c r="GWE41" s="130"/>
      <c r="GWF41" s="133"/>
      <c r="GWG41" s="145"/>
      <c r="GWH41" s="129"/>
      <c r="GWI41" s="130"/>
      <c r="GWJ41" s="130"/>
      <c r="GWK41" s="131"/>
      <c r="GWL41" s="134"/>
      <c r="GWM41" s="130"/>
      <c r="GWN41" s="133"/>
      <c r="GWO41" s="145"/>
      <c r="GWP41" s="129"/>
      <c r="GWQ41" s="130"/>
      <c r="GWR41" s="130"/>
      <c r="GWS41" s="131"/>
      <c r="GWT41" s="134"/>
      <c r="GWU41" s="130"/>
      <c r="GWV41" s="133"/>
      <c r="GWW41" s="145"/>
      <c r="GWX41" s="129"/>
      <c r="GWY41" s="130"/>
      <c r="GWZ41" s="130"/>
      <c r="GXA41" s="131"/>
      <c r="GXB41" s="134"/>
      <c r="GXC41" s="130"/>
      <c r="GXD41" s="133"/>
      <c r="GXE41" s="145"/>
      <c r="GXF41" s="129"/>
      <c r="GXG41" s="130"/>
      <c r="GXH41" s="130"/>
      <c r="GXI41" s="131"/>
      <c r="GXJ41" s="134"/>
      <c r="GXK41" s="130"/>
      <c r="GXL41" s="133"/>
      <c r="GXM41" s="145"/>
      <c r="GXN41" s="129"/>
      <c r="GXO41" s="130"/>
      <c r="GXP41" s="130"/>
      <c r="GXQ41" s="131"/>
      <c r="GXR41" s="134"/>
      <c r="GXS41" s="130"/>
      <c r="GXT41" s="133"/>
      <c r="GXU41" s="145"/>
      <c r="GXV41" s="129"/>
      <c r="GXW41" s="130"/>
      <c r="GXX41" s="130"/>
      <c r="GXY41" s="131"/>
      <c r="GXZ41" s="134"/>
      <c r="GYA41" s="130"/>
      <c r="GYB41" s="133"/>
      <c r="GYC41" s="145"/>
      <c r="GYD41" s="129"/>
      <c r="GYE41" s="130"/>
      <c r="GYF41" s="130"/>
      <c r="GYG41" s="131"/>
      <c r="GYH41" s="134"/>
      <c r="GYI41" s="130"/>
      <c r="GYJ41" s="133"/>
      <c r="GYK41" s="145"/>
      <c r="GYL41" s="129"/>
      <c r="GYM41" s="130"/>
      <c r="GYN41" s="130"/>
      <c r="GYO41" s="131"/>
      <c r="GYP41" s="134"/>
      <c r="GYQ41" s="130"/>
      <c r="GYR41" s="133"/>
      <c r="GYS41" s="145"/>
      <c r="GYT41" s="129"/>
      <c r="GYU41" s="130"/>
      <c r="GYV41" s="130"/>
      <c r="GYW41" s="131"/>
      <c r="GYX41" s="134"/>
      <c r="GYY41" s="130"/>
      <c r="GYZ41" s="133"/>
      <c r="GZA41" s="145"/>
      <c r="GZB41" s="129"/>
      <c r="GZC41" s="130"/>
      <c r="GZD41" s="130"/>
      <c r="GZE41" s="131"/>
      <c r="GZF41" s="134"/>
      <c r="GZG41" s="130"/>
      <c r="GZH41" s="133"/>
      <c r="GZI41" s="145"/>
      <c r="GZJ41" s="129"/>
      <c r="GZK41" s="130"/>
      <c r="GZL41" s="130"/>
      <c r="GZM41" s="131"/>
      <c r="GZN41" s="134"/>
      <c r="GZO41" s="130"/>
      <c r="GZP41" s="133"/>
      <c r="GZQ41" s="145"/>
      <c r="GZR41" s="129"/>
      <c r="GZS41" s="130"/>
      <c r="GZT41" s="130"/>
      <c r="GZU41" s="131"/>
      <c r="GZV41" s="134"/>
      <c r="GZW41" s="130"/>
      <c r="GZX41" s="133"/>
      <c r="GZY41" s="145"/>
      <c r="GZZ41" s="129"/>
      <c r="HAA41" s="130"/>
      <c r="HAB41" s="130"/>
      <c r="HAC41" s="131"/>
      <c r="HAD41" s="134"/>
      <c r="HAE41" s="130"/>
      <c r="HAF41" s="133"/>
      <c r="HAG41" s="145"/>
      <c r="HAH41" s="129"/>
      <c r="HAI41" s="130"/>
      <c r="HAJ41" s="130"/>
      <c r="HAK41" s="131"/>
      <c r="HAL41" s="134"/>
      <c r="HAM41" s="130"/>
      <c r="HAN41" s="133"/>
      <c r="HAO41" s="145"/>
      <c r="HAP41" s="129"/>
      <c r="HAQ41" s="130"/>
      <c r="HAR41" s="130"/>
      <c r="HAS41" s="131"/>
      <c r="HAT41" s="134"/>
      <c r="HAU41" s="130"/>
      <c r="HAV41" s="133"/>
      <c r="HAW41" s="145"/>
      <c r="HAX41" s="129"/>
      <c r="HAY41" s="130"/>
      <c r="HAZ41" s="130"/>
      <c r="HBA41" s="131"/>
      <c r="HBB41" s="134"/>
      <c r="HBC41" s="130"/>
      <c r="HBD41" s="133"/>
      <c r="HBE41" s="145"/>
      <c r="HBF41" s="129"/>
      <c r="HBG41" s="130"/>
      <c r="HBH41" s="130"/>
      <c r="HBI41" s="131"/>
      <c r="HBJ41" s="134"/>
      <c r="HBK41" s="130"/>
      <c r="HBL41" s="133"/>
      <c r="HBM41" s="145"/>
      <c r="HBN41" s="129"/>
      <c r="HBO41" s="130"/>
      <c r="HBP41" s="130"/>
      <c r="HBQ41" s="131"/>
      <c r="HBR41" s="134"/>
      <c r="HBS41" s="130"/>
      <c r="HBT41" s="133"/>
      <c r="HBU41" s="145"/>
      <c r="HBV41" s="129"/>
      <c r="HBW41" s="130"/>
      <c r="HBX41" s="130"/>
      <c r="HBY41" s="131"/>
      <c r="HBZ41" s="134"/>
      <c r="HCA41" s="130"/>
      <c r="HCB41" s="133"/>
      <c r="HCC41" s="145"/>
      <c r="HCD41" s="129"/>
      <c r="HCE41" s="130"/>
      <c r="HCF41" s="130"/>
      <c r="HCG41" s="131"/>
      <c r="HCH41" s="134"/>
      <c r="HCI41" s="130"/>
      <c r="HCJ41" s="133"/>
      <c r="HCK41" s="145"/>
      <c r="HCL41" s="129"/>
      <c r="HCM41" s="130"/>
      <c r="HCN41" s="130"/>
      <c r="HCO41" s="131"/>
      <c r="HCP41" s="134"/>
      <c r="HCQ41" s="130"/>
      <c r="HCR41" s="133"/>
      <c r="HCS41" s="145"/>
      <c r="HCT41" s="129"/>
      <c r="HCU41" s="130"/>
      <c r="HCV41" s="130"/>
      <c r="HCW41" s="131"/>
      <c r="HCX41" s="134"/>
      <c r="HCY41" s="130"/>
      <c r="HCZ41" s="133"/>
      <c r="HDA41" s="145"/>
      <c r="HDB41" s="129"/>
      <c r="HDC41" s="130"/>
      <c r="HDD41" s="130"/>
      <c r="HDE41" s="131"/>
      <c r="HDF41" s="134"/>
      <c r="HDG41" s="130"/>
      <c r="HDH41" s="133"/>
      <c r="HDI41" s="145"/>
      <c r="HDJ41" s="129"/>
      <c r="HDK41" s="130"/>
      <c r="HDL41" s="130"/>
      <c r="HDM41" s="131"/>
      <c r="HDN41" s="134"/>
      <c r="HDO41" s="130"/>
      <c r="HDP41" s="133"/>
      <c r="HDQ41" s="145"/>
      <c r="HDR41" s="129"/>
      <c r="HDS41" s="130"/>
      <c r="HDT41" s="130"/>
      <c r="HDU41" s="131"/>
      <c r="HDV41" s="134"/>
      <c r="HDW41" s="130"/>
      <c r="HDX41" s="133"/>
      <c r="HDY41" s="145"/>
      <c r="HDZ41" s="129"/>
      <c r="HEA41" s="130"/>
      <c r="HEB41" s="130"/>
      <c r="HEC41" s="131"/>
      <c r="HED41" s="134"/>
      <c r="HEE41" s="130"/>
      <c r="HEF41" s="133"/>
      <c r="HEG41" s="145"/>
      <c r="HEH41" s="129"/>
      <c r="HEI41" s="130"/>
      <c r="HEJ41" s="130"/>
      <c r="HEK41" s="131"/>
      <c r="HEL41" s="134"/>
      <c r="HEM41" s="130"/>
      <c r="HEN41" s="133"/>
      <c r="HEO41" s="145"/>
      <c r="HEP41" s="129"/>
      <c r="HEQ41" s="130"/>
      <c r="HER41" s="130"/>
      <c r="HES41" s="131"/>
      <c r="HET41" s="134"/>
      <c r="HEU41" s="130"/>
      <c r="HEV41" s="133"/>
      <c r="HEW41" s="145"/>
      <c r="HEX41" s="129"/>
      <c r="HEY41" s="130"/>
      <c r="HEZ41" s="130"/>
      <c r="HFA41" s="131"/>
      <c r="HFB41" s="134"/>
      <c r="HFC41" s="130"/>
      <c r="HFD41" s="133"/>
      <c r="HFE41" s="145"/>
      <c r="HFF41" s="129"/>
      <c r="HFG41" s="130"/>
      <c r="HFH41" s="130"/>
      <c r="HFI41" s="131"/>
      <c r="HFJ41" s="134"/>
      <c r="HFK41" s="130"/>
      <c r="HFL41" s="133"/>
      <c r="HFM41" s="145"/>
      <c r="HFN41" s="129"/>
      <c r="HFO41" s="130"/>
      <c r="HFP41" s="130"/>
      <c r="HFQ41" s="131"/>
      <c r="HFR41" s="134"/>
      <c r="HFS41" s="130"/>
      <c r="HFT41" s="133"/>
      <c r="HFU41" s="145"/>
      <c r="HFV41" s="129"/>
      <c r="HFW41" s="130"/>
      <c r="HFX41" s="130"/>
      <c r="HFY41" s="131"/>
      <c r="HFZ41" s="134"/>
      <c r="HGA41" s="130"/>
      <c r="HGB41" s="133"/>
      <c r="HGC41" s="145"/>
      <c r="HGD41" s="129"/>
      <c r="HGE41" s="130"/>
      <c r="HGF41" s="130"/>
      <c r="HGG41" s="131"/>
      <c r="HGH41" s="134"/>
      <c r="HGI41" s="130"/>
      <c r="HGJ41" s="133"/>
      <c r="HGK41" s="145"/>
      <c r="HGL41" s="129"/>
      <c r="HGM41" s="130"/>
      <c r="HGN41" s="130"/>
      <c r="HGO41" s="131"/>
      <c r="HGP41" s="134"/>
      <c r="HGQ41" s="130"/>
      <c r="HGR41" s="133"/>
      <c r="HGS41" s="145"/>
      <c r="HGT41" s="129"/>
      <c r="HGU41" s="130"/>
      <c r="HGV41" s="130"/>
      <c r="HGW41" s="131"/>
      <c r="HGX41" s="134"/>
      <c r="HGY41" s="130"/>
      <c r="HGZ41" s="133"/>
      <c r="HHA41" s="145"/>
      <c r="HHB41" s="129"/>
      <c r="HHC41" s="130"/>
      <c r="HHD41" s="130"/>
      <c r="HHE41" s="131"/>
      <c r="HHF41" s="134"/>
      <c r="HHG41" s="130"/>
      <c r="HHH41" s="133"/>
      <c r="HHI41" s="145"/>
      <c r="HHJ41" s="129"/>
      <c r="HHK41" s="130"/>
      <c r="HHL41" s="130"/>
      <c r="HHM41" s="131"/>
      <c r="HHN41" s="134"/>
      <c r="HHO41" s="130"/>
      <c r="HHP41" s="133"/>
      <c r="HHQ41" s="145"/>
      <c r="HHR41" s="129"/>
      <c r="HHS41" s="130"/>
      <c r="HHT41" s="130"/>
      <c r="HHU41" s="131"/>
      <c r="HHV41" s="134"/>
      <c r="HHW41" s="130"/>
      <c r="HHX41" s="133"/>
      <c r="HHY41" s="145"/>
      <c r="HHZ41" s="129"/>
      <c r="HIA41" s="130"/>
      <c r="HIB41" s="130"/>
      <c r="HIC41" s="131"/>
      <c r="HID41" s="134"/>
      <c r="HIE41" s="130"/>
      <c r="HIF41" s="133"/>
      <c r="HIG41" s="145"/>
      <c r="HIH41" s="129"/>
      <c r="HII41" s="130"/>
      <c r="HIJ41" s="130"/>
      <c r="HIK41" s="131"/>
      <c r="HIL41" s="134"/>
      <c r="HIM41" s="130"/>
      <c r="HIN41" s="133"/>
      <c r="HIO41" s="145"/>
      <c r="HIP41" s="129"/>
      <c r="HIQ41" s="130"/>
      <c r="HIR41" s="130"/>
      <c r="HIS41" s="131"/>
      <c r="HIT41" s="134"/>
      <c r="HIU41" s="130"/>
      <c r="HIV41" s="133"/>
      <c r="HIW41" s="145"/>
      <c r="HIX41" s="129"/>
      <c r="HIY41" s="130"/>
      <c r="HIZ41" s="130"/>
      <c r="HJA41" s="131"/>
      <c r="HJB41" s="134"/>
      <c r="HJC41" s="130"/>
      <c r="HJD41" s="133"/>
      <c r="HJE41" s="145"/>
      <c r="HJF41" s="129"/>
      <c r="HJG41" s="130"/>
      <c r="HJH41" s="130"/>
      <c r="HJI41" s="131"/>
      <c r="HJJ41" s="134"/>
      <c r="HJK41" s="130"/>
      <c r="HJL41" s="133"/>
      <c r="HJM41" s="145"/>
      <c r="HJN41" s="129"/>
      <c r="HJO41" s="130"/>
      <c r="HJP41" s="130"/>
      <c r="HJQ41" s="131"/>
      <c r="HJR41" s="134"/>
      <c r="HJS41" s="130"/>
      <c r="HJT41" s="133"/>
      <c r="HJU41" s="145"/>
      <c r="HJV41" s="129"/>
      <c r="HJW41" s="130"/>
      <c r="HJX41" s="130"/>
      <c r="HJY41" s="131"/>
      <c r="HJZ41" s="134"/>
      <c r="HKA41" s="130"/>
      <c r="HKB41" s="133"/>
      <c r="HKC41" s="145"/>
      <c r="HKD41" s="129"/>
      <c r="HKE41" s="130"/>
      <c r="HKF41" s="130"/>
      <c r="HKG41" s="131"/>
      <c r="HKH41" s="134"/>
      <c r="HKI41" s="130"/>
      <c r="HKJ41" s="133"/>
      <c r="HKK41" s="145"/>
      <c r="HKL41" s="129"/>
      <c r="HKM41" s="130"/>
      <c r="HKN41" s="130"/>
      <c r="HKO41" s="131"/>
      <c r="HKP41" s="134"/>
      <c r="HKQ41" s="130"/>
      <c r="HKR41" s="133"/>
      <c r="HKS41" s="145"/>
      <c r="HKT41" s="129"/>
      <c r="HKU41" s="130"/>
      <c r="HKV41" s="130"/>
      <c r="HKW41" s="131"/>
      <c r="HKX41" s="134"/>
      <c r="HKY41" s="130"/>
      <c r="HKZ41" s="133"/>
      <c r="HLA41" s="145"/>
      <c r="HLB41" s="129"/>
      <c r="HLC41" s="130"/>
      <c r="HLD41" s="130"/>
      <c r="HLE41" s="131"/>
      <c r="HLF41" s="134"/>
      <c r="HLG41" s="130"/>
      <c r="HLH41" s="133"/>
      <c r="HLI41" s="145"/>
      <c r="HLJ41" s="129"/>
      <c r="HLK41" s="130"/>
      <c r="HLL41" s="130"/>
      <c r="HLM41" s="131"/>
      <c r="HLN41" s="134"/>
      <c r="HLO41" s="130"/>
      <c r="HLP41" s="133"/>
      <c r="HLQ41" s="145"/>
      <c r="HLR41" s="129"/>
      <c r="HLS41" s="130"/>
      <c r="HLT41" s="130"/>
      <c r="HLU41" s="131"/>
      <c r="HLV41" s="134"/>
      <c r="HLW41" s="130"/>
      <c r="HLX41" s="133"/>
      <c r="HLY41" s="145"/>
      <c r="HLZ41" s="129"/>
      <c r="HMA41" s="130"/>
      <c r="HMB41" s="130"/>
      <c r="HMC41" s="131"/>
      <c r="HMD41" s="134"/>
      <c r="HME41" s="130"/>
      <c r="HMF41" s="133"/>
      <c r="HMG41" s="145"/>
      <c r="HMH41" s="129"/>
      <c r="HMI41" s="130"/>
      <c r="HMJ41" s="130"/>
      <c r="HMK41" s="131"/>
      <c r="HML41" s="134"/>
      <c r="HMM41" s="130"/>
      <c r="HMN41" s="133"/>
      <c r="HMO41" s="145"/>
      <c r="HMP41" s="129"/>
      <c r="HMQ41" s="130"/>
      <c r="HMR41" s="130"/>
      <c r="HMS41" s="131"/>
      <c r="HMT41" s="134"/>
      <c r="HMU41" s="130"/>
      <c r="HMV41" s="133"/>
      <c r="HMW41" s="145"/>
      <c r="HMX41" s="129"/>
      <c r="HMY41" s="130"/>
      <c r="HMZ41" s="130"/>
      <c r="HNA41" s="131"/>
      <c r="HNB41" s="134"/>
      <c r="HNC41" s="130"/>
      <c r="HND41" s="133"/>
      <c r="HNE41" s="145"/>
      <c r="HNF41" s="129"/>
      <c r="HNG41" s="130"/>
      <c r="HNH41" s="130"/>
      <c r="HNI41" s="131"/>
      <c r="HNJ41" s="134"/>
      <c r="HNK41" s="130"/>
      <c r="HNL41" s="133"/>
      <c r="HNM41" s="145"/>
      <c r="HNN41" s="129"/>
      <c r="HNO41" s="130"/>
      <c r="HNP41" s="130"/>
      <c r="HNQ41" s="131"/>
      <c r="HNR41" s="134"/>
      <c r="HNS41" s="130"/>
      <c r="HNT41" s="133"/>
      <c r="HNU41" s="145"/>
      <c r="HNV41" s="129"/>
      <c r="HNW41" s="130"/>
      <c r="HNX41" s="130"/>
      <c r="HNY41" s="131"/>
      <c r="HNZ41" s="134"/>
      <c r="HOA41" s="130"/>
      <c r="HOB41" s="133"/>
      <c r="HOC41" s="145"/>
      <c r="HOD41" s="129"/>
      <c r="HOE41" s="130"/>
      <c r="HOF41" s="130"/>
      <c r="HOG41" s="131"/>
      <c r="HOH41" s="134"/>
      <c r="HOI41" s="130"/>
      <c r="HOJ41" s="133"/>
      <c r="HOK41" s="145"/>
      <c r="HOL41" s="129"/>
      <c r="HOM41" s="130"/>
      <c r="HON41" s="130"/>
      <c r="HOO41" s="131"/>
      <c r="HOP41" s="134"/>
      <c r="HOQ41" s="130"/>
      <c r="HOR41" s="133"/>
      <c r="HOS41" s="145"/>
      <c r="HOT41" s="129"/>
      <c r="HOU41" s="130"/>
      <c r="HOV41" s="130"/>
      <c r="HOW41" s="131"/>
      <c r="HOX41" s="134"/>
      <c r="HOY41" s="130"/>
      <c r="HOZ41" s="133"/>
      <c r="HPA41" s="145"/>
      <c r="HPB41" s="129"/>
      <c r="HPC41" s="130"/>
      <c r="HPD41" s="130"/>
      <c r="HPE41" s="131"/>
      <c r="HPF41" s="134"/>
      <c r="HPG41" s="130"/>
      <c r="HPH41" s="133"/>
      <c r="HPI41" s="145"/>
      <c r="HPJ41" s="129"/>
      <c r="HPK41" s="130"/>
      <c r="HPL41" s="130"/>
      <c r="HPM41" s="131"/>
      <c r="HPN41" s="134"/>
      <c r="HPO41" s="130"/>
      <c r="HPP41" s="133"/>
      <c r="HPQ41" s="145"/>
      <c r="HPR41" s="129"/>
      <c r="HPS41" s="130"/>
      <c r="HPT41" s="130"/>
      <c r="HPU41" s="131"/>
      <c r="HPV41" s="134"/>
      <c r="HPW41" s="130"/>
      <c r="HPX41" s="133"/>
      <c r="HPY41" s="145"/>
      <c r="HPZ41" s="129"/>
      <c r="HQA41" s="130"/>
      <c r="HQB41" s="130"/>
      <c r="HQC41" s="131"/>
      <c r="HQD41" s="134"/>
      <c r="HQE41" s="130"/>
      <c r="HQF41" s="133"/>
      <c r="HQG41" s="145"/>
      <c r="HQH41" s="129"/>
      <c r="HQI41" s="130"/>
      <c r="HQJ41" s="130"/>
      <c r="HQK41" s="131"/>
      <c r="HQL41" s="134"/>
      <c r="HQM41" s="130"/>
      <c r="HQN41" s="133"/>
      <c r="HQO41" s="145"/>
      <c r="HQP41" s="129"/>
      <c r="HQQ41" s="130"/>
      <c r="HQR41" s="130"/>
      <c r="HQS41" s="131"/>
      <c r="HQT41" s="134"/>
      <c r="HQU41" s="130"/>
      <c r="HQV41" s="133"/>
      <c r="HQW41" s="145"/>
      <c r="HQX41" s="129"/>
      <c r="HQY41" s="130"/>
      <c r="HQZ41" s="130"/>
      <c r="HRA41" s="131"/>
      <c r="HRB41" s="134"/>
      <c r="HRC41" s="130"/>
      <c r="HRD41" s="133"/>
      <c r="HRE41" s="145"/>
      <c r="HRF41" s="129"/>
      <c r="HRG41" s="130"/>
      <c r="HRH41" s="130"/>
      <c r="HRI41" s="131"/>
      <c r="HRJ41" s="134"/>
      <c r="HRK41" s="130"/>
      <c r="HRL41" s="133"/>
      <c r="HRM41" s="145"/>
      <c r="HRN41" s="129"/>
      <c r="HRO41" s="130"/>
      <c r="HRP41" s="130"/>
      <c r="HRQ41" s="131"/>
      <c r="HRR41" s="134"/>
      <c r="HRS41" s="130"/>
      <c r="HRT41" s="133"/>
      <c r="HRU41" s="145"/>
      <c r="HRV41" s="129"/>
      <c r="HRW41" s="130"/>
      <c r="HRX41" s="130"/>
      <c r="HRY41" s="131"/>
      <c r="HRZ41" s="134"/>
      <c r="HSA41" s="130"/>
      <c r="HSB41" s="133"/>
      <c r="HSC41" s="145"/>
      <c r="HSD41" s="129"/>
      <c r="HSE41" s="130"/>
      <c r="HSF41" s="130"/>
      <c r="HSG41" s="131"/>
      <c r="HSH41" s="134"/>
      <c r="HSI41" s="130"/>
      <c r="HSJ41" s="133"/>
      <c r="HSK41" s="145"/>
      <c r="HSL41" s="129"/>
      <c r="HSM41" s="130"/>
      <c r="HSN41" s="130"/>
      <c r="HSO41" s="131"/>
      <c r="HSP41" s="134"/>
      <c r="HSQ41" s="130"/>
      <c r="HSR41" s="133"/>
      <c r="HSS41" s="145"/>
      <c r="HST41" s="129"/>
      <c r="HSU41" s="130"/>
      <c r="HSV41" s="130"/>
      <c r="HSW41" s="131"/>
      <c r="HSX41" s="134"/>
      <c r="HSY41" s="130"/>
      <c r="HSZ41" s="133"/>
      <c r="HTA41" s="145"/>
      <c r="HTB41" s="129"/>
      <c r="HTC41" s="130"/>
      <c r="HTD41" s="130"/>
      <c r="HTE41" s="131"/>
      <c r="HTF41" s="134"/>
      <c r="HTG41" s="130"/>
      <c r="HTH41" s="133"/>
      <c r="HTI41" s="145"/>
      <c r="HTJ41" s="129"/>
      <c r="HTK41" s="130"/>
      <c r="HTL41" s="130"/>
      <c r="HTM41" s="131"/>
      <c r="HTN41" s="134"/>
      <c r="HTO41" s="130"/>
      <c r="HTP41" s="133"/>
      <c r="HTQ41" s="145"/>
      <c r="HTR41" s="129"/>
      <c r="HTS41" s="130"/>
      <c r="HTT41" s="130"/>
      <c r="HTU41" s="131"/>
      <c r="HTV41" s="134"/>
      <c r="HTW41" s="130"/>
      <c r="HTX41" s="133"/>
      <c r="HTY41" s="145"/>
      <c r="HTZ41" s="129"/>
      <c r="HUA41" s="130"/>
      <c r="HUB41" s="130"/>
      <c r="HUC41" s="131"/>
      <c r="HUD41" s="134"/>
      <c r="HUE41" s="130"/>
      <c r="HUF41" s="133"/>
      <c r="HUG41" s="145"/>
      <c r="HUH41" s="129"/>
      <c r="HUI41" s="130"/>
      <c r="HUJ41" s="130"/>
      <c r="HUK41" s="131"/>
      <c r="HUL41" s="134"/>
      <c r="HUM41" s="130"/>
      <c r="HUN41" s="133"/>
      <c r="HUO41" s="145"/>
      <c r="HUP41" s="129"/>
      <c r="HUQ41" s="130"/>
      <c r="HUR41" s="130"/>
      <c r="HUS41" s="131"/>
      <c r="HUT41" s="134"/>
      <c r="HUU41" s="130"/>
      <c r="HUV41" s="133"/>
      <c r="HUW41" s="145"/>
      <c r="HUX41" s="129"/>
      <c r="HUY41" s="130"/>
      <c r="HUZ41" s="130"/>
      <c r="HVA41" s="131"/>
      <c r="HVB41" s="134"/>
      <c r="HVC41" s="130"/>
      <c r="HVD41" s="133"/>
      <c r="HVE41" s="145"/>
      <c r="HVF41" s="129"/>
      <c r="HVG41" s="130"/>
      <c r="HVH41" s="130"/>
      <c r="HVI41" s="131"/>
      <c r="HVJ41" s="134"/>
      <c r="HVK41" s="130"/>
      <c r="HVL41" s="133"/>
      <c r="HVM41" s="145"/>
      <c r="HVN41" s="129"/>
      <c r="HVO41" s="130"/>
      <c r="HVP41" s="130"/>
      <c r="HVQ41" s="131"/>
      <c r="HVR41" s="134"/>
      <c r="HVS41" s="130"/>
      <c r="HVT41" s="133"/>
      <c r="HVU41" s="145"/>
      <c r="HVV41" s="129"/>
      <c r="HVW41" s="130"/>
      <c r="HVX41" s="130"/>
      <c r="HVY41" s="131"/>
      <c r="HVZ41" s="134"/>
      <c r="HWA41" s="130"/>
      <c r="HWB41" s="133"/>
      <c r="HWC41" s="145"/>
      <c r="HWD41" s="129"/>
      <c r="HWE41" s="130"/>
      <c r="HWF41" s="130"/>
      <c r="HWG41" s="131"/>
      <c r="HWH41" s="134"/>
      <c r="HWI41" s="130"/>
      <c r="HWJ41" s="133"/>
      <c r="HWK41" s="145"/>
      <c r="HWL41" s="129"/>
      <c r="HWM41" s="130"/>
      <c r="HWN41" s="130"/>
      <c r="HWO41" s="131"/>
      <c r="HWP41" s="134"/>
      <c r="HWQ41" s="130"/>
      <c r="HWR41" s="133"/>
      <c r="HWS41" s="145"/>
      <c r="HWT41" s="129"/>
      <c r="HWU41" s="130"/>
      <c r="HWV41" s="130"/>
      <c r="HWW41" s="131"/>
      <c r="HWX41" s="134"/>
      <c r="HWY41" s="130"/>
      <c r="HWZ41" s="133"/>
      <c r="HXA41" s="145"/>
      <c r="HXB41" s="129"/>
      <c r="HXC41" s="130"/>
      <c r="HXD41" s="130"/>
      <c r="HXE41" s="131"/>
      <c r="HXF41" s="134"/>
      <c r="HXG41" s="130"/>
      <c r="HXH41" s="133"/>
      <c r="HXI41" s="145"/>
      <c r="HXJ41" s="129"/>
      <c r="HXK41" s="130"/>
      <c r="HXL41" s="130"/>
      <c r="HXM41" s="131"/>
      <c r="HXN41" s="134"/>
      <c r="HXO41" s="130"/>
      <c r="HXP41" s="133"/>
      <c r="HXQ41" s="145"/>
      <c r="HXR41" s="129"/>
      <c r="HXS41" s="130"/>
      <c r="HXT41" s="130"/>
      <c r="HXU41" s="131"/>
      <c r="HXV41" s="134"/>
      <c r="HXW41" s="130"/>
      <c r="HXX41" s="133"/>
      <c r="HXY41" s="145"/>
      <c r="HXZ41" s="129"/>
      <c r="HYA41" s="130"/>
      <c r="HYB41" s="130"/>
      <c r="HYC41" s="131"/>
      <c r="HYD41" s="134"/>
      <c r="HYE41" s="130"/>
      <c r="HYF41" s="133"/>
      <c r="HYG41" s="145"/>
      <c r="HYH41" s="129"/>
      <c r="HYI41" s="130"/>
      <c r="HYJ41" s="130"/>
      <c r="HYK41" s="131"/>
      <c r="HYL41" s="134"/>
      <c r="HYM41" s="130"/>
      <c r="HYN41" s="133"/>
      <c r="HYO41" s="145"/>
      <c r="HYP41" s="129"/>
      <c r="HYQ41" s="130"/>
      <c r="HYR41" s="130"/>
      <c r="HYS41" s="131"/>
      <c r="HYT41" s="134"/>
      <c r="HYU41" s="130"/>
      <c r="HYV41" s="133"/>
      <c r="HYW41" s="145"/>
      <c r="HYX41" s="129"/>
      <c r="HYY41" s="130"/>
      <c r="HYZ41" s="130"/>
      <c r="HZA41" s="131"/>
      <c r="HZB41" s="134"/>
      <c r="HZC41" s="130"/>
      <c r="HZD41" s="133"/>
      <c r="HZE41" s="145"/>
      <c r="HZF41" s="129"/>
      <c r="HZG41" s="130"/>
      <c r="HZH41" s="130"/>
      <c r="HZI41" s="131"/>
      <c r="HZJ41" s="134"/>
      <c r="HZK41" s="130"/>
      <c r="HZL41" s="133"/>
      <c r="HZM41" s="145"/>
      <c r="HZN41" s="129"/>
      <c r="HZO41" s="130"/>
      <c r="HZP41" s="130"/>
      <c r="HZQ41" s="131"/>
      <c r="HZR41" s="134"/>
      <c r="HZS41" s="130"/>
      <c r="HZT41" s="133"/>
      <c r="HZU41" s="145"/>
      <c r="HZV41" s="129"/>
      <c r="HZW41" s="130"/>
      <c r="HZX41" s="130"/>
      <c r="HZY41" s="131"/>
      <c r="HZZ41" s="134"/>
      <c r="IAA41" s="130"/>
      <c r="IAB41" s="133"/>
      <c r="IAC41" s="145"/>
      <c r="IAD41" s="129"/>
      <c r="IAE41" s="130"/>
      <c r="IAF41" s="130"/>
      <c r="IAG41" s="131"/>
      <c r="IAH41" s="134"/>
      <c r="IAI41" s="130"/>
      <c r="IAJ41" s="133"/>
      <c r="IAK41" s="145"/>
      <c r="IAL41" s="129"/>
      <c r="IAM41" s="130"/>
      <c r="IAN41" s="130"/>
      <c r="IAO41" s="131"/>
      <c r="IAP41" s="134"/>
      <c r="IAQ41" s="130"/>
      <c r="IAR41" s="133"/>
      <c r="IAS41" s="145"/>
      <c r="IAT41" s="129"/>
      <c r="IAU41" s="130"/>
      <c r="IAV41" s="130"/>
      <c r="IAW41" s="131"/>
      <c r="IAX41" s="134"/>
      <c r="IAY41" s="130"/>
      <c r="IAZ41" s="133"/>
      <c r="IBA41" s="145"/>
      <c r="IBB41" s="129"/>
      <c r="IBC41" s="130"/>
      <c r="IBD41" s="130"/>
      <c r="IBE41" s="131"/>
      <c r="IBF41" s="134"/>
      <c r="IBG41" s="130"/>
      <c r="IBH41" s="133"/>
      <c r="IBI41" s="145"/>
      <c r="IBJ41" s="129"/>
      <c r="IBK41" s="130"/>
      <c r="IBL41" s="130"/>
      <c r="IBM41" s="131"/>
      <c r="IBN41" s="134"/>
      <c r="IBO41" s="130"/>
      <c r="IBP41" s="133"/>
      <c r="IBQ41" s="145"/>
      <c r="IBR41" s="129"/>
      <c r="IBS41" s="130"/>
      <c r="IBT41" s="130"/>
      <c r="IBU41" s="131"/>
      <c r="IBV41" s="134"/>
      <c r="IBW41" s="130"/>
      <c r="IBX41" s="133"/>
      <c r="IBY41" s="145"/>
      <c r="IBZ41" s="129"/>
      <c r="ICA41" s="130"/>
      <c r="ICB41" s="130"/>
      <c r="ICC41" s="131"/>
      <c r="ICD41" s="134"/>
      <c r="ICE41" s="130"/>
      <c r="ICF41" s="133"/>
      <c r="ICG41" s="145"/>
      <c r="ICH41" s="129"/>
      <c r="ICI41" s="130"/>
      <c r="ICJ41" s="130"/>
      <c r="ICK41" s="131"/>
      <c r="ICL41" s="134"/>
      <c r="ICM41" s="130"/>
      <c r="ICN41" s="133"/>
      <c r="ICO41" s="145"/>
      <c r="ICP41" s="129"/>
      <c r="ICQ41" s="130"/>
      <c r="ICR41" s="130"/>
      <c r="ICS41" s="131"/>
      <c r="ICT41" s="134"/>
      <c r="ICU41" s="130"/>
      <c r="ICV41" s="133"/>
      <c r="ICW41" s="145"/>
      <c r="ICX41" s="129"/>
      <c r="ICY41" s="130"/>
      <c r="ICZ41" s="130"/>
      <c r="IDA41" s="131"/>
      <c r="IDB41" s="134"/>
      <c r="IDC41" s="130"/>
      <c r="IDD41" s="133"/>
      <c r="IDE41" s="145"/>
      <c r="IDF41" s="129"/>
      <c r="IDG41" s="130"/>
      <c r="IDH41" s="130"/>
      <c r="IDI41" s="131"/>
      <c r="IDJ41" s="134"/>
      <c r="IDK41" s="130"/>
      <c r="IDL41" s="133"/>
      <c r="IDM41" s="145"/>
      <c r="IDN41" s="129"/>
      <c r="IDO41" s="130"/>
      <c r="IDP41" s="130"/>
      <c r="IDQ41" s="131"/>
      <c r="IDR41" s="134"/>
      <c r="IDS41" s="130"/>
      <c r="IDT41" s="133"/>
      <c r="IDU41" s="145"/>
      <c r="IDV41" s="129"/>
      <c r="IDW41" s="130"/>
      <c r="IDX41" s="130"/>
      <c r="IDY41" s="131"/>
      <c r="IDZ41" s="134"/>
      <c r="IEA41" s="130"/>
      <c r="IEB41" s="133"/>
      <c r="IEC41" s="145"/>
      <c r="IED41" s="129"/>
      <c r="IEE41" s="130"/>
      <c r="IEF41" s="130"/>
      <c r="IEG41" s="131"/>
      <c r="IEH41" s="134"/>
      <c r="IEI41" s="130"/>
      <c r="IEJ41" s="133"/>
      <c r="IEK41" s="145"/>
      <c r="IEL41" s="129"/>
      <c r="IEM41" s="130"/>
      <c r="IEN41" s="130"/>
      <c r="IEO41" s="131"/>
      <c r="IEP41" s="134"/>
      <c r="IEQ41" s="130"/>
      <c r="IER41" s="133"/>
      <c r="IES41" s="145"/>
      <c r="IET41" s="129"/>
      <c r="IEU41" s="130"/>
      <c r="IEV41" s="130"/>
      <c r="IEW41" s="131"/>
      <c r="IEX41" s="134"/>
      <c r="IEY41" s="130"/>
      <c r="IEZ41" s="133"/>
      <c r="IFA41" s="145"/>
      <c r="IFB41" s="129"/>
      <c r="IFC41" s="130"/>
      <c r="IFD41" s="130"/>
      <c r="IFE41" s="131"/>
      <c r="IFF41" s="134"/>
      <c r="IFG41" s="130"/>
      <c r="IFH41" s="133"/>
      <c r="IFI41" s="145"/>
      <c r="IFJ41" s="129"/>
      <c r="IFK41" s="130"/>
      <c r="IFL41" s="130"/>
      <c r="IFM41" s="131"/>
      <c r="IFN41" s="134"/>
      <c r="IFO41" s="130"/>
      <c r="IFP41" s="133"/>
      <c r="IFQ41" s="145"/>
      <c r="IFR41" s="129"/>
      <c r="IFS41" s="130"/>
      <c r="IFT41" s="130"/>
      <c r="IFU41" s="131"/>
      <c r="IFV41" s="134"/>
      <c r="IFW41" s="130"/>
      <c r="IFX41" s="133"/>
      <c r="IFY41" s="145"/>
      <c r="IFZ41" s="129"/>
      <c r="IGA41" s="130"/>
      <c r="IGB41" s="130"/>
      <c r="IGC41" s="131"/>
      <c r="IGD41" s="134"/>
      <c r="IGE41" s="130"/>
      <c r="IGF41" s="133"/>
      <c r="IGG41" s="145"/>
      <c r="IGH41" s="129"/>
      <c r="IGI41" s="130"/>
      <c r="IGJ41" s="130"/>
      <c r="IGK41" s="131"/>
      <c r="IGL41" s="134"/>
      <c r="IGM41" s="130"/>
      <c r="IGN41" s="133"/>
      <c r="IGO41" s="145"/>
      <c r="IGP41" s="129"/>
      <c r="IGQ41" s="130"/>
      <c r="IGR41" s="130"/>
      <c r="IGS41" s="131"/>
      <c r="IGT41" s="134"/>
      <c r="IGU41" s="130"/>
      <c r="IGV41" s="133"/>
      <c r="IGW41" s="145"/>
      <c r="IGX41" s="129"/>
      <c r="IGY41" s="130"/>
      <c r="IGZ41" s="130"/>
      <c r="IHA41" s="131"/>
      <c r="IHB41" s="134"/>
      <c r="IHC41" s="130"/>
      <c r="IHD41" s="133"/>
      <c r="IHE41" s="145"/>
      <c r="IHF41" s="129"/>
      <c r="IHG41" s="130"/>
      <c r="IHH41" s="130"/>
      <c r="IHI41" s="131"/>
      <c r="IHJ41" s="134"/>
      <c r="IHK41" s="130"/>
      <c r="IHL41" s="133"/>
      <c r="IHM41" s="145"/>
      <c r="IHN41" s="129"/>
      <c r="IHO41" s="130"/>
      <c r="IHP41" s="130"/>
      <c r="IHQ41" s="131"/>
      <c r="IHR41" s="134"/>
      <c r="IHS41" s="130"/>
      <c r="IHT41" s="133"/>
      <c r="IHU41" s="145"/>
      <c r="IHV41" s="129"/>
      <c r="IHW41" s="130"/>
      <c r="IHX41" s="130"/>
      <c r="IHY41" s="131"/>
      <c r="IHZ41" s="134"/>
      <c r="IIA41" s="130"/>
      <c r="IIB41" s="133"/>
      <c r="IIC41" s="145"/>
      <c r="IID41" s="129"/>
      <c r="IIE41" s="130"/>
      <c r="IIF41" s="130"/>
      <c r="IIG41" s="131"/>
      <c r="IIH41" s="134"/>
      <c r="III41" s="130"/>
      <c r="IIJ41" s="133"/>
      <c r="IIK41" s="145"/>
      <c r="IIL41" s="129"/>
      <c r="IIM41" s="130"/>
      <c r="IIN41" s="130"/>
      <c r="IIO41" s="131"/>
      <c r="IIP41" s="134"/>
      <c r="IIQ41" s="130"/>
      <c r="IIR41" s="133"/>
      <c r="IIS41" s="145"/>
      <c r="IIT41" s="129"/>
      <c r="IIU41" s="130"/>
      <c r="IIV41" s="130"/>
      <c r="IIW41" s="131"/>
      <c r="IIX41" s="134"/>
      <c r="IIY41" s="130"/>
      <c r="IIZ41" s="133"/>
      <c r="IJA41" s="145"/>
      <c r="IJB41" s="129"/>
      <c r="IJC41" s="130"/>
      <c r="IJD41" s="130"/>
      <c r="IJE41" s="131"/>
      <c r="IJF41" s="134"/>
      <c r="IJG41" s="130"/>
      <c r="IJH41" s="133"/>
      <c r="IJI41" s="145"/>
      <c r="IJJ41" s="129"/>
      <c r="IJK41" s="130"/>
      <c r="IJL41" s="130"/>
      <c r="IJM41" s="131"/>
      <c r="IJN41" s="134"/>
      <c r="IJO41" s="130"/>
      <c r="IJP41" s="133"/>
      <c r="IJQ41" s="145"/>
      <c r="IJR41" s="129"/>
      <c r="IJS41" s="130"/>
      <c r="IJT41" s="130"/>
      <c r="IJU41" s="131"/>
      <c r="IJV41" s="134"/>
      <c r="IJW41" s="130"/>
      <c r="IJX41" s="133"/>
      <c r="IJY41" s="145"/>
      <c r="IJZ41" s="129"/>
      <c r="IKA41" s="130"/>
      <c r="IKB41" s="130"/>
      <c r="IKC41" s="131"/>
      <c r="IKD41" s="134"/>
      <c r="IKE41" s="130"/>
      <c r="IKF41" s="133"/>
      <c r="IKG41" s="145"/>
      <c r="IKH41" s="129"/>
      <c r="IKI41" s="130"/>
      <c r="IKJ41" s="130"/>
      <c r="IKK41" s="131"/>
      <c r="IKL41" s="134"/>
      <c r="IKM41" s="130"/>
      <c r="IKN41" s="133"/>
      <c r="IKO41" s="145"/>
      <c r="IKP41" s="129"/>
      <c r="IKQ41" s="130"/>
      <c r="IKR41" s="130"/>
      <c r="IKS41" s="131"/>
      <c r="IKT41" s="134"/>
      <c r="IKU41" s="130"/>
      <c r="IKV41" s="133"/>
      <c r="IKW41" s="145"/>
      <c r="IKX41" s="129"/>
      <c r="IKY41" s="130"/>
      <c r="IKZ41" s="130"/>
      <c r="ILA41" s="131"/>
      <c r="ILB41" s="134"/>
      <c r="ILC41" s="130"/>
      <c r="ILD41" s="133"/>
      <c r="ILE41" s="145"/>
      <c r="ILF41" s="129"/>
      <c r="ILG41" s="130"/>
      <c r="ILH41" s="130"/>
      <c r="ILI41" s="131"/>
      <c r="ILJ41" s="134"/>
      <c r="ILK41" s="130"/>
      <c r="ILL41" s="133"/>
      <c r="ILM41" s="145"/>
      <c r="ILN41" s="129"/>
      <c r="ILO41" s="130"/>
      <c r="ILP41" s="130"/>
      <c r="ILQ41" s="131"/>
      <c r="ILR41" s="134"/>
      <c r="ILS41" s="130"/>
      <c r="ILT41" s="133"/>
      <c r="ILU41" s="145"/>
      <c r="ILV41" s="129"/>
      <c r="ILW41" s="130"/>
      <c r="ILX41" s="130"/>
      <c r="ILY41" s="131"/>
      <c r="ILZ41" s="134"/>
      <c r="IMA41" s="130"/>
      <c r="IMB41" s="133"/>
      <c r="IMC41" s="145"/>
      <c r="IMD41" s="129"/>
      <c r="IME41" s="130"/>
      <c r="IMF41" s="130"/>
      <c r="IMG41" s="131"/>
      <c r="IMH41" s="134"/>
      <c r="IMI41" s="130"/>
      <c r="IMJ41" s="133"/>
      <c r="IMK41" s="145"/>
      <c r="IML41" s="129"/>
      <c r="IMM41" s="130"/>
      <c r="IMN41" s="130"/>
      <c r="IMO41" s="131"/>
      <c r="IMP41" s="134"/>
      <c r="IMQ41" s="130"/>
      <c r="IMR41" s="133"/>
      <c r="IMS41" s="145"/>
      <c r="IMT41" s="129"/>
      <c r="IMU41" s="130"/>
      <c r="IMV41" s="130"/>
      <c r="IMW41" s="131"/>
      <c r="IMX41" s="134"/>
      <c r="IMY41" s="130"/>
      <c r="IMZ41" s="133"/>
      <c r="INA41" s="145"/>
      <c r="INB41" s="129"/>
      <c r="INC41" s="130"/>
      <c r="IND41" s="130"/>
      <c r="INE41" s="131"/>
      <c r="INF41" s="134"/>
      <c r="ING41" s="130"/>
      <c r="INH41" s="133"/>
      <c r="INI41" s="145"/>
      <c r="INJ41" s="129"/>
      <c r="INK41" s="130"/>
      <c r="INL41" s="130"/>
      <c r="INM41" s="131"/>
      <c r="INN41" s="134"/>
      <c r="INO41" s="130"/>
      <c r="INP41" s="133"/>
      <c r="INQ41" s="145"/>
      <c r="INR41" s="129"/>
      <c r="INS41" s="130"/>
      <c r="INT41" s="130"/>
      <c r="INU41" s="131"/>
      <c r="INV41" s="134"/>
      <c r="INW41" s="130"/>
      <c r="INX41" s="133"/>
      <c r="INY41" s="145"/>
      <c r="INZ41" s="129"/>
      <c r="IOA41" s="130"/>
      <c r="IOB41" s="130"/>
      <c r="IOC41" s="131"/>
      <c r="IOD41" s="134"/>
      <c r="IOE41" s="130"/>
      <c r="IOF41" s="133"/>
      <c r="IOG41" s="145"/>
      <c r="IOH41" s="129"/>
      <c r="IOI41" s="130"/>
      <c r="IOJ41" s="130"/>
      <c r="IOK41" s="131"/>
      <c r="IOL41" s="134"/>
      <c r="IOM41" s="130"/>
      <c r="ION41" s="133"/>
      <c r="IOO41" s="145"/>
      <c r="IOP41" s="129"/>
      <c r="IOQ41" s="130"/>
      <c r="IOR41" s="130"/>
      <c r="IOS41" s="131"/>
      <c r="IOT41" s="134"/>
      <c r="IOU41" s="130"/>
      <c r="IOV41" s="133"/>
      <c r="IOW41" s="145"/>
      <c r="IOX41" s="129"/>
      <c r="IOY41" s="130"/>
      <c r="IOZ41" s="130"/>
      <c r="IPA41" s="131"/>
      <c r="IPB41" s="134"/>
      <c r="IPC41" s="130"/>
      <c r="IPD41" s="133"/>
      <c r="IPE41" s="145"/>
      <c r="IPF41" s="129"/>
      <c r="IPG41" s="130"/>
      <c r="IPH41" s="130"/>
      <c r="IPI41" s="131"/>
      <c r="IPJ41" s="134"/>
      <c r="IPK41" s="130"/>
      <c r="IPL41" s="133"/>
      <c r="IPM41" s="145"/>
      <c r="IPN41" s="129"/>
      <c r="IPO41" s="130"/>
      <c r="IPP41" s="130"/>
      <c r="IPQ41" s="131"/>
      <c r="IPR41" s="134"/>
      <c r="IPS41" s="130"/>
      <c r="IPT41" s="133"/>
      <c r="IPU41" s="145"/>
      <c r="IPV41" s="129"/>
      <c r="IPW41" s="130"/>
      <c r="IPX41" s="130"/>
      <c r="IPY41" s="131"/>
      <c r="IPZ41" s="134"/>
      <c r="IQA41" s="130"/>
      <c r="IQB41" s="133"/>
      <c r="IQC41" s="145"/>
      <c r="IQD41" s="129"/>
      <c r="IQE41" s="130"/>
      <c r="IQF41" s="130"/>
      <c r="IQG41" s="131"/>
      <c r="IQH41" s="134"/>
      <c r="IQI41" s="130"/>
      <c r="IQJ41" s="133"/>
      <c r="IQK41" s="145"/>
      <c r="IQL41" s="129"/>
      <c r="IQM41" s="130"/>
      <c r="IQN41" s="130"/>
      <c r="IQO41" s="131"/>
      <c r="IQP41" s="134"/>
      <c r="IQQ41" s="130"/>
      <c r="IQR41" s="133"/>
      <c r="IQS41" s="145"/>
      <c r="IQT41" s="129"/>
      <c r="IQU41" s="130"/>
      <c r="IQV41" s="130"/>
      <c r="IQW41" s="131"/>
      <c r="IQX41" s="134"/>
      <c r="IQY41" s="130"/>
      <c r="IQZ41" s="133"/>
      <c r="IRA41" s="145"/>
      <c r="IRB41" s="129"/>
      <c r="IRC41" s="130"/>
      <c r="IRD41" s="130"/>
      <c r="IRE41" s="131"/>
      <c r="IRF41" s="134"/>
      <c r="IRG41" s="130"/>
      <c r="IRH41" s="133"/>
      <c r="IRI41" s="145"/>
      <c r="IRJ41" s="129"/>
      <c r="IRK41" s="130"/>
      <c r="IRL41" s="130"/>
      <c r="IRM41" s="131"/>
      <c r="IRN41" s="134"/>
      <c r="IRO41" s="130"/>
      <c r="IRP41" s="133"/>
      <c r="IRQ41" s="145"/>
      <c r="IRR41" s="129"/>
      <c r="IRS41" s="130"/>
      <c r="IRT41" s="130"/>
      <c r="IRU41" s="131"/>
      <c r="IRV41" s="134"/>
      <c r="IRW41" s="130"/>
      <c r="IRX41" s="133"/>
      <c r="IRY41" s="145"/>
      <c r="IRZ41" s="129"/>
      <c r="ISA41" s="130"/>
      <c r="ISB41" s="130"/>
      <c r="ISC41" s="131"/>
      <c r="ISD41" s="134"/>
      <c r="ISE41" s="130"/>
      <c r="ISF41" s="133"/>
      <c r="ISG41" s="145"/>
      <c r="ISH41" s="129"/>
      <c r="ISI41" s="130"/>
      <c r="ISJ41" s="130"/>
      <c r="ISK41" s="131"/>
      <c r="ISL41" s="134"/>
      <c r="ISM41" s="130"/>
      <c r="ISN41" s="133"/>
      <c r="ISO41" s="145"/>
      <c r="ISP41" s="129"/>
      <c r="ISQ41" s="130"/>
      <c r="ISR41" s="130"/>
      <c r="ISS41" s="131"/>
      <c r="IST41" s="134"/>
      <c r="ISU41" s="130"/>
      <c r="ISV41" s="133"/>
      <c r="ISW41" s="145"/>
      <c r="ISX41" s="129"/>
      <c r="ISY41" s="130"/>
      <c r="ISZ41" s="130"/>
      <c r="ITA41" s="131"/>
      <c r="ITB41" s="134"/>
      <c r="ITC41" s="130"/>
      <c r="ITD41" s="133"/>
      <c r="ITE41" s="145"/>
      <c r="ITF41" s="129"/>
      <c r="ITG41" s="130"/>
      <c r="ITH41" s="130"/>
      <c r="ITI41" s="131"/>
      <c r="ITJ41" s="134"/>
      <c r="ITK41" s="130"/>
      <c r="ITL41" s="133"/>
      <c r="ITM41" s="145"/>
      <c r="ITN41" s="129"/>
      <c r="ITO41" s="130"/>
      <c r="ITP41" s="130"/>
      <c r="ITQ41" s="131"/>
      <c r="ITR41" s="134"/>
      <c r="ITS41" s="130"/>
      <c r="ITT41" s="133"/>
      <c r="ITU41" s="145"/>
      <c r="ITV41" s="129"/>
      <c r="ITW41" s="130"/>
      <c r="ITX41" s="130"/>
      <c r="ITY41" s="131"/>
      <c r="ITZ41" s="134"/>
      <c r="IUA41" s="130"/>
      <c r="IUB41" s="133"/>
      <c r="IUC41" s="145"/>
      <c r="IUD41" s="129"/>
      <c r="IUE41" s="130"/>
      <c r="IUF41" s="130"/>
      <c r="IUG41" s="131"/>
      <c r="IUH41" s="134"/>
      <c r="IUI41" s="130"/>
      <c r="IUJ41" s="133"/>
      <c r="IUK41" s="145"/>
      <c r="IUL41" s="129"/>
      <c r="IUM41" s="130"/>
      <c r="IUN41" s="130"/>
      <c r="IUO41" s="131"/>
      <c r="IUP41" s="134"/>
      <c r="IUQ41" s="130"/>
      <c r="IUR41" s="133"/>
      <c r="IUS41" s="145"/>
      <c r="IUT41" s="129"/>
      <c r="IUU41" s="130"/>
      <c r="IUV41" s="130"/>
      <c r="IUW41" s="131"/>
      <c r="IUX41" s="134"/>
      <c r="IUY41" s="130"/>
      <c r="IUZ41" s="133"/>
      <c r="IVA41" s="145"/>
      <c r="IVB41" s="129"/>
      <c r="IVC41" s="130"/>
      <c r="IVD41" s="130"/>
      <c r="IVE41" s="131"/>
      <c r="IVF41" s="134"/>
      <c r="IVG41" s="130"/>
      <c r="IVH41" s="133"/>
      <c r="IVI41" s="145"/>
      <c r="IVJ41" s="129"/>
      <c r="IVK41" s="130"/>
      <c r="IVL41" s="130"/>
      <c r="IVM41" s="131"/>
      <c r="IVN41" s="134"/>
      <c r="IVO41" s="130"/>
      <c r="IVP41" s="133"/>
      <c r="IVQ41" s="145"/>
      <c r="IVR41" s="129"/>
      <c r="IVS41" s="130"/>
      <c r="IVT41" s="130"/>
      <c r="IVU41" s="131"/>
      <c r="IVV41" s="134"/>
      <c r="IVW41" s="130"/>
      <c r="IVX41" s="133"/>
      <c r="IVY41" s="145"/>
      <c r="IVZ41" s="129"/>
      <c r="IWA41" s="130"/>
      <c r="IWB41" s="130"/>
      <c r="IWC41" s="131"/>
      <c r="IWD41" s="134"/>
      <c r="IWE41" s="130"/>
      <c r="IWF41" s="133"/>
      <c r="IWG41" s="145"/>
      <c r="IWH41" s="129"/>
      <c r="IWI41" s="130"/>
      <c r="IWJ41" s="130"/>
      <c r="IWK41" s="131"/>
      <c r="IWL41" s="134"/>
      <c r="IWM41" s="130"/>
      <c r="IWN41" s="133"/>
      <c r="IWO41" s="145"/>
      <c r="IWP41" s="129"/>
      <c r="IWQ41" s="130"/>
      <c r="IWR41" s="130"/>
      <c r="IWS41" s="131"/>
      <c r="IWT41" s="134"/>
      <c r="IWU41" s="130"/>
      <c r="IWV41" s="133"/>
      <c r="IWW41" s="145"/>
      <c r="IWX41" s="129"/>
      <c r="IWY41" s="130"/>
      <c r="IWZ41" s="130"/>
      <c r="IXA41" s="131"/>
      <c r="IXB41" s="134"/>
      <c r="IXC41" s="130"/>
      <c r="IXD41" s="133"/>
      <c r="IXE41" s="145"/>
      <c r="IXF41" s="129"/>
      <c r="IXG41" s="130"/>
      <c r="IXH41" s="130"/>
      <c r="IXI41" s="131"/>
      <c r="IXJ41" s="134"/>
      <c r="IXK41" s="130"/>
      <c r="IXL41" s="133"/>
      <c r="IXM41" s="145"/>
      <c r="IXN41" s="129"/>
      <c r="IXO41" s="130"/>
      <c r="IXP41" s="130"/>
      <c r="IXQ41" s="131"/>
      <c r="IXR41" s="134"/>
      <c r="IXS41" s="130"/>
      <c r="IXT41" s="133"/>
      <c r="IXU41" s="145"/>
      <c r="IXV41" s="129"/>
      <c r="IXW41" s="130"/>
      <c r="IXX41" s="130"/>
      <c r="IXY41" s="131"/>
      <c r="IXZ41" s="134"/>
      <c r="IYA41" s="130"/>
      <c r="IYB41" s="133"/>
      <c r="IYC41" s="145"/>
      <c r="IYD41" s="129"/>
      <c r="IYE41" s="130"/>
      <c r="IYF41" s="130"/>
      <c r="IYG41" s="131"/>
      <c r="IYH41" s="134"/>
      <c r="IYI41" s="130"/>
      <c r="IYJ41" s="133"/>
      <c r="IYK41" s="145"/>
      <c r="IYL41" s="129"/>
      <c r="IYM41" s="130"/>
      <c r="IYN41" s="130"/>
      <c r="IYO41" s="131"/>
      <c r="IYP41" s="134"/>
      <c r="IYQ41" s="130"/>
      <c r="IYR41" s="133"/>
      <c r="IYS41" s="145"/>
      <c r="IYT41" s="129"/>
      <c r="IYU41" s="130"/>
      <c r="IYV41" s="130"/>
      <c r="IYW41" s="131"/>
      <c r="IYX41" s="134"/>
      <c r="IYY41" s="130"/>
      <c r="IYZ41" s="133"/>
      <c r="IZA41" s="145"/>
      <c r="IZB41" s="129"/>
      <c r="IZC41" s="130"/>
      <c r="IZD41" s="130"/>
      <c r="IZE41" s="131"/>
      <c r="IZF41" s="134"/>
      <c r="IZG41" s="130"/>
      <c r="IZH41" s="133"/>
      <c r="IZI41" s="145"/>
      <c r="IZJ41" s="129"/>
      <c r="IZK41" s="130"/>
      <c r="IZL41" s="130"/>
      <c r="IZM41" s="131"/>
      <c r="IZN41" s="134"/>
      <c r="IZO41" s="130"/>
      <c r="IZP41" s="133"/>
      <c r="IZQ41" s="145"/>
      <c r="IZR41" s="129"/>
      <c r="IZS41" s="130"/>
      <c r="IZT41" s="130"/>
      <c r="IZU41" s="131"/>
      <c r="IZV41" s="134"/>
      <c r="IZW41" s="130"/>
      <c r="IZX41" s="133"/>
      <c r="IZY41" s="145"/>
      <c r="IZZ41" s="129"/>
      <c r="JAA41" s="130"/>
      <c r="JAB41" s="130"/>
      <c r="JAC41" s="131"/>
      <c r="JAD41" s="134"/>
      <c r="JAE41" s="130"/>
      <c r="JAF41" s="133"/>
      <c r="JAG41" s="145"/>
      <c r="JAH41" s="129"/>
      <c r="JAI41" s="130"/>
      <c r="JAJ41" s="130"/>
      <c r="JAK41" s="131"/>
      <c r="JAL41" s="134"/>
      <c r="JAM41" s="130"/>
      <c r="JAN41" s="133"/>
      <c r="JAO41" s="145"/>
      <c r="JAP41" s="129"/>
      <c r="JAQ41" s="130"/>
      <c r="JAR41" s="130"/>
      <c r="JAS41" s="131"/>
      <c r="JAT41" s="134"/>
      <c r="JAU41" s="130"/>
      <c r="JAV41" s="133"/>
      <c r="JAW41" s="145"/>
      <c r="JAX41" s="129"/>
      <c r="JAY41" s="130"/>
      <c r="JAZ41" s="130"/>
      <c r="JBA41" s="131"/>
      <c r="JBB41" s="134"/>
      <c r="JBC41" s="130"/>
      <c r="JBD41" s="133"/>
      <c r="JBE41" s="145"/>
      <c r="JBF41" s="129"/>
      <c r="JBG41" s="130"/>
      <c r="JBH41" s="130"/>
      <c r="JBI41" s="131"/>
      <c r="JBJ41" s="134"/>
      <c r="JBK41" s="130"/>
      <c r="JBL41" s="133"/>
      <c r="JBM41" s="145"/>
      <c r="JBN41" s="129"/>
      <c r="JBO41" s="130"/>
      <c r="JBP41" s="130"/>
      <c r="JBQ41" s="131"/>
      <c r="JBR41" s="134"/>
      <c r="JBS41" s="130"/>
      <c r="JBT41" s="133"/>
      <c r="JBU41" s="145"/>
      <c r="JBV41" s="129"/>
      <c r="JBW41" s="130"/>
      <c r="JBX41" s="130"/>
      <c r="JBY41" s="131"/>
      <c r="JBZ41" s="134"/>
      <c r="JCA41" s="130"/>
      <c r="JCB41" s="133"/>
      <c r="JCC41" s="145"/>
      <c r="JCD41" s="129"/>
      <c r="JCE41" s="130"/>
      <c r="JCF41" s="130"/>
      <c r="JCG41" s="131"/>
      <c r="JCH41" s="134"/>
      <c r="JCI41" s="130"/>
      <c r="JCJ41" s="133"/>
      <c r="JCK41" s="145"/>
      <c r="JCL41" s="129"/>
      <c r="JCM41" s="130"/>
      <c r="JCN41" s="130"/>
      <c r="JCO41" s="131"/>
      <c r="JCP41" s="134"/>
      <c r="JCQ41" s="130"/>
      <c r="JCR41" s="133"/>
      <c r="JCS41" s="145"/>
      <c r="JCT41" s="129"/>
      <c r="JCU41" s="130"/>
      <c r="JCV41" s="130"/>
      <c r="JCW41" s="131"/>
      <c r="JCX41" s="134"/>
      <c r="JCY41" s="130"/>
      <c r="JCZ41" s="133"/>
      <c r="JDA41" s="145"/>
      <c r="JDB41" s="129"/>
      <c r="JDC41" s="130"/>
      <c r="JDD41" s="130"/>
      <c r="JDE41" s="131"/>
      <c r="JDF41" s="134"/>
      <c r="JDG41" s="130"/>
      <c r="JDH41" s="133"/>
      <c r="JDI41" s="145"/>
      <c r="JDJ41" s="129"/>
      <c r="JDK41" s="130"/>
      <c r="JDL41" s="130"/>
      <c r="JDM41" s="131"/>
      <c r="JDN41" s="134"/>
      <c r="JDO41" s="130"/>
      <c r="JDP41" s="133"/>
      <c r="JDQ41" s="145"/>
      <c r="JDR41" s="129"/>
      <c r="JDS41" s="130"/>
      <c r="JDT41" s="130"/>
      <c r="JDU41" s="131"/>
      <c r="JDV41" s="134"/>
      <c r="JDW41" s="130"/>
      <c r="JDX41" s="133"/>
      <c r="JDY41" s="145"/>
      <c r="JDZ41" s="129"/>
      <c r="JEA41" s="130"/>
      <c r="JEB41" s="130"/>
      <c r="JEC41" s="131"/>
      <c r="JED41" s="134"/>
      <c r="JEE41" s="130"/>
      <c r="JEF41" s="133"/>
      <c r="JEG41" s="145"/>
      <c r="JEH41" s="129"/>
      <c r="JEI41" s="130"/>
      <c r="JEJ41" s="130"/>
      <c r="JEK41" s="131"/>
      <c r="JEL41" s="134"/>
      <c r="JEM41" s="130"/>
      <c r="JEN41" s="133"/>
      <c r="JEO41" s="145"/>
      <c r="JEP41" s="129"/>
      <c r="JEQ41" s="130"/>
      <c r="JER41" s="130"/>
      <c r="JES41" s="131"/>
      <c r="JET41" s="134"/>
      <c r="JEU41" s="130"/>
      <c r="JEV41" s="133"/>
      <c r="JEW41" s="145"/>
      <c r="JEX41" s="129"/>
      <c r="JEY41" s="130"/>
      <c r="JEZ41" s="130"/>
      <c r="JFA41" s="131"/>
      <c r="JFB41" s="134"/>
      <c r="JFC41" s="130"/>
      <c r="JFD41" s="133"/>
      <c r="JFE41" s="145"/>
      <c r="JFF41" s="129"/>
      <c r="JFG41" s="130"/>
      <c r="JFH41" s="130"/>
      <c r="JFI41" s="131"/>
      <c r="JFJ41" s="134"/>
      <c r="JFK41" s="130"/>
      <c r="JFL41" s="133"/>
      <c r="JFM41" s="145"/>
      <c r="JFN41" s="129"/>
      <c r="JFO41" s="130"/>
      <c r="JFP41" s="130"/>
      <c r="JFQ41" s="131"/>
      <c r="JFR41" s="134"/>
      <c r="JFS41" s="130"/>
      <c r="JFT41" s="133"/>
      <c r="JFU41" s="145"/>
      <c r="JFV41" s="129"/>
      <c r="JFW41" s="130"/>
      <c r="JFX41" s="130"/>
      <c r="JFY41" s="131"/>
      <c r="JFZ41" s="134"/>
      <c r="JGA41" s="130"/>
      <c r="JGB41" s="133"/>
      <c r="JGC41" s="145"/>
      <c r="JGD41" s="129"/>
      <c r="JGE41" s="130"/>
      <c r="JGF41" s="130"/>
      <c r="JGG41" s="131"/>
      <c r="JGH41" s="134"/>
      <c r="JGI41" s="130"/>
      <c r="JGJ41" s="133"/>
      <c r="JGK41" s="145"/>
      <c r="JGL41" s="129"/>
      <c r="JGM41" s="130"/>
      <c r="JGN41" s="130"/>
      <c r="JGO41" s="131"/>
      <c r="JGP41" s="134"/>
      <c r="JGQ41" s="130"/>
      <c r="JGR41" s="133"/>
      <c r="JGS41" s="145"/>
      <c r="JGT41" s="129"/>
      <c r="JGU41" s="130"/>
      <c r="JGV41" s="130"/>
      <c r="JGW41" s="131"/>
      <c r="JGX41" s="134"/>
      <c r="JGY41" s="130"/>
      <c r="JGZ41" s="133"/>
      <c r="JHA41" s="145"/>
      <c r="JHB41" s="129"/>
      <c r="JHC41" s="130"/>
      <c r="JHD41" s="130"/>
      <c r="JHE41" s="131"/>
      <c r="JHF41" s="134"/>
      <c r="JHG41" s="130"/>
      <c r="JHH41" s="133"/>
      <c r="JHI41" s="145"/>
      <c r="JHJ41" s="129"/>
      <c r="JHK41" s="130"/>
      <c r="JHL41" s="130"/>
      <c r="JHM41" s="131"/>
      <c r="JHN41" s="134"/>
      <c r="JHO41" s="130"/>
      <c r="JHP41" s="133"/>
      <c r="JHQ41" s="145"/>
      <c r="JHR41" s="129"/>
      <c r="JHS41" s="130"/>
      <c r="JHT41" s="130"/>
      <c r="JHU41" s="131"/>
      <c r="JHV41" s="134"/>
      <c r="JHW41" s="130"/>
      <c r="JHX41" s="133"/>
      <c r="JHY41" s="145"/>
      <c r="JHZ41" s="129"/>
      <c r="JIA41" s="130"/>
      <c r="JIB41" s="130"/>
      <c r="JIC41" s="131"/>
      <c r="JID41" s="134"/>
      <c r="JIE41" s="130"/>
      <c r="JIF41" s="133"/>
      <c r="JIG41" s="145"/>
      <c r="JIH41" s="129"/>
      <c r="JII41" s="130"/>
      <c r="JIJ41" s="130"/>
      <c r="JIK41" s="131"/>
      <c r="JIL41" s="134"/>
      <c r="JIM41" s="130"/>
      <c r="JIN41" s="133"/>
      <c r="JIO41" s="145"/>
      <c r="JIP41" s="129"/>
      <c r="JIQ41" s="130"/>
      <c r="JIR41" s="130"/>
      <c r="JIS41" s="131"/>
      <c r="JIT41" s="134"/>
      <c r="JIU41" s="130"/>
      <c r="JIV41" s="133"/>
      <c r="JIW41" s="145"/>
      <c r="JIX41" s="129"/>
      <c r="JIY41" s="130"/>
      <c r="JIZ41" s="130"/>
      <c r="JJA41" s="131"/>
      <c r="JJB41" s="134"/>
      <c r="JJC41" s="130"/>
      <c r="JJD41" s="133"/>
      <c r="JJE41" s="145"/>
      <c r="JJF41" s="129"/>
      <c r="JJG41" s="130"/>
      <c r="JJH41" s="130"/>
      <c r="JJI41" s="131"/>
      <c r="JJJ41" s="134"/>
      <c r="JJK41" s="130"/>
      <c r="JJL41" s="133"/>
      <c r="JJM41" s="145"/>
      <c r="JJN41" s="129"/>
      <c r="JJO41" s="130"/>
      <c r="JJP41" s="130"/>
      <c r="JJQ41" s="131"/>
      <c r="JJR41" s="134"/>
      <c r="JJS41" s="130"/>
      <c r="JJT41" s="133"/>
      <c r="JJU41" s="145"/>
      <c r="JJV41" s="129"/>
      <c r="JJW41" s="130"/>
      <c r="JJX41" s="130"/>
      <c r="JJY41" s="131"/>
      <c r="JJZ41" s="134"/>
      <c r="JKA41" s="130"/>
      <c r="JKB41" s="133"/>
      <c r="JKC41" s="145"/>
      <c r="JKD41" s="129"/>
      <c r="JKE41" s="130"/>
      <c r="JKF41" s="130"/>
      <c r="JKG41" s="131"/>
      <c r="JKH41" s="134"/>
      <c r="JKI41" s="130"/>
      <c r="JKJ41" s="133"/>
      <c r="JKK41" s="145"/>
      <c r="JKL41" s="129"/>
      <c r="JKM41" s="130"/>
      <c r="JKN41" s="130"/>
      <c r="JKO41" s="131"/>
      <c r="JKP41" s="134"/>
      <c r="JKQ41" s="130"/>
      <c r="JKR41" s="133"/>
      <c r="JKS41" s="145"/>
      <c r="JKT41" s="129"/>
      <c r="JKU41" s="130"/>
      <c r="JKV41" s="130"/>
      <c r="JKW41" s="131"/>
      <c r="JKX41" s="134"/>
      <c r="JKY41" s="130"/>
      <c r="JKZ41" s="133"/>
      <c r="JLA41" s="145"/>
      <c r="JLB41" s="129"/>
      <c r="JLC41" s="130"/>
      <c r="JLD41" s="130"/>
      <c r="JLE41" s="131"/>
      <c r="JLF41" s="134"/>
      <c r="JLG41" s="130"/>
      <c r="JLH41" s="133"/>
      <c r="JLI41" s="145"/>
      <c r="JLJ41" s="129"/>
      <c r="JLK41" s="130"/>
      <c r="JLL41" s="130"/>
      <c r="JLM41" s="131"/>
      <c r="JLN41" s="134"/>
      <c r="JLO41" s="130"/>
      <c r="JLP41" s="133"/>
      <c r="JLQ41" s="145"/>
      <c r="JLR41" s="129"/>
      <c r="JLS41" s="130"/>
      <c r="JLT41" s="130"/>
      <c r="JLU41" s="131"/>
      <c r="JLV41" s="134"/>
      <c r="JLW41" s="130"/>
      <c r="JLX41" s="133"/>
      <c r="JLY41" s="145"/>
      <c r="JLZ41" s="129"/>
      <c r="JMA41" s="130"/>
      <c r="JMB41" s="130"/>
      <c r="JMC41" s="131"/>
      <c r="JMD41" s="134"/>
      <c r="JME41" s="130"/>
      <c r="JMF41" s="133"/>
      <c r="JMG41" s="145"/>
      <c r="JMH41" s="129"/>
      <c r="JMI41" s="130"/>
      <c r="JMJ41" s="130"/>
      <c r="JMK41" s="131"/>
      <c r="JML41" s="134"/>
      <c r="JMM41" s="130"/>
      <c r="JMN41" s="133"/>
      <c r="JMO41" s="145"/>
      <c r="JMP41" s="129"/>
      <c r="JMQ41" s="130"/>
      <c r="JMR41" s="130"/>
      <c r="JMS41" s="131"/>
      <c r="JMT41" s="134"/>
      <c r="JMU41" s="130"/>
      <c r="JMV41" s="133"/>
      <c r="JMW41" s="145"/>
      <c r="JMX41" s="129"/>
      <c r="JMY41" s="130"/>
      <c r="JMZ41" s="130"/>
      <c r="JNA41" s="131"/>
      <c r="JNB41" s="134"/>
      <c r="JNC41" s="130"/>
      <c r="JND41" s="133"/>
      <c r="JNE41" s="145"/>
      <c r="JNF41" s="129"/>
      <c r="JNG41" s="130"/>
      <c r="JNH41" s="130"/>
      <c r="JNI41" s="131"/>
      <c r="JNJ41" s="134"/>
      <c r="JNK41" s="130"/>
      <c r="JNL41" s="133"/>
      <c r="JNM41" s="145"/>
      <c r="JNN41" s="129"/>
      <c r="JNO41" s="130"/>
      <c r="JNP41" s="130"/>
      <c r="JNQ41" s="131"/>
      <c r="JNR41" s="134"/>
      <c r="JNS41" s="130"/>
      <c r="JNT41" s="133"/>
      <c r="JNU41" s="145"/>
      <c r="JNV41" s="129"/>
      <c r="JNW41" s="130"/>
      <c r="JNX41" s="130"/>
      <c r="JNY41" s="131"/>
      <c r="JNZ41" s="134"/>
      <c r="JOA41" s="130"/>
      <c r="JOB41" s="133"/>
      <c r="JOC41" s="145"/>
      <c r="JOD41" s="129"/>
      <c r="JOE41" s="130"/>
      <c r="JOF41" s="130"/>
      <c r="JOG41" s="131"/>
      <c r="JOH41" s="134"/>
      <c r="JOI41" s="130"/>
      <c r="JOJ41" s="133"/>
      <c r="JOK41" s="145"/>
      <c r="JOL41" s="129"/>
      <c r="JOM41" s="130"/>
      <c r="JON41" s="130"/>
      <c r="JOO41" s="131"/>
      <c r="JOP41" s="134"/>
      <c r="JOQ41" s="130"/>
      <c r="JOR41" s="133"/>
      <c r="JOS41" s="145"/>
      <c r="JOT41" s="129"/>
      <c r="JOU41" s="130"/>
      <c r="JOV41" s="130"/>
      <c r="JOW41" s="131"/>
      <c r="JOX41" s="134"/>
      <c r="JOY41" s="130"/>
      <c r="JOZ41" s="133"/>
      <c r="JPA41" s="145"/>
      <c r="JPB41" s="129"/>
      <c r="JPC41" s="130"/>
      <c r="JPD41" s="130"/>
      <c r="JPE41" s="131"/>
      <c r="JPF41" s="134"/>
      <c r="JPG41" s="130"/>
      <c r="JPH41" s="133"/>
      <c r="JPI41" s="145"/>
      <c r="JPJ41" s="129"/>
      <c r="JPK41" s="130"/>
      <c r="JPL41" s="130"/>
      <c r="JPM41" s="131"/>
      <c r="JPN41" s="134"/>
      <c r="JPO41" s="130"/>
      <c r="JPP41" s="133"/>
      <c r="JPQ41" s="145"/>
      <c r="JPR41" s="129"/>
      <c r="JPS41" s="130"/>
      <c r="JPT41" s="130"/>
      <c r="JPU41" s="131"/>
      <c r="JPV41" s="134"/>
      <c r="JPW41" s="130"/>
      <c r="JPX41" s="133"/>
      <c r="JPY41" s="145"/>
      <c r="JPZ41" s="129"/>
      <c r="JQA41" s="130"/>
      <c r="JQB41" s="130"/>
      <c r="JQC41" s="131"/>
      <c r="JQD41" s="134"/>
      <c r="JQE41" s="130"/>
      <c r="JQF41" s="133"/>
      <c r="JQG41" s="145"/>
      <c r="JQH41" s="129"/>
      <c r="JQI41" s="130"/>
      <c r="JQJ41" s="130"/>
      <c r="JQK41" s="131"/>
      <c r="JQL41" s="134"/>
      <c r="JQM41" s="130"/>
      <c r="JQN41" s="133"/>
      <c r="JQO41" s="145"/>
      <c r="JQP41" s="129"/>
      <c r="JQQ41" s="130"/>
      <c r="JQR41" s="130"/>
      <c r="JQS41" s="131"/>
      <c r="JQT41" s="134"/>
      <c r="JQU41" s="130"/>
      <c r="JQV41" s="133"/>
      <c r="JQW41" s="145"/>
      <c r="JQX41" s="129"/>
      <c r="JQY41" s="130"/>
      <c r="JQZ41" s="130"/>
      <c r="JRA41" s="131"/>
      <c r="JRB41" s="134"/>
      <c r="JRC41" s="130"/>
      <c r="JRD41" s="133"/>
      <c r="JRE41" s="145"/>
      <c r="JRF41" s="129"/>
      <c r="JRG41" s="130"/>
      <c r="JRH41" s="130"/>
      <c r="JRI41" s="131"/>
      <c r="JRJ41" s="134"/>
      <c r="JRK41" s="130"/>
      <c r="JRL41" s="133"/>
      <c r="JRM41" s="145"/>
      <c r="JRN41" s="129"/>
      <c r="JRO41" s="130"/>
      <c r="JRP41" s="130"/>
      <c r="JRQ41" s="131"/>
      <c r="JRR41" s="134"/>
      <c r="JRS41" s="130"/>
      <c r="JRT41" s="133"/>
      <c r="JRU41" s="145"/>
      <c r="JRV41" s="129"/>
      <c r="JRW41" s="130"/>
      <c r="JRX41" s="130"/>
      <c r="JRY41" s="131"/>
      <c r="JRZ41" s="134"/>
      <c r="JSA41" s="130"/>
      <c r="JSB41" s="133"/>
      <c r="JSC41" s="145"/>
      <c r="JSD41" s="129"/>
      <c r="JSE41" s="130"/>
      <c r="JSF41" s="130"/>
      <c r="JSG41" s="131"/>
      <c r="JSH41" s="134"/>
      <c r="JSI41" s="130"/>
      <c r="JSJ41" s="133"/>
      <c r="JSK41" s="145"/>
      <c r="JSL41" s="129"/>
      <c r="JSM41" s="130"/>
      <c r="JSN41" s="130"/>
      <c r="JSO41" s="131"/>
      <c r="JSP41" s="134"/>
      <c r="JSQ41" s="130"/>
      <c r="JSR41" s="133"/>
      <c r="JSS41" s="145"/>
      <c r="JST41" s="129"/>
      <c r="JSU41" s="130"/>
      <c r="JSV41" s="130"/>
      <c r="JSW41" s="131"/>
      <c r="JSX41" s="134"/>
      <c r="JSY41" s="130"/>
      <c r="JSZ41" s="133"/>
      <c r="JTA41" s="145"/>
      <c r="JTB41" s="129"/>
      <c r="JTC41" s="130"/>
      <c r="JTD41" s="130"/>
      <c r="JTE41" s="131"/>
      <c r="JTF41" s="134"/>
      <c r="JTG41" s="130"/>
      <c r="JTH41" s="133"/>
      <c r="JTI41" s="145"/>
      <c r="JTJ41" s="129"/>
      <c r="JTK41" s="130"/>
      <c r="JTL41" s="130"/>
      <c r="JTM41" s="131"/>
      <c r="JTN41" s="134"/>
      <c r="JTO41" s="130"/>
      <c r="JTP41" s="133"/>
      <c r="JTQ41" s="145"/>
      <c r="JTR41" s="129"/>
      <c r="JTS41" s="130"/>
      <c r="JTT41" s="130"/>
      <c r="JTU41" s="131"/>
      <c r="JTV41" s="134"/>
      <c r="JTW41" s="130"/>
      <c r="JTX41" s="133"/>
      <c r="JTY41" s="145"/>
      <c r="JTZ41" s="129"/>
      <c r="JUA41" s="130"/>
      <c r="JUB41" s="130"/>
      <c r="JUC41" s="131"/>
      <c r="JUD41" s="134"/>
      <c r="JUE41" s="130"/>
      <c r="JUF41" s="133"/>
      <c r="JUG41" s="145"/>
      <c r="JUH41" s="129"/>
      <c r="JUI41" s="130"/>
      <c r="JUJ41" s="130"/>
      <c r="JUK41" s="131"/>
      <c r="JUL41" s="134"/>
      <c r="JUM41" s="130"/>
      <c r="JUN41" s="133"/>
      <c r="JUO41" s="145"/>
      <c r="JUP41" s="129"/>
      <c r="JUQ41" s="130"/>
      <c r="JUR41" s="130"/>
      <c r="JUS41" s="131"/>
      <c r="JUT41" s="134"/>
      <c r="JUU41" s="130"/>
      <c r="JUV41" s="133"/>
      <c r="JUW41" s="145"/>
      <c r="JUX41" s="129"/>
      <c r="JUY41" s="130"/>
      <c r="JUZ41" s="130"/>
      <c r="JVA41" s="131"/>
      <c r="JVB41" s="134"/>
      <c r="JVC41" s="130"/>
      <c r="JVD41" s="133"/>
      <c r="JVE41" s="145"/>
      <c r="JVF41" s="129"/>
      <c r="JVG41" s="130"/>
      <c r="JVH41" s="130"/>
      <c r="JVI41" s="131"/>
      <c r="JVJ41" s="134"/>
      <c r="JVK41" s="130"/>
      <c r="JVL41" s="133"/>
      <c r="JVM41" s="145"/>
      <c r="JVN41" s="129"/>
      <c r="JVO41" s="130"/>
      <c r="JVP41" s="130"/>
      <c r="JVQ41" s="131"/>
      <c r="JVR41" s="134"/>
      <c r="JVS41" s="130"/>
      <c r="JVT41" s="133"/>
      <c r="JVU41" s="145"/>
      <c r="JVV41" s="129"/>
      <c r="JVW41" s="130"/>
      <c r="JVX41" s="130"/>
      <c r="JVY41" s="131"/>
      <c r="JVZ41" s="134"/>
      <c r="JWA41" s="130"/>
      <c r="JWB41" s="133"/>
      <c r="JWC41" s="145"/>
      <c r="JWD41" s="129"/>
      <c r="JWE41" s="130"/>
      <c r="JWF41" s="130"/>
      <c r="JWG41" s="131"/>
      <c r="JWH41" s="134"/>
      <c r="JWI41" s="130"/>
      <c r="JWJ41" s="133"/>
      <c r="JWK41" s="145"/>
      <c r="JWL41" s="129"/>
      <c r="JWM41" s="130"/>
      <c r="JWN41" s="130"/>
      <c r="JWO41" s="131"/>
      <c r="JWP41" s="134"/>
      <c r="JWQ41" s="130"/>
      <c r="JWR41" s="133"/>
      <c r="JWS41" s="145"/>
      <c r="JWT41" s="129"/>
      <c r="JWU41" s="130"/>
      <c r="JWV41" s="130"/>
      <c r="JWW41" s="131"/>
      <c r="JWX41" s="134"/>
      <c r="JWY41" s="130"/>
      <c r="JWZ41" s="133"/>
      <c r="JXA41" s="145"/>
      <c r="JXB41" s="129"/>
      <c r="JXC41" s="130"/>
      <c r="JXD41" s="130"/>
      <c r="JXE41" s="131"/>
      <c r="JXF41" s="134"/>
      <c r="JXG41" s="130"/>
      <c r="JXH41" s="133"/>
      <c r="JXI41" s="145"/>
      <c r="JXJ41" s="129"/>
      <c r="JXK41" s="130"/>
      <c r="JXL41" s="130"/>
      <c r="JXM41" s="131"/>
      <c r="JXN41" s="134"/>
      <c r="JXO41" s="130"/>
      <c r="JXP41" s="133"/>
      <c r="JXQ41" s="145"/>
      <c r="JXR41" s="129"/>
      <c r="JXS41" s="130"/>
      <c r="JXT41" s="130"/>
      <c r="JXU41" s="131"/>
      <c r="JXV41" s="134"/>
      <c r="JXW41" s="130"/>
      <c r="JXX41" s="133"/>
      <c r="JXY41" s="145"/>
      <c r="JXZ41" s="129"/>
      <c r="JYA41" s="130"/>
      <c r="JYB41" s="130"/>
      <c r="JYC41" s="131"/>
      <c r="JYD41" s="134"/>
      <c r="JYE41" s="130"/>
      <c r="JYF41" s="133"/>
      <c r="JYG41" s="145"/>
      <c r="JYH41" s="129"/>
      <c r="JYI41" s="130"/>
      <c r="JYJ41" s="130"/>
      <c r="JYK41" s="131"/>
      <c r="JYL41" s="134"/>
      <c r="JYM41" s="130"/>
      <c r="JYN41" s="133"/>
      <c r="JYO41" s="145"/>
      <c r="JYP41" s="129"/>
      <c r="JYQ41" s="130"/>
      <c r="JYR41" s="130"/>
      <c r="JYS41" s="131"/>
      <c r="JYT41" s="134"/>
      <c r="JYU41" s="130"/>
      <c r="JYV41" s="133"/>
      <c r="JYW41" s="145"/>
      <c r="JYX41" s="129"/>
      <c r="JYY41" s="130"/>
      <c r="JYZ41" s="130"/>
      <c r="JZA41" s="131"/>
      <c r="JZB41" s="134"/>
      <c r="JZC41" s="130"/>
      <c r="JZD41" s="133"/>
      <c r="JZE41" s="145"/>
      <c r="JZF41" s="129"/>
      <c r="JZG41" s="130"/>
      <c r="JZH41" s="130"/>
      <c r="JZI41" s="131"/>
      <c r="JZJ41" s="134"/>
      <c r="JZK41" s="130"/>
      <c r="JZL41" s="133"/>
      <c r="JZM41" s="145"/>
      <c r="JZN41" s="129"/>
      <c r="JZO41" s="130"/>
      <c r="JZP41" s="130"/>
      <c r="JZQ41" s="131"/>
      <c r="JZR41" s="134"/>
      <c r="JZS41" s="130"/>
      <c r="JZT41" s="133"/>
      <c r="JZU41" s="145"/>
      <c r="JZV41" s="129"/>
      <c r="JZW41" s="130"/>
      <c r="JZX41" s="130"/>
      <c r="JZY41" s="131"/>
      <c r="JZZ41" s="134"/>
      <c r="KAA41" s="130"/>
      <c r="KAB41" s="133"/>
      <c r="KAC41" s="145"/>
      <c r="KAD41" s="129"/>
      <c r="KAE41" s="130"/>
      <c r="KAF41" s="130"/>
      <c r="KAG41" s="131"/>
      <c r="KAH41" s="134"/>
      <c r="KAI41" s="130"/>
      <c r="KAJ41" s="133"/>
      <c r="KAK41" s="145"/>
      <c r="KAL41" s="129"/>
      <c r="KAM41" s="130"/>
      <c r="KAN41" s="130"/>
      <c r="KAO41" s="131"/>
      <c r="KAP41" s="134"/>
      <c r="KAQ41" s="130"/>
      <c r="KAR41" s="133"/>
      <c r="KAS41" s="145"/>
      <c r="KAT41" s="129"/>
      <c r="KAU41" s="130"/>
      <c r="KAV41" s="130"/>
      <c r="KAW41" s="131"/>
      <c r="KAX41" s="134"/>
      <c r="KAY41" s="130"/>
      <c r="KAZ41" s="133"/>
      <c r="KBA41" s="145"/>
      <c r="KBB41" s="129"/>
      <c r="KBC41" s="130"/>
      <c r="KBD41" s="130"/>
      <c r="KBE41" s="131"/>
      <c r="KBF41" s="134"/>
      <c r="KBG41" s="130"/>
      <c r="KBH41" s="133"/>
      <c r="KBI41" s="145"/>
      <c r="KBJ41" s="129"/>
      <c r="KBK41" s="130"/>
      <c r="KBL41" s="130"/>
      <c r="KBM41" s="131"/>
      <c r="KBN41" s="134"/>
      <c r="KBO41" s="130"/>
      <c r="KBP41" s="133"/>
      <c r="KBQ41" s="145"/>
      <c r="KBR41" s="129"/>
      <c r="KBS41" s="130"/>
      <c r="KBT41" s="130"/>
      <c r="KBU41" s="131"/>
      <c r="KBV41" s="134"/>
      <c r="KBW41" s="130"/>
      <c r="KBX41" s="133"/>
      <c r="KBY41" s="145"/>
      <c r="KBZ41" s="129"/>
      <c r="KCA41" s="130"/>
      <c r="KCB41" s="130"/>
      <c r="KCC41" s="131"/>
      <c r="KCD41" s="134"/>
      <c r="KCE41" s="130"/>
      <c r="KCF41" s="133"/>
      <c r="KCG41" s="145"/>
      <c r="KCH41" s="129"/>
      <c r="KCI41" s="130"/>
      <c r="KCJ41" s="130"/>
      <c r="KCK41" s="131"/>
      <c r="KCL41" s="134"/>
      <c r="KCM41" s="130"/>
      <c r="KCN41" s="133"/>
      <c r="KCO41" s="145"/>
      <c r="KCP41" s="129"/>
      <c r="KCQ41" s="130"/>
      <c r="KCR41" s="130"/>
      <c r="KCS41" s="131"/>
      <c r="KCT41" s="134"/>
      <c r="KCU41" s="130"/>
      <c r="KCV41" s="133"/>
      <c r="KCW41" s="145"/>
      <c r="KCX41" s="129"/>
      <c r="KCY41" s="130"/>
      <c r="KCZ41" s="130"/>
      <c r="KDA41" s="131"/>
      <c r="KDB41" s="134"/>
      <c r="KDC41" s="130"/>
      <c r="KDD41" s="133"/>
      <c r="KDE41" s="145"/>
      <c r="KDF41" s="129"/>
      <c r="KDG41" s="130"/>
      <c r="KDH41" s="130"/>
      <c r="KDI41" s="131"/>
      <c r="KDJ41" s="134"/>
      <c r="KDK41" s="130"/>
      <c r="KDL41" s="133"/>
      <c r="KDM41" s="145"/>
      <c r="KDN41" s="129"/>
      <c r="KDO41" s="130"/>
      <c r="KDP41" s="130"/>
      <c r="KDQ41" s="131"/>
      <c r="KDR41" s="134"/>
      <c r="KDS41" s="130"/>
      <c r="KDT41" s="133"/>
      <c r="KDU41" s="145"/>
      <c r="KDV41" s="129"/>
      <c r="KDW41" s="130"/>
      <c r="KDX41" s="130"/>
      <c r="KDY41" s="131"/>
      <c r="KDZ41" s="134"/>
      <c r="KEA41" s="130"/>
      <c r="KEB41" s="133"/>
      <c r="KEC41" s="145"/>
      <c r="KED41" s="129"/>
      <c r="KEE41" s="130"/>
      <c r="KEF41" s="130"/>
      <c r="KEG41" s="131"/>
      <c r="KEH41" s="134"/>
      <c r="KEI41" s="130"/>
      <c r="KEJ41" s="133"/>
      <c r="KEK41" s="145"/>
      <c r="KEL41" s="129"/>
      <c r="KEM41" s="130"/>
      <c r="KEN41" s="130"/>
      <c r="KEO41" s="131"/>
      <c r="KEP41" s="134"/>
      <c r="KEQ41" s="130"/>
      <c r="KER41" s="133"/>
      <c r="KES41" s="145"/>
      <c r="KET41" s="129"/>
      <c r="KEU41" s="130"/>
      <c r="KEV41" s="130"/>
      <c r="KEW41" s="131"/>
      <c r="KEX41" s="134"/>
      <c r="KEY41" s="130"/>
      <c r="KEZ41" s="133"/>
      <c r="KFA41" s="145"/>
      <c r="KFB41" s="129"/>
      <c r="KFC41" s="130"/>
      <c r="KFD41" s="130"/>
      <c r="KFE41" s="131"/>
      <c r="KFF41" s="134"/>
      <c r="KFG41" s="130"/>
      <c r="KFH41" s="133"/>
      <c r="KFI41" s="145"/>
      <c r="KFJ41" s="129"/>
      <c r="KFK41" s="130"/>
      <c r="KFL41" s="130"/>
      <c r="KFM41" s="131"/>
      <c r="KFN41" s="134"/>
      <c r="KFO41" s="130"/>
      <c r="KFP41" s="133"/>
      <c r="KFQ41" s="145"/>
      <c r="KFR41" s="129"/>
      <c r="KFS41" s="130"/>
      <c r="KFT41" s="130"/>
      <c r="KFU41" s="131"/>
      <c r="KFV41" s="134"/>
      <c r="KFW41" s="130"/>
      <c r="KFX41" s="133"/>
      <c r="KFY41" s="145"/>
      <c r="KFZ41" s="129"/>
      <c r="KGA41" s="130"/>
      <c r="KGB41" s="130"/>
      <c r="KGC41" s="131"/>
      <c r="KGD41" s="134"/>
      <c r="KGE41" s="130"/>
      <c r="KGF41" s="133"/>
      <c r="KGG41" s="145"/>
      <c r="KGH41" s="129"/>
      <c r="KGI41" s="130"/>
      <c r="KGJ41" s="130"/>
      <c r="KGK41" s="131"/>
      <c r="KGL41" s="134"/>
      <c r="KGM41" s="130"/>
      <c r="KGN41" s="133"/>
      <c r="KGO41" s="145"/>
      <c r="KGP41" s="129"/>
      <c r="KGQ41" s="130"/>
      <c r="KGR41" s="130"/>
      <c r="KGS41" s="131"/>
      <c r="KGT41" s="134"/>
      <c r="KGU41" s="130"/>
      <c r="KGV41" s="133"/>
      <c r="KGW41" s="145"/>
      <c r="KGX41" s="129"/>
      <c r="KGY41" s="130"/>
      <c r="KGZ41" s="130"/>
      <c r="KHA41" s="131"/>
      <c r="KHB41" s="134"/>
      <c r="KHC41" s="130"/>
      <c r="KHD41" s="133"/>
      <c r="KHE41" s="145"/>
      <c r="KHF41" s="129"/>
      <c r="KHG41" s="130"/>
      <c r="KHH41" s="130"/>
      <c r="KHI41" s="131"/>
      <c r="KHJ41" s="134"/>
      <c r="KHK41" s="130"/>
      <c r="KHL41" s="133"/>
      <c r="KHM41" s="145"/>
      <c r="KHN41" s="129"/>
      <c r="KHO41" s="130"/>
      <c r="KHP41" s="130"/>
      <c r="KHQ41" s="131"/>
      <c r="KHR41" s="134"/>
      <c r="KHS41" s="130"/>
      <c r="KHT41" s="133"/>
      <c r="KHU41" s="145"/>
      <c r="KHV41" s="129"/>
      <c r="KHW41" s="130"/>
      <c r="KHX41" s="130"/>
      <c r="KHY41" s="131"/>
      <c r="KHZ41" s="134"/>
      <c r="KIA41" s="130"/>
      <c r="KIB41" s="133"/>
      <c r="KIC41" s="145"/>
      <c r="KID41" s="129"/>
      <c r="KIE41" s="130"/>
      <c r="KIF41" s="130"/>
      <c r="KIG41" s="131"/>
      <c r="KIH41" s="134"/>
      <c r="KII41" s="130"/>
      <c r="KIJ41" s="133"/>
      <c r="KIK41" s="145"/>
      <c r="KIL41" s="129"/>
      <c r="KIM41" s="130"/>
      <c r="KIN41" s="130"/>
      <c r="KIO41" s="131"/>
      <c r="KIP41" s="134"/>
      <c r="KIQ41" s="130"/>
      <c r="KIR41" s="133"/>
      <c r="KIS41" s="145"/>
      <c r="KIT41" s="129"/>
      <c r="KIU41" s="130"/>
      <c r="KIV41" s="130"/>
      <c r="KIW41" s="131"/>
      <c r="KIX41" s="134"/>
      <c r="KIY41" s="130"/>
      <c r="KIZ41" s="133"/>
      <c r="KJA41" s="145"/>
      <c r="KJB41" s="129"/>
      <c r="KJC41" s="130"/>
      <c r="KJD41" s="130"/>
      <c r="KJE41" s="131"/>
      <c r="KJF41" s="134"/>
      <c r="KJG41" s="130"/>
      <c r="KJH41" s="133"/>
      <c r="KJI41" s="145"/>
      <c r="KJJ41" s="129"/>
      <c r="KJK41" s="130"/>
      <c r="KJL41" s="130"/>
      <c r="KJM41" s="131"/>
      <c r="KJN41" s="134"/>
      <c r="KJO41" s="130"/>
      <c r="KJP41" s="133"/>
      <c r="KJQ41" s="145"/>
      <c r="KJR41" s="129"/>
      <c r="KJS41" s="130"/>
      <c r="KJT41" s="130"/>
      <c r="KJU41" s="131"/>
      <c r="KJV41" s="134"/>
      <c r="KJW41" s="130"/>
      <c r="KJX41" s="133"/>
      <c r="KJY41" s="145"/>
      <c r="KJZ41" s="129"/>
      <c r="KKA41" s="130"/>
      <c r="KKB41" s="130"/>
      <c r="KKC41" s="131"/>
      <c r="KKD41" s="134"/>
      <c r="KKE41" s="130"/>
      <c r="KKF41" s="133"/>
      <c r="KKG41" s="145"/>
      <c r="KKH41" s="129"/>
      <c r="KKI41" s="130"/>
      <c r="KKJ41" s="130"/>
      <c r="KKK41" s="131"/>
      <c r="KKL41" s="134"/>
      <c r="KKM41" s="130"/>
      <c r="KKN41" s="133"/>
      <c r="KKO41" s="145"/>
      <c r="KKP41" s="129"/>
      <c r="KKQ41" s="130"/>
      <c r="KKR41" s="130"/>
      <c r="KKS41" s="131"/>
      <c r="KKT41" s="134"/>
      <c r="KKU41" s="130"/>
      <c r="KKV41" s="133"/>
      <c r="KKW41" s="145"/>
      <c r="KKX41" s="129"/>
      <c r="KKY41" s="130"/>
      <c r="KKZ41" s="130"/>
      <c r="KLA41" s="131"/>
      <c r="KLB41" s="134"/>
      <c r="KLC41" s="130"/>
      <c r="KLD41" s="133"/>
      <c r="KLE41" s="145"/>
      <c r="KLF41" s="129"/>
      <c r="KLG41" s="130"/>
      <c r="KLH41" s="130"/>
      <c r="KLI41" s="131"/>
      <c r="KLJ41" s="134"/>
      <c r="KLK41" s="130"/>
      <c r="KLL41" s="133"/>
      <c r="KLM41" s="145"/>
      <c r="KLN41" s="129"/>
      <c r="KLO41" s="130"/>
      <c r="KLP41" s="130"/>
      <c r="KLQ41" s="131"/>
      <c r="KLR41" s="134"/>
      <c r="KLS41" s="130"/>
      <c r="KLT41" s="133"/>
      <c r="KLU41" s="145"/>
      <c r="KLV41" s="129"/>
      <c r="KLW41" s="130"/>
      <c r="KLX41" s="130"/>
      <c r="KLY41" s="131"/>
      <c r="KLZ41" s="134"/>
      <c r="KMA41" s="130"/>
      <c r="KMB41" s="133"/>
      <c r="KMC41" s="145"/>
      <c r="KMD41" s="129"/>
      <c r="KME41" s="130"/>
      <c r="KMF41" s="130"/>
      <c r="KMG41" s="131"/>
      <c r="KMH41" s="134"/>
      <c r="KMI41" s="130"/>
      <c r="KMJ41" s="133"/>
      <c r="KMK41" s="145"/>
      <c r="KML41" s="129"/>
      <c r="KMM41" s="130"/>
      <c r="KMN41" s="130"/>
      <c r="KMO41" s="131"/>
      <c r="KMP41" s="134"/>
      <c r="KMQ41" s="130"/>
      <c r="KMR41" s="133"/>
      <c r="KMS41" s="145"/>
      <c r="KMT41" s="129"/>
      <c r="KMU41" s="130"/>
      <c r="KMV41" s="130"/>
      <c r="KMW41" s="131"/>
      <c r="KMX41" s="134"/>
      <c r="KMY41" s="130"/>
      <c r="KMZ41" s="133"/>
      <c r="KNA41" s="145"/>
      <c r="KNB41" s="129"/>
      <c r="KNC41" s="130"/>
      <c r="KND41" s="130"/>
      <c r="KNE41" s="131"/>
      <c r="KNF41" s="134"/>
      <c r="KNG41" s="130"/>
      <c r="KNH41" s="133"/>
      <c r="KNI41" s="145"/>
      <c r="KNJ41" s="129"/>
      <c r="KNK41" s="130"/>
      <c r="KNL41" s="130"/>
      <c r="KNM41" s="131"/>
      <c r="KNN41" s="134"/>
      <c r="KNO41" s="130"/>
      <c r="KNP41" s="133"/>
      <c r="KNQ41" s="145"/>
      <c r="KNR41" s="129"/>
      <c r="KNS41" s="130"/>
      <c r="KNT41" s="130"/>
      <c r="KNU41" s="131"/>
      <c r="KNV41" s="134"/>
      <c r="KNW41" s="130"/>
      <c r="KNX41" s="133"/>
      <c r="KNY41" s="145"/>
      <c r="KNZ41" s="129"/>
      <c r="KOA41" s="130"/>
      <c r="KOB41" s="130"/>
      <c r="KOC41" s="131"/>
      <c r="KOD41" s="134"/>
      <c r="KOE41" s="130"/>
      <c r="KOF41" s="133"/>
      <c r="KOG41" s="145"/>
      <c r="KOH41" s="129"/>
      <c r="KOI41" s="130"/>
      <c r="KOJ41" s="130"/>
      <c r="KOK41" s="131"/>
      <c r="KOL41" s="134"/>
      <c r="KOM41" s="130"/>
      <c r="KON41" s="133"/>
      <c r="KOO41" s="145"/>
      <c r="KOP41" s="129"/>
      <c r="KOQ41" s="130"/>
      <c r="KOR41" s="130"/>
      <c r="KOS41" s="131"/>
      <c r="KOT41" s="134"/>
      <c r="KOU41" s="130"/>
      <c r="KOV41" s="133"/>
      <c r="KOW41" s="145"/>
      <c r="KOX41" s="129"/>
      <c r="KOY41" s="130"/>
      <c r="KOZ41" s="130"/>
      <c r="KPA41" s="131"/>
      <c r="KPB41" s="134"/>
      <c r="KPC41" s="130"/>
      <c r="KPD41" s="133"/>
      <c r="KPE41" s="145"/>
      <c r="KPF41" s="129"/>
      <c r="KPG41" s="130"/>
      <c r="KPH41" s="130"/>
      <c r="KPI41" s="131"/>
      <c r="KPJ41" s="134"/>
      <c r="KPK41" s="130"/>
      <c r="KPL41" s="133"/>
      <c r="KPM41" s="145"/>
      <c r="KPN41" s="129"/>
      <c r="KPO41" s="130"/>
      <c r="KPP41" s="130"/>
      <c r="KPQ41" s="131"/>
      <c r="KPR41" s="134"/>
      <c r="KPS41" s="130"/>
      <c r="KPT41" s="133"/>
      <c r="KPU41" s="145"/>
      <c r="KPV41" s="129"/>
      <c r="KPW41" s="130"/>
      <c r="KPX41" s="130"/>
      <c r="KPY41" s="131"/>
      <c r="KPZ41" s="134"/>
      <c r="KQA41" s="130"/>
      <c r="KQB41" s="133"/>
      <c r="KQC41" s="145"/>
      <c r="KQD41" s="129"/>
      <c r="KQE41" s="130"/>
      <c r="KQF41" s="130"/>
      <c r="KQG41" s="131"/>
      <c r="KQH41" s="134"/>
      <c r="KQI41" s="130"/>
      <c r="KQJ41" s="133"/>
      <c r="KQK41" s="145"/>
      <c r="KQL41" s="129"/>
      <c r="KQM41" s="130"/>
      <c r="KQN41" s="130"/>
      <c r="KQO41" s="131"/>
      <c r="KQP41" s="134"/>
      <c r="KQQ41" s="130"/>
      <c r="KQR41" s="133"/>
      <c r="KQS41" s="145"/>
      <c r="KQT41" s="129"/>
      <c r="KQU41" s="130"/>
      <c r="KQV41" s="130"/>
      <c r="KQW41" s="131"/>
      <c r="KQX41" s="134"/>
      <c r="KQY41" s="130"/>
      <c r="KQZ41" s="133"/>
      <c r="KRA41" s="145"/>
      <c r="KRB41" s="129"/>
      <c r="KRC41" s="130"/>
      <c r="KRD41" s="130"/>
      <c r="KRE41" s="131"/>
      <c r="KRF41" s="134"/>
      <c r="KRG41" s="130"/>
      <c r="KRH41" s="133"/>
      <c r="KRI41" s="145"/>
      <c r="KRJ41" s="129"/>
      <c r="KRK41" s="130"/>
      <c r="KRL41" s="130"/>
      <c r="KRM41" s="131"/>
      <c r="KRN41" s="134"/>
      <c r="KRO41" s="130"/>
      <c r="KRP41" s="133"/>
      <c r="KRQ41" s="145"/>
      <c r="KRR41" s="129"/>
      <c r="KRS41" s="130"/>
      <c r="KRT41" s="130"/>
      <c r="KRU41" s="131"/>
      <c r="KRV41" s="134"/>
      <c r="KRW41" s="130"/>
      <c r="KRX41" s="133"/>
      <c r="KRY41" s="145"/>
      <c r="KRZ41" s="129"/>
      <c r="KSA41" s="130"/>
      <c r="KSB41" s="130"/>
      <c r="KSC41" s="131"/>
      <c r="KSD41" s="134"/>
      <c r="KSE41" s="130"/>
      <c r="KSF41" s="133"/>
      <c r="KSG41" s="145"/>
      <c r="KSH41" s="129"/>
      <c r="KSI41" s="130"/>
      <c r="KSJ41" s="130"/>
      <c r="KSK41" s="131"/>
      <c r="KSL41" s="134"/>
      <c r="KSM41" s="130"/>
      <c r="KSN41" s="133"/>
      <c r="KSO41" s="145"/>
      <c r="KSP41" s="129"/>
      <c r="KSQ41" s="130"/>
      <c r="KSR41" s="130"/>
      <c r="KSS41" s="131"/>
      <c r="KST41" s="134"/>
      <c r="KSU41" s="130"/>
      <c r="KSV41" s="133"/>
      <c r="KSW41" s="145"/>
      <c r="KSX41" s="129"/>
      <c r="KSY41" s="130"/>
      <c r="KSZ41" s="130"/>
      <c r="KTA41" s="131"/>
      <c r="KTB41" s="134"/>
      <c r="KTC41" s="130"/>
      <c r="KTD41" s="133"/>
      <c r="KTE41" s="145"/>
      <c r="KTF41" s="129"/>
      <c r="KTG41" s="130"/>
      <c r="KTH41" s="130"/>
      <c r="KTI41" s="131"/>
      <c r="KTJ41" s="134"/>
      <c r="KTK41" s="130"/>
      <c r="KTL41" s="133"/>
      <c r="KTM41" s="145"/>
      <c r="KTN41" s="129"/>
      <c r="KTO41" s="130"/>
      <c r="KTP41" s="130"/>
      <c r="KTQ41" s="131"/>
      <c r="KTR41" s="134"/>
      <c r="KTS41" s="130"/>
      <c r="KTT41" s="133"/>
      <c r="KTU41" s="145"/>
      <c r="KTV41" s="129"/>
      <c r="KTW41" s="130"/>
      <c r="KTX41" s="130"/>
      <c r="KTY41" s="131"/>
      <c r="KTZ41" s="134"/>
      <c r="KUA41" s="130"/>
      <c r="KUB41" s="133"/>
      <c r="KUC41" s="145"/>
      <c r="KUD41" s="129"/>
      <c r="KUE41" s="130"/>
      <c r="KUF41" s="130"/>
      <c r="KUG41" s="131"/>
      <c r="KUH41" s="134"/>
      <c r="KUI41" s="130"/>
      <c r="KUJ41" s="133"/>
      <c r="KUK41" s="145"/>
      <c r="KUL41" s="129"/>
      <c r="KUM41" s="130"/>
      <c r="KUN41" s="130"/>
      <c r="KUO41" s="131"/>
      <c r="KUP41" s="134"/>
      <c r="KUQ41" s="130"/>
      <c r="KUR41" s="133"/>
      <c r="KUS41" s="145"/>
      <c r="KUT41" s="129"/>
      <c r="KUU41" s="130"/>
      <c r="KUV41" s="130"/>
      <c r="KUW41" s="131"/>
      <c r="KUX41" s="134"/>
      <c r="KUY41" s="130"/>
      <c r="KUZ41" s="133"/>
      <c r="KVA41" s="145"/>
      <c r="KVB41" s="129"/>
      <c r="KVC41" s="130"/>
      <c r="KVD41" s="130"/>
      <c r="KVE41" s="131"/>
      <c r="KVF41" s="134"/>
      <c r="KVG41" s="130"/>
      <c r="KVH41" s="133"/>
      <c r="KVI41" s="145"/>
      <c r="KVJ41" s="129"/>
      <c r="KVK41" s="130"/>
      <c r="KVL41" s="130"/>
      <c r="KVM41" s="131"/>
      <c r="KVN41" s="134"/>
      <c r="KVO41" s="130"/>
      <c r="KVP41" s="133"/>
      <c r="KVQ41" s="145"/>
      <c r="KVR41" s="129"/>
      <c r="KVS41" s="130"/>
      <c r="KVT41" s="130"/>
      <c r="KVU41" s="131"/>
      <c r="KVV41" s="134"/>
      <c r="KVW41" s="130"/>
      <c r="KVX41" s="133"/>
      <c r="KVY41" s="145"/>
      <c r="KVZ41" s="129"/>
      <c r="KWA41" s="130"/>
      <c r="KWB41" s="130"/>
      <c r="KWC41" s="131"/>
      <c r="KWD41" s="134"/>
      <c r="KWE41" s="130"/>
      <c r="KWF41" s="133"/>
      <c r="KWG41" s="145"/>
      <c r="KWH41" s="129"/>
      <c r="KWI41" s="130"/>
      <c r="KWJ41" s="130"/>
      <c r="KWK41" s="131"/>
      <c r="KWL41" s="134"/>
      <c r="KWM41" s="130"/>
      <c r="KWN41" s="133"/>
      <c r="KWO41" s="145"/>
      <c r="KWP41" s="129"/>
      <c r="KWQ41" s="130"/>
      <c r="KWR41" s="130"/>
      <c r="KWS41" s="131"/>
      <c r="KWT41" s="134"/>
      <c r="KWU41" s="130"/>
      <c r="KWV41" s="133"/>
      <c r="KWW41" s="145"/>
      <c r="KWX41" s="129"/>
      <c r="KWY41" s="130"/>
      <c r="KWZ41" s="130"/>
      <c r="KXA41" s="131"/>
      <c r="KXB41" s="134"/>
      <c r="KXC41" s="130"/>
      <c r="KXD41" s="133"/>
      <c r="KXE41" s="145"/>
      <c r="KXF41" s="129"/>
      <c r="KXG41" s="130"/>
      <c r="KXH41" s="130"/>
      <c r="KXI41" s="131"/>
      <c r="KXJ41" s="134"/>
      <c r="KXK41" s="130"/>
      <c r="KXL41" s="133"/>
      <c r="KXM41" s="145"/>
      <c r="KXN41" s="129"/>
      <c r="KXO41" s="130"/>
      <c r="KXP41" s="130"/>
      <c r="KXQ41" s="131"/>
      <c r="KXR41" s="134"/>
      <c r="KXS41" s="130"/>
      <c r="KXT41" s="133"/>
      <c r="KXU41" s="145"/>
      <c r="KXV41" s="129"/>
      <c r="KXW41" s="130"/>
      <c r="KXX41" s="130"/>
      <c r="KXY41" s="131"/>
      <c r="KXZ41" s="134"/>
      <c r="KYA41" s="130"/>
      <c r="KYB41" s="133"/>
      <c r="KYC41" s="145"/>
      <c r="KYD41" s="129"/>
      <c r="KYE41" s="130"/>
      <c r="KYF41" s="130"/>
      <c r="KYG41" s="131"/>
      <c r="KYH41" s="134"/>
      <c r="KYI41" s="130"/>
      <c r="KYJ41" s="133"/>
      <c r="KYK41" s="145"/>
      <c r="KYL41" s="129"/>
      <c r="KYM41" s="130"/>
      <c r="KYN41" s="130"/>
      <c r="KYO41" s="131"/>
      <c r="KYP41" s="134"/>
      <c r="KYQ41" s="130"/>
      <c r="KYR41" s="133"/>
      <c r="KYS41" s="145"/>
      <c r="KYT41" s="129"/>
      <c r="KYU41" s="130"/>
      <c r="KYV41" s="130"/>
      <c r="KYW41" s="131"/>
      <c r="KYX41" s="134"/>
      <c r="KYY41" s="130"/>
      <c r="KYZ41" s="133"/>
      <c r="KZA41" s="145"/>
      <c r="KZB41" s="129"/>
      <c r="KZC41" s="130"/>
      <c r="KZD41" s="130"/>
      <c r="KZE41" s="131"/>
      <c r="KZF41" s="134"/>
      <c r="KZG41" s="130"/>
      <c r="KZH41" s="133"/>
      <c r="KZI41" s="145"/>
      <c r="KZJ41" s="129"/>
      <c r="KZK41" s="130"/>
      <c r="KZL41" s="130"/>
      <c r="KZM41" s="131"/>
      <c r="KZN41" s="134"/>
      <c r="KZO41" s="130"/>
      <c r="KZP41" s="133"/>
      <c r="KZQ41" s="145"/>
      <c r="KZR41" s="129"/>
      <c r="KZS41" s="130"/>
      <c r="KZT41" s="130"/>
      <c r="KZU41" s="131"/>
      <c r="KZV41" s="134"/>
      <c r="KZW41" s="130"/>
      <c r="KZX41" s="133"/>
      <c r="KZY41" s="145"/>
      <c r="KZZ41" s="129"/>
      <c r="LAA41" s="130"/>
      <c r="LAB41" s="130"/>
      <c r="LAC41" s="131"/>
      <c r="LAD41" s="134"/>
      <c r="LAE41" s="130"/>
      <c r="LAF41" s="133"/>
      <c r="LAG41" s="145"/>
      <c r="LAH41" s="129"/>
      <c r="LAI41" s="130"/>
      <c r="LAJ41" s="130"/>
      <c r="LAK41" s="131"/>
      <c r="LAL41" s="134"/>
      <c r="LAM41" s="130"/>
      <c r="LAN41" s="133"/>
      <c r="LAO41" s="145"/>
      <c r="LAP41" s="129"/>
      <c r="LAQ41" s="130"/>
      <c r="LAR41" s="130"/>
      <c r="LAS41" s="131"/>
      <c r="LAT41" s="134"/>
      <c r="LAU41" s="130"/>
      <c r="LAV41" s="133"/>
      <c r="LAW41" s="145"/>
      <c r="LAX41" s="129"/>
      <c r="LAY41" s="130"/>
      <c r="LAZ41" s="130"/>
      <c r="LBA41" s="131"/>
      <c r="LBB41" s="134"/>
      <c r="LBC41" s="130"/>
      <c r="LBD41" s="133"/>
      <c r="LBE41" s="145"/>
      <c r="LBF41" s="129"/>
      <c r="LBG41" s="130"/>
      <c r="LBH41" s="130"/>
      <c r="LBI41" s="131"/>
      <c r="LBJ41" s="134"/>
      <c r="LBK41" s="130"/>
      <c r="LBL41" s="133"/>
      <c r="LBM41" s="145"/>
      <c r="LBN41" s="129"/>
      <c r="LBO41" s="130"/>
      <c r="LBP41" s="130"/>
      <c r="LBQ41" s="131"/>
      <c r="LBR41" s="134"/>
      <c r="LBS41" s="130"/>
      <c r="LBT41" s="133"/>
      <c r="LBU41" s="145"/>
      <c r="LBV41" s="129"/>
      <c r="LBW41" s="130"/>
      <c r="LBX41" s="130"/>
      <c r="LBY41" s="131"/>
      <c r="LBZ41" s="134"/>
      <c r="LCA41" s="130"/>
      <c r="LCB41" s="133"/>
      <c r="LCC41" s="145"/>
      <c r="LCD41" s="129"/>
      <c r="LCE41" s="130"/>
      <c r="LCF41" s="130"/>
      <c r="LCG41" s="131"/>
      <c r="LCH41" s="134"/>
      <c r="LCI41" s="130"/>
      <c r="LCJ41" s="133"/>
      <c r="LCK41" s="145"/>
      <c r="LCL41" s="129"/>
      <c r="LCM41" s="130"/>
      <c r="LCN41" s="130"/>
      <c r="LCO41" s="131"/>
      <c r="LCP41" s="134"/>
      <c r="LCQ41" s="130"/>
      <c r="LCR41" s="133"/>
      <c r="LCS41" s="145"/>
      <c r="LCT41" s="129"/>
      <c r="LCU41" s="130"/>
      <c r="LCV41" s="130"/>
      <c r="LCW41" s="131"/>
      <c r="LCX41" s="134"/>
      <c r="LCY41" s="130"/>
      <c r="LCZ41" s="133"/>
      <c r="LDA41" s="145"/>
      <c r="LDB41" s="129"/>
      <c r="LDC41" s="130"/>
      <c r="LDD41" s="130"/>
      <c r="LDE41" s="131"/>
      <c r="LDF41" s="134"/>
      <c r="LDG41" s="130"/>
      <c r="LDH41" s="133"/>
      <c r="LDI41" s="145"/>
      <c r="LDJ41" s="129"/>
      <c r="LDK41" s="130"/>
      <c r="LDL41" s="130"/>
      <c r="LDM41" s="131"/>
      <c r="LDN41" s="134"/>
      <c r="LDO41" s="130"/>
      <c r="LDP41" s="133"/>
      <c r="LDQ41" s="145"/>
      <c r="LDR41" s="129"/>
      <c r="LDS41" s="130"/>
      <c r="LDT41" s="130"/>
      <c r="LDU41" s="131"/>
      <c r="LDV41" s="134"/>
      <c r="LDW41" s="130"/>
      <c r="LDX41" s="133"/>
      <c r="LDY41" s="145"/>
      <c r="LDZ41" s="129"/>
      <c r="LEA41" s="130"/>
      <c r="LEB41" s="130"/>
      <c r="LEC41" s="131"/>
      <c r="LED41" s="134"/>
      <c r="LEE41" s="130"/>
      <c r="LEF41" s="133"/>
      <c r="LEG41" s="145"/>
      <c r="LEH41" s="129"/>
      <c r="LEI41" s="130"/>
      <c r="LEJ41" s="130"/>
      <c r="LEK41" s="131"/>
      <c r="LEL41" s="134"/>
      <c r="LEM41" s="130"/>
      <c r="LEN41" s="133"/>
      <c r="LEO41" s="145"/>
      <c r="LEP41" s="129"/>
      <c r="LEQ41" s="130"/>
      <c r="LER41" s="130"/>
      <c r="LES41" s="131"/>
      <c r="LET41" s="134"/>
      <c r="LEU41" s="130"/>
      <c r="LEV41" s="133"/>
      <c r="LEW41" s="145"/>
      <c r="LEX41" s="129"/>
      <c r="LEY41" s="130"/>
      <c r="LEZ41" s="130"/>
      <c r="LFA41" s="131"/>
      <c r="LFB41" s="134"/>
      <c r="LFC41" s="130"/>
      <c r="LFD41" s="133"/>
      <c r="LFE41" s="145"/>
      <c r="LFF41" s="129"/>
      <c r="LFG41" s="130"/>
      <c r="LFH41" s="130"/>
      <c r="LFI41" s="131"/>
      <c r="LFJ41" s="134"/>
      <c r="LFK41" s="130"/>
      <c r="LFL41" s="133"/>
      <c r="LFM41" s="145"/>
      <c r="LFN41" s="129"/>
      <c r="LFO41" s="130"/>
      <c r="LFP41" s="130"/>
      <c r="LFQ41" s="131"/>
      <c r="LFR41" s="134"/>
      <c r="LFS41" s="130"/>
      <c r="LFT41" s="133"/>
      <c r="LFU41" s="145"/>
      <c r="LFV41" s="129"/>
      <c r="LFW41" s="130"/>
      <c r="LFX41" s="130"/>
      <c r="LFY41" s="131"/>
      <c r="LFZ41" s="134"/>
      <c r="LGA41" s="130"/>
      <c r="LGB41" s="133"/>
      <c r="LGC41" s="145"/>
      <c r="LGD41" s="129"/>
      <c r="LGE41" s="130"/>
      <c r="LGF41" s="130"/>
      <c r="LGG41" s="131"/>
      <c r="LGH41" s="134"/>
      <c r="LGI41" s="130"/>
      <c r="LGJ41" s="133"/>
      <c r="LGK41" s="145"/>
      <c r="LGL41" s="129"/>
      <c r="LGM41" s="130"/>
      <c r="LGN41" s="130"/>
      <c r="LGO41" s="131"/>
      <c r="LGP41" s="134"/>
      <c r="LGQ41" s="130"/>
      <c r="LGR41" s="133"/>
      <c r="LGS41" s="145"/>
      <c r="LGT41" s="129"/>
      <c r="LGU41" s="130"/>
      <c r="LGV41" s="130"/>
      <c r="LGW41" s="131"/>
      <c r="LGX41" s="134"/>
      <c r="LGY41" s="130"/>
      <c r="LGZ41" s="133"/>
      <c r="LHA41" s="145"/>
      <c r="LHB41" s="129"/>
      <c r="LHC41" s="130"/>
      <c r="LHD41" s="130"/>
      <c r="LHE41" s="131"/>
      <c r="LHF41" s="134"/>
      <c r="LHG41" s="130"/>
      <c r="LHH41" s="133"/>
      <c r="LHI41" s="145"/>
      <c r="LHJ41" s="129"/>
      <c r="LHK41" s="130"/>
      <c r="LHL41" s="130"/>
      <c r="LHM41" s="131"/>
      <c r="LHN41" s="134"/>
      <c r="LHO41" s="130"/>
      <c r="LHP41" s="133"/>
      <c r="LHQ41" s="145"/>
      <c r="LHR41" s="129"/>
      <c r="LHS41" s="130"/>
      <c r="LHT41" s="130"/>
      <c r="LHU41" s="131"/>
      <c r="LHV41" s="134"/>
      <c r="LHW41" s="130"/>
      <c r="LHX41" s="133"/>
      <c r="LHY41" s="145"/>
      <c r="LHZ41" s="129"/>
      <c r="LIA41" s="130"/>
      <c r="LIB41" s="130"/>
      <c r="LIC41" s="131"/>
      <c r="LID41" s="134"/>
      <c r="LIE41" s="130"/>
      <c r="LIF41" s="133"/>
      <c r="LIG41" s="145"/>
      <c r="LIH41" s="129"/>
      <c r="LII41" s="130"/>
      <c r="LIJ41" s="130"/>
      <c r="LIK41" s="131"/>
      <c r="LIL41" s="134"/>
      <c r="LIM41" s="130"/>
      <c r="LIN41" s="133"/>
      <c r="LIO41" s="145"/>
      <c r="LIP41" s="129"/>
      <c r="LIQ41" s="130"/>
      <c r="LIR41" s="130"/>
      <c r="LIS41" s="131"/>
      <c r="LIT41" s="134"/>
      <c r="LIU41" s="130"/>
      <c r="LIV41" s="133"/>
      <c r="LIW41" s="145"/>
      <c r="LIX41" s="129"/>
      <c r="LIY41" s="130"/>
      <c r="LIZ41" s="130"/>
      <c r="LJA41" s="131"/>
      <c r="LJB41" s="134"/>
      <c r="LJC41" s="130"/>
      <c r="LJD41" s="133"/>
      <c r="LJE41" s="145"/>
      <c r="LJF41" s="129"/>
      <c r="LJG41" s="130"/>
      <c r="LJH41" s="130"/>
      <c r="LJI41" s="131"/>
      <c r="LJJ41" s="134"/>
      <c r="LJK41" s="130"/>
      <c r="LJL41" s="133"/>
      <c r="LJM41" s="145"/>
      <c r="LJN41" s="129"/>
      <c r="LJO41" s="130"/>
      <c r="LJP41" s="130"/>
      <c r="LJQ41" s="131"/>
      <c r="LJR41" s="134"/>
      <c r="LJS41" s="130"/>
      <c r="LJT41" s="133"/>
      <c r="LJU41" s="145"/>
      <c r="LJV41" s="129"/>
      <c r="LJW41" s="130"/>
      <c r="LJX41" s="130"/>
      <c r="LJY41" s="131"/>
      <c r="LJZ41" s="134"/>
      <c r="LKA41" s="130"/>
      <c r="LKB41" s="133"/>
      <c r="LKC41" s="145"/>
      <c r="LKD41" s="129"/>
      <c r="LKE41" s="130"/>
      <c r="LKF41" s="130"/>
      <c r="LKG41" s="131"/>
      <c r="LKH41" s="134"/>
      <c r="LKI41" s="130"/>
      <c r="LKJ41" s="133"/>
      <c r="LKK41" s="145"/>
      <c r="LKL41" s="129"/>
      <c r="LKM41" s="130"/>
      <c r="LKN41" s="130"/>
      <c r="LKO41" s="131"/>
      <c r="LKP41" s="134"/>
      <c r="LKQ41" s="130"/>
      <c r="LKR41" s="133"/>
      <c r="LKS41" s="145"/>
      <c r="LKT41" s="129"/>
      <c r="LKU41" s="130"/>
      <c r="LKV41" s="130"/>
      <c r="LKW41" s="131"/>
      <c r="LKX41" s="134"/>
      <c r="LKY41" s="130"/>
      <c r="LKZ41" s="133"/>
      <c r="LLA41" s="145"/>
      <c r="LLB41" s="129"/>
      <c r="LLC41" s="130"/>
      <c r="LLD41" s="130"/>
      <c r="LLE41" s="131"/>
      <c r="LLF41" s="134"/>
      <c r="LLG41" s="130"/>
      <c r="LLH41" s="133"/>
      <c r="LLI41" s="145"/>
      <c r="LLJ41" s="129"/>
      <c r="LLK41" s="130"/>
      <c r="LLL41" s="130"/>
      <c r="LLM41" s="131"/>
      <c r="LLN41" s="134"/>
      <c r="LLO41" s="130"/>
      <c r="LLP41" s="133"/>
      <c r="LLQ41" s="145"/>
      <c r="LLR41" s="129"/>
      <c r="LLS41" s="130"/>
      <c r="LLT41" s="130"/>
      <c r="LLU41" s="131"/>
      <c r="LLV41" s="134"/>
      <c r="LLW41" s="130"/>
      <c r="LLX41" s="133"/>
      <c r="LLY41" s="145"/>
      <c r="LLZ41" s="129"/>
      <c r="LMA41" s="130"/>
      <c r="LMB41" s="130"/>
      <c r="LMC41" s="131"/>
      <c r="LMD41" s="134"/>
      <c r="LME41" s="130"/>
      <c r="LMF41" s="133"/>
      <c r="LMG41" s="145"/>
      <c r="LMH41" s="129"/>
      <c r="LMI41" s="130"/>
      <c r="LMJ41" s="130"/>
      <c r="LMK41" s="131"/>
      <c r="LML41" s="134"/>
      <c r="LMM41" s="130"/>
      <c r="LMN41" s="133"/>
      <c r="LMO41" s="145"/>
      <c r="LMP41" s="129"/>
      <c r="LMQ41" s="130"/>
      <c r="LMR41" s="130"/>
      <c r="LMS41" s="131"/>
      <c r="LMT41" s="134"/>
      <c r="LMU41" s="130"/>
      <c r="LMV41" s="133"/>
      <c r="LMW41" s="145"/>
      <c r="LMX41" s="129"/>
      <c r="LMY41" s="130"/>
      <c r="LMZ41" s="130"/>
      <c r="LNA41" s="131"/>
      <c r="LNB41" s="134"/>
      <c r="LNC41" s="130"/>
      <c r="LND41" s="133"/>
      <c r="LNE41" s="145"/>
      <c r="LNF41" s="129"/>
      <c r="LNG41" s="130"/>
      <c r="LNH41" s="130"/>
      <c r="LNI41" s="131"/>
      <c r="LNJ41" s="134"/>
      <c r="LNK41" s="130"/>
      <c r="LNL41" s="133"/>
      <c r="LNM41" s="145"/>
      <c r="LNN41" s="129"/>
      <c r="LNO41" s="130"/>
      <c r="LNP41" s="130"/>
      <c r="LNQ41" s="131"/>
      <c r="LNR41" s="134"/>
      <c r="LNS41" s="130"/>
      <c r="LNT41" s="133"/>
      <c r="LNU41" s="145"/>
      <c r="LNV41" s="129"/>
      <c r="LNW41" s="130"/>
      <c r="LNX41" s="130"/>
      <c r="LNY41" s="131"/>
      <c r="LNZ41" s="134"/>
      <c r="LOA41" s="130"/>
      <c r="LOB41" s="133"/>
      <c r="LOC41" s="145"/>
      <c r="LOD41" s="129"/>
      <c r="LOE41" s="130"/>
      <c r="LOF41" s="130"/>
      <c r="LOG41" s="131"/>
      <c r="LOH41" s="134"/>
      <c r="LOI41" s="130"/>
      <c r="LOJ41" s="133"/>
      <c r="LOK41" s="145"/>
      <c r="LOL41" s="129"/>
      <c r="LOM41" s="130"/>
      <c r="LON41" s="130"/>
      <c r="LOO41" s="131"/>
      <c r="LOP41" s="134"/>
      <c r="LOQ41" s="130"/>
      <c r="LOR41" s="133"/>
      <c r="LOS41" s="145"/>
      <c r="LOT41" s="129"/>
      <c r="LOU41" s="130"/>
      <c r="LOV41" s="130"/>
      <c r="LOW41" s="131"/>
      <c r="LOX41" s="134"/>
      <c r="LOY41" s="130"/>
      <c r="LOZ41" s="133"/>
      <c r="LPA41" s="145"/>
      <c r="LPB41" s="129"/>
      <c r="LPC41" s="130"/>
      <c r="LPD41" s="130"/>
      <c r="LPE41" s="131"/>
      <c r="LPF41" s="134"/>
      <c r="LPG41" s="130"/>
      <c r="LPH41" s="133"/>
      <c r="LPI41" s="145"/>
      <c r="LPJ41" s="129"/>
      <c r="LPK41" s="130"/>
      <c r="LPL41" s="130"/>
      <c r="LPM41" s="131"/>
      <c r="LPN41" s="134"/>
      <c r="LPO41" s="130"/>
      <c r="LPP41" s="133"/>
      <c r="LPQ41" s="145"/>
      <c r="LPR41" s="129"/>
      <c r="LPS41" s="130"/>
      <c r="LPT41" s="130"/>
      <c r="LPU41" s="131"/>
      <c r="LPV41" s="134"/>
      <c r="LPW41" s="130"/>
      <c r="LPX41" s="133"/>
      <c r="LPY41" s="145"/>
      <c r="LPZ41" s="129"/>
      <c r="LQA41" s="130"/>
      <c r="LQB41" s="130"/>
      <c r="LQC41" s="131"/>
      <c r="LQD41" s="134"/>
      <c r="LQE41" s="130"/>
      <c r="LQF41" s="133"/>
      <c r="LQG41" s="145"/>
      <c r="LQH41" s="129"/>
      <c r="LQI41" s="130"/>
      <c r="LQJ41" s="130"/>
      <c r="LQK41" s="131"/>
      <c r="LQL41" s="134"/>
      <c r="LQM41" s="130"/>
      <c r="LQN41" s="133"/>
      <c r="LQO41" s="145"/>
      <c r="LQP41" s="129"/>
      <c r="LQQ41" s="130"/>
      <c r="LQR41" s="130"/>
      <c r="LQS41" s="131"/>
      <c r="LQT41" s="134"/>
      <c r="LQU41" s="130"/>
      <c r="LQV41" s="133"/>
      <c r="LQW41" s="145"/>
      <c r="LQX41" s="129"/>
      <c r="LQY41" s="130"/>
      <c r="LQZ41" s="130"/>
      <c r="LRA41" s="131"/>
      <c r="LRB41" s="134"/>
      <c r="LRC41" s="130"/>
      <c r="LRD41" s="133"/>
      <c r="LRE41" s="145"/>
      <c r="LRF41" s="129"/>
      <c r="LRG41" s="130"/>
      <c r="LRH41" s="130"/>
      <c r="LRI41" s="131"/>
      <c r="LRJ41" s="134"/>
      <c r="LRK41" s="130"/>
      <c r="LRL41" s="133"/>
      <c r="LRM41" s="145"/>
      <c r="LRN41" s="129"/>
      <c r="LRO41" s="130"/>
      <c r="LRP41" s="130"/>
      <c r="LRQ41" s="131"/>
      <c r="LRR41" s="134"/>
      <c r="LRS41" s="130"/>
      <c r="LRT41" s="133"/>
      <c r="LRU41" s="145"/>
      <c r="LRV41" s="129"/>
      <c r="LRW41" s="130"/>
      <c r="LRX41" s="130"/>
      <c r="LRY41" s="131"/>
      <c r="LRZ41" s="134"/>
      <c r="LSA41" s="130"/>
      <c r="LSB41" s="133"/>
      <c r="LSC41" s="145"/>
      <c r="LSD41" s="129"/>
      <c r="LSE41" s="130"/>
      <c r="LSF41" s="130"/>
      <c r="LSG41" s="131"/>
      <c r="LSH41" s="134"/>
      <c r="LSI41" s="130"/>
      <c r="LSJ41" s="133"/>
      <c r="LSK41" s="145"/>
      <c r="LSL41" s="129"/>
      <c r="LSM41" s="130"/>
      <c r="LSN41" s="130"/>
      <c r="LSO41" s="131"/>
      <c r="LSP41" s="134"/>
      <c r="LSQ41" s="130"/>
      <c r="LSR41" s="133"/>
      <c r="LSS41" s="145"/>
      <c r="LST41" s="129"/>
      <c r="LSU41" s="130"/>
      <c r="LSV41" s="130"/>
      <c r="LSW41" s="131"/>
      <c r="LSX41" s="134"/>
      <c r="LSY41" s="130"/>
      <c r="LSZ41" s="133"/>
      <c r="LTA41" s="145"/>
      <c r="LTB41" s="129"/>
      <c r="LTC41" s="130"/>
      <c r="LTD41" s="130"/>
      <c r="LTE41" s="131"/>
      <c r="LTF41" s="134"/>
      <c r="LTG41" s="130"/>
      <c r="LTH41" s="133"/>
      <c r="LTI41" s="145"/>
      <c r="LTJ41" s="129"/>
      <c r="LTK41" s="130"/>
      <c r="LTL41" s="130"/>
      <c r="LTM41" s="131"/>
      <c r="LTN41" s="134"/>
      <c r="LTO41" s="130"/>
      <c r="LTP41" s="133"/>
      <c r="LTQ41" s="145"/>
      <c r="LTR41" s="129"/>
      <c r="LTS41" s="130"/>
      <c r="LTT41" s="130"/>
      <c r="LTU41" s="131"/>
      <c r="LTV41" s="134"/>
      <c r="LTW41" s="130"/>
      <c r="LTX41" s="133"/>
      <c r="LTY41" s="145"/>
      <c r="LTZ41" s="129"/>
      <c r="LUA41" s="130"/>
      <c r="LUB41" s="130"/>
      <c r="LUC41" s="131"/>
      <c r="LUD41" s="134"/>
      <c r="LUE41" s="130"/>
      <c r="LUF41" s="133"/>
      <c r="LUG41" s="145"/>
      <c r="LUH41" s="129"/>
      <c r="LUI41" s="130"/>
      <c r="LUJ41" s="130"/>
      <c r="LUK41" s="131"/>
      <c r="LUL41" s="134"/>
      <c r="LUM41" s="130"/>
      <c r="LUN41" s="133"/>
      <c r="LUO41" s="145"/>
      <c r="LUP41" s="129"/>
      <c r="LUQ41" s="130"/>
      <c r="LUR41" s="130"/>
      <c r="LUS41" s="131"/>
      <c r="LUT41" s="134"/>
      <c r="LUU41" s="130"/>
      <c r="LUV41" s="133"/>
      <c r="LUW41" s="145"/>
      <c r="LUX41" s="129"/>
      <c r="LUY41" s="130"/>
      <c r="LUZ41" s="130"/>
      <c r="LVA41" s="131"/>
      <c r="LVB41" s="134"/>
      <c r="LVC41" s="130"/>
      <c r="LVD41" s="133"/>
      <c r="LVE41" s="145"/>
      <c r="LVF41" s="129"/>
      <c r="LVG41" s="130"/>
      <c r="LVH41" s="130"/>
      <c r="LVI41" s="131"/>
      <c r="LVJ41" s="134"/>
      <c r="LVK41" s="130"/>
      <c r="LVL41" s="133"/>
      <c r="LVM41" s="145"/>
      <c r="LVN41" s="129"/>
      <c r="LVO41" s="130"/>
      <c r="LVP41" s="130"/>
      <c r="LVQ41" s="131"/>
      <c r="LVR41" s="134"/>
      <c r="LVS41" s="130"/>
      <c r="LVT41" s="133"/>
      <c r="LVU41" s="145"/>
      <c r="LVV41" s="129"/>
      <c r="LVW41" s="130"/>
      <c r="LVX41" s="130"/>
      <c r="LVY41" s="131"/>
      <c r="LVZ41" s="134"/>
      <c r="LWA41" s="130"/>
      <c r="LWB41" s="133"/>
      <c r="LWC41" s="145"/>
      <c r="LWD41" s="129"/>
      <c r="LWE41" s="130"/>
      <c r="LWF41" s="130"/>
      <c r="LWG41" s="131"/>
      <c r="LWH41" s="134"/>
      <c r="LWI41" s="130"/>
      <c r="LWJ41" s="133"/>
      <c r="LWK41" s="145"/>
      <c r="LWL41" s="129"/>
      <c r="LWM41" s="130"/>
      <c r="LWN41" s="130"/>
      <c r="LWO41" s="131"/>
      <c r="LWP41" s="134"/>
      <c r="LWQ41" s="130"/>
      <c r="LWR41" s="133"/>
      <c r="LWS41" s="145"/>
      <c r="LWT41" s="129"/>
      <c r="LWU41" s="130"/>
      <c r="LWV41" s="130"/>
      <c r="LWW41" s="131"/>
      <c r="LWX41" s="134"/>
      <c r="LWY41" s="130"/>
      <c r="LWZ41" s="133"/>
      <c r="LXA41" s="145"/>
      <c r="LXB41" s="129"/>
      <c r="LXC41" s="130"/>
      <c r="LXD41" s="130"/>
      <c r="LXE41" s="131"/>
      <c r="LXF41" s="134"/>
      <c r="LXG41" s="130"/>
      <c r="LXH41" s="133"/>
      <c r="LXI41" s="145"/>
      <c r="LXJ41" s="129"/>
      <c r="LXK41" s="130"/>
      <c r="LXL41" s="130"/>
      <c r="LXM41" s="131"/>
      <c r="LXN41" s="134"/>
      <c r="LXO41" s="130"/>
      <c r="LXP41" s="133"/>
      <c r="LXQ41" s="145"/>
      <c r="LXR41" s="129"/>
      <c r="LXS41" s="130"/>
      <c r="LXT41" s="130"/>
      <c r="LXU41" s="131"/>
      <c r="LXV41" s="134"/>
      <c r="LXW41" s="130"/>
      <c r="LXX41" s="133"/>
      <c r="LXY41" s="145"/>
      <c r="LXZ41" s="129"/>
      <c r="LYA41" s="130"/>
      <c r="LYB41" s="130"/>
      <c r="LYC41" s="131"/>
      <c r="LYD41" s="134"/>
      <c r="LYE41" s="130"/>
      <c r="LYF41" s="133"/>
      <c r="LYG41" s="145"/>
      <c r="LYH41" s="129"/>
      <c r="LYI41" s="130"/>
      <c r="LYJ41" s="130"/>
      <c r="LYK41" s="131"/>
      <c r="LYL41" s="134"/>
      <c r="LYM41" s="130"/>
      <c r="LYN41" s="133"/>
      <c r="LYO41" s="145"/>
      <c r="LYP41" s="129"/>
      <c r="LYQ41" s="130"/>
      <c r="LYR41" s="130"/>
      <c r="LYS41" s="131"/>
      <c r="LYT41" s="134"/>
      <c r="LYU41" s="130"/>
      <c r="LYV41" s="133"/>
      <c r="LYW41" s="145"/>
      <c r="LYX41" s="129"/>
      <c r="LYY41" s="130"/>
      <c r="LYZ41" s="130"/>
      <c r="LZA41" s="131"/>
      <c r="LZB41" s="134"/>
      <c r="LZC41" s="130"/>
      <c r="LZD41" s="133"/>
      <c r="LZE41" s="145"/>
      <c r="LZF41" s="129"/>
      <c r="LZG41" s="130"/>
      <c r="LZH41" s="130"/>
      <c r="LZI41" s="131"/>
      <c r="LZJ41" s="134"/>
      <c r="LZK41" s="130"/>
      <c r="LZL41" s="133"/>
      <c r="LZM41" s="145"/>
      <c r="LZN41" s="129"/>
      <c r="LZO41" s="130"/>
      <c r="LZP41" s="130"/>
      <c r="LZQ41" s="131"/>
      <c r="LZR41" s="134"/>
      <c r="LZS41" s="130"/>
      <c r="LZT41" s="133"/>
      <c r="LZU41" s="145"/>
      <c r="LZV41" s="129"/>
      <c r="LZW41" s="130"/>
      <c r="LZX41" s="130"/>
      <c r="LZY41" s="131"/>
      <c r="LZZ41" s="134"/>
      <c r="MAA41" s="130"/>
      <c r="MAB41" s="133"/>
      <c r="MAC41" s="145"/>
      <c r="MAD41" s="129"/>
      <c r="MAE41" s="130"/>
      <c r="MAF41" s="130"/>
      <c r="MAG41" s="131"/>
      <c r="MAH41" s="134"/>
      <c r="MAI41" s="130"/>
      <c r="MAJ41" s="133"/>
      <c r="MAK41" s="145"/>
      <c r="MAL41" s="129"/>
      <c r="MAM41" s="130"/>
      <c r="MAN41" s="130"/>
      <c r="MAO41" s="131"/>
      <c r="MAP41" s="134"/>
      <c r="MAQ41" s="130"/>
      <c r="MAR41" s="133"/>
      <c r="MAS41" s="145"/>
      <c r="MAT41" s="129"/>
      <c r="MAU41" s="130"/>
      <c r="MAV41" s="130"/>
      <c r="MAW41" s="131"/>
      <c r="MAX41" s="134"/>
      <c r="MAY41" s="130"/>
      <c r="MAZ41" s="133"/>
      <c r="MBA41" s="145"/>
      <c r="MBB41" s="129"/>
      <c r="MBC41" s="130"/>
      <c r="MBD41" s="130"/>
      <c r="MBE41" s="131"/>
      <c r="MBF41" s="134"/>
      <c r="MBG41" s="130"/>
      <c r="MBH41" s="133"/>
      <c r="MBI41" s="145"/>
      <c r="MBJ41" s="129"/>
      <c r="MBK41" s="130"/>
      <c r="MBL41" s="130"/>
      <c r="MBM41" s="131"/>
      <c r="MBN41" s="134"/>
      <c r="MBO41" s="130"/>
      <c r="MBP41" s="133"/>
      <c r="MBQ41" s="145"/>
      <c r="MBR41" s="129"/>
      <c r="MBS41" s="130"/>
      <c r="MBT41" s="130"/>
      <c r="MBU41" s="131"/>
      <c r="MBV41" s="134"/>
      <c r="MBW41" s="130"/>
      <c r="MBX41" s="133"/>
      <c r="MBY41" s="145"/>
      <c r="MBZ41" s="129"/>
      <c r="MCA41" s="130"/>
      <c r="MCB41" s="130"/>
      <c r="MCC41" s="131"/>
      <c r="MCD41" s="134"/>
      <c r="MCE41" s="130"/>
      <c r="MCF41" s="133"/>
      <c r="MCG41" s="145"/>
      <c r="MCH41" s="129"/>
      <c r="MCI41" s="130"/>
      <c r="MCJ41" s="130"/>
      <c r="MCK41" s="131"/>
      <c r="MCL41" s="134"/>
      <c r="MCM41" s="130"/>
      <c r="MCN41" s="133"/>
      <c r="MCO41" s="145"/>
      <c r="MCP41" s="129"/>
      <c r="MCQ41" s="130"/>
      <c r="MCR41" s="130"/>
      <c r="MCS41" s="131"/>
      <c r="MCT41" s="134"/>
      <c r="MCU41" s="130"/>
      <c r="MCV41" s="133"/>
      <c r="MCW41" s="145"/>
      <c r="MCX41" s="129"/>
      <c r="MCY41" s="130"/>
      <c r="MCZ41" s="130"/>
      <c r="MDA41" s="131"/>
      <c r="MDB41" s="134"/>
      <c r="MDC41" s="130"/>
      <c r="MDD41" s="133"/>
      <c r="MDE41" s="145"/>
      <c r="MDF41" s="129"/>
      <c r="MDG41" s="130"/>
      <c r="MDH41" s="130"/>
      <c r="MDI41" s="131"/>
      <c r="MDJ41" s="134"/>
      <c r="MDK41" s="130"/>
      <c r="MDL41" s="133"/>
      <c r="MDM41" s="145"/>
      <c r="MDN41" s="129"/>
      <c r="MDO41" s="130"/>
      <c r="MDP41" s="130"/>
      <c r="MDQ41" s="131"/>
      <c r="MDR41" s="134"/>
      <c r="MDS41" s="130"/>
      <c r="MDT41" s="133"/>
      <c r="MDU41" s="145"/>
      <c r="MDV41" s="129"/>
      <c r="MDW41" s="130"/>
      <c r="MDX41" s="130"/>
      <c r="MDY41" s="131"/>
      <c r="MDZ41" s="134"/>
      <c r="MEA41" s="130"/>
      <c r="MEB41" s="133"/>
      <c r="MEC41" s="145"/>
      <c r="MED41" s="129"/>
      <c r="MEE41" s="130"/>
      <c r="MEF41" s="130"/>
      <c r="MEG41" s="131"/>
      <c r="MEH41" s="134"/>
      <c r="MEI41" s="130"/>
      <c r="MEJ41" s="133"/>
      <c r="MEK41" s="145"/>
      <c r="MEL41" s="129"/>
      <c r="MEM41" s="130"/>
      <c r="MEN41" s="130"/>
      <c r="MEO41" s="131"/>
      <c r="MEP41" s="134"/>
      <c r="MEQ41" s="130"/>
      <c r="MER41" s="133"/>
      <c r="MES41" s="145"/>
      <c r="MET41" s="129"/>
      <c r="MEU41" s="130"/>
      <c r="MEV41" s="130"/>
      <c r="MEW41" s="131"/>
      <c r="MEX41" s="134"/>
      <c r="MEY41" s="130"/>
      <c r="MEZ41" s="133"/>
      <c r="MFA41" s="145"/>
      <c r="MFB41" s="129"/>
      <c r="MFC41" s="130"/>
      <c r="MFD41" s="130"/>
      <c r="MFE41" s="131"/>
      <c r="MFF41" s="134"/>
      <c r="MFG41" s="130"/>
      <c r="MFH41" s="133"/>
      <c r="MFI41" s="145"/>
      <c r="MFJ41" s="129"/>
      <c r="MFK41" s="130"/>
      <c r="MFL41" s="130"/>
      <c r="MFM41" s="131"/>
      <c r="MFN41" s="134"/>
      <c r="MFO41" s="130"/>
      <c r="MFP41" s="133"/>
      <c r="MFQ41" s="145"/>
      <c r="MFR41" s="129"/>
      <c r="MFS41" s="130"/>
      <c r="MFT41" s="130"/>
      <c r="MFU41" s="131"/>
      <c r="MFV41" s="134"/>
      <c r="MFW41" s="130"/>
      <c r="MFX41" s="133"/>
      <c r="MFY41" s="145"/>
      <c r="MFZ41" s="129"/>
      <c r="MGA41" s="130"/>
      <c r="MGB41" s="130"/>
      <c r="MGC41" s="131"/>
      <c r="MGD41" s="134"/>
      <c r="MGE41" s="130"/>
      <c r="MGF41" s="133"/>
      <c r="MGG41" s="145"/>
      <c r="MGH41" s="129"/>
      <c r="MGI41" s="130"/>
      <c r="MGJ41" s="130"/>
      <c r="MGK41" s="131"/>
      <c r="MGL41" s="134"/>
      <c r="MGM41" s="130"/>
      <c r="MGN41" s="133"/>
      <c r="MGO41" s="145"/>
      <c r="MGP41" s="129"/>
      <c r="MGQ41" s="130"/>
      <c r="MGR41" s="130"/>
      <c r="MGS41" s="131"/>
      <c r="MGT41" s="134"/>
      <c r="MGU41" s="130"/>
      <c r="MGV41" s="133"/>
      <c r="MGW41" s="145"/>
      <c r="MGX41" s="129"/>
      <c r="MGY41" s="130"/>
      <c r="MGZ41" s="130"/>
      <c r="MHA41" s="131"/>
      <c r="MHB41" s="134"/>
      <c r="MHC41" s="130"/>
      <c r="MHD41" s="133"/>
      <c r="MHE41" s="145"/>
      <c r="MHF41" s="129"/>
      <c r="MHG41" s="130"/>
      <c r="MHH41" s="130"/>
      <c r="MHI41" s="131"/>
      <c r="MHJ41" s="134"/>
      <c r="MHK41" s="130"/>
      <c r="MHL41" s="133"/>
      <c r="MHM41" s="145"/>
      <c r="MHN41" s="129"/>
      <c r="MHO41" s="130"/>
      <c r="MHP41" s="130"/>
      <c r="MHQ41" s="131"/>
      <c r="MHR41" s="134"/>
      <c r="MHS41" s="130"/>
      <c r="MHT41" s="133"/>
      <c r="MHU41" s="145"/>
      <c r="MHV41" s="129"/>
      <c r="MHW41" s="130"/>
      <c r="MHX41" s="130"/>
      <c r="MHY41" s="131"/>
      <c r="MHZ41" s="134"/>
      <c r="MIA41" s="130"/>
      <c r="MIB41" s="133"/>
      <c r="MIC41" s="145"/>
      <c r="MID41" s="129"/>
      <c r="MIE41" s="130"/>
      <c r="MIF41" s="130"/>
      <c r="MIG41" s="131"/>
      <c r="MIH41" s="134"/>
      <c r="MII41" s="130"/>
      <c r="MIJ41" s="133"/>
      <c r="MIK41" s="145"/>
      <c r="MIL41" s="129"/>
      <c r="MIM41" s="130"/>
      <c r="MIN41" s="130"/>
      <c r="MIO41" s="131"/>
      <c r="MIP41" s="134"/>
      <c r="MIQ41" s="130"/>
      <c r="MIR41" s="133"/>
      <c r="MIS41" s="145"/>
      <c r="MIT41" s="129"/>
      <c r="MIU41" s="130"/>
      <c r="MIV41" s="130"/>
      <c r="MIW41" s="131"/>
      <c r="MIX41" s="134"/>
      <c r="MIY41" s="130"/>
      <c r="MIZ41" s="133"/>
      <c r="MJA41" s="145"/>
      <c r="MJB41" s="129"/>
      <c r="MJC41" s="130"/>
      <c r="MJD41" s="130"/>
      <c r="MJE41" s="131"/>
      <c r="MJF41" s="134"/>
      <c r="MJG41" s="130"/>
      <c r="MJH41" s="133"/>
      <c r="MJI41" s="145"/>
      <c r="MJJ41" s="129"/>
      <c r="MJK41" s="130"/>
      <c r="MJL41" s="130"/>
      <c r="MJM41" s="131"/>
      <c r="MJN41" s="134"/>
      <c r="MJO41" s="130"/>
      <c r="MJP41" s="133"/>
      <c r="MJQ41" s="145"/>
      <c r="MJR41" s="129"/>
      <c r="MJS41" s="130"/>
      <c r="MJT41" s="130"/>
      <c r="MJU41" s="131"/>
      <c r="MJV41" s="134"/>
      <c r="MJW41" s="130"/>
      <c r="MJX41" s="133"/>
      <c r="MJY41" s="145"/>
      <c r="MJZ41" s="129"/>
      <c r="MKA41" s="130"/>
      <c r="MKB41" s="130"/>
      <c r="MKC41" s="131"/>
      <c r="MKD41" s="134"/>
      <c r="MKE41" s="130"/>
      <c r="MKF41" s="133"/>
      <c r="MKG41" s="145"/>
      <c r="MKH41" s="129"/>
      <c r="MKI41" s="130"/>
      <c r="MKJ41" s="130"/>
      <c r="MKK41" s="131"/>
      <c r="MKL41" s="134"/>
      <c r="MKM41" s="130"/>
      <c r="MKN41" s="133"/>
      <c r="MKO41" s="145"/>
      <c r="MKP41" s="129"/>
      <c r="MKQ41" s="130"/>
      <c r="MKR41" s="130"/>
      <c r="MKS41" s="131"/>
      <c r="MKT41" s="134"/>
      <c r="MKU41" s="130"/>
      <c r="MKV41" s="133"/>
      <c r="MKW41" s="145"/>
      <c r="MKX41" s="129"/>
      <c r="MKY41" s="130"/>
      <c r="MKZ41" s="130"/>
      <c r="MLA41" s="131"/>
      <c r="MLB41" s="134"/>
      <c r="MLC41" s="130"/>
      <c r="MLD41" s="133"/>
      <c r="MLE41" s="145"/>
      <c r="MLF41" s="129"/>
      <c r="MLG41" s="130"/>
      <c r="MLH41" s="130"/>
      <c r="MLI41" s="131"/>
      <c r="MLJ41" s="134"/>
      <c r="MLK41" s="130"/>
      <c r="MLL41" s="133"/>
      <c r="MLM41" s="145"/>
      <c r="MLN41" s="129"/>
      <c r="MLO41" s="130"/>
      <c r="MLP41" s="130"/>
      <c r="MLQ41" s="131"/>
      <c r="MLR41" s="134"/>
      <c r="MLS41" s="130"/>
      <c r="MLT41" s="133"/>
      <c r="MLU41" s="145"/>
      <c r="MLV41" s="129"/>
      <c r="MLW41" s="130"/>
      <c r="MLX41" s="130"/>
      <c r="MLY41" s="131"/>
      <c r="MLZ41" s="134"/>
      <c r="MMA41" s="130"/>
      <c r="MMB41" s="133"/>
      <c r="MMC41" s="145"/>
      <c r="MMD41" s="129"/>
      <c r="MME41" s="130"/>
      <c r="MMF41" s="130"/>
      <c r="MMG41" s="131"/>
      <c r="MMH41" s="134"/>
      <c r="MMI41" s="130"/>
      <c r="MMJ41" s="133"/>
      <c r="MMK41" s="145"/>
      <c r="MML41" s="129"/>
      <c r="MMM41" s="130"/>
      <c r="MMN41" s="130"/>
      <c r="MMO41" s="131"/>
      <c r="MMP41" s="134"/>
      <c r="MMQ41" s="130"/>
      <c r="MMR41" s="133"/>
      <c r="MMS41" s="145"/>
      <c r="MMT41" s="129"/>
      <c r="MMU41" s="130"/>
      <c r="MMV41" s="130"/>
      <c r="MMW41" s="131"/>
      <c r="MMX41" s="134"/>
      <c r="MMY41" s="130"/>
      <c r="MMZ41" s="133"/>
      <c r="MNA41" s="145"/>
      <c r="MNB41" s="129"/>
      <c r="MNC41" s="130"/>
      <c r="MND41" s="130"/>
      <c r="MNE41" s="131"/>
      <c r="MNF41" s="134"/>
      <c r="MNG41" s="130"/>
      <c r="MNH41" s="133"/>
      <c r="MNI41" s="145"/>
      <c r="MNJ41" s="129"/>
      <c r="MNK41" s="130"/>
      <c r="MNL41" s="130"/>
      <c r="MNM41" s="131"/>
      <c r="MNN41" s="134"/>
      <c r="MNO41" s="130"/>
      <c r="MNP41" s="133"/>
      <c r="MNQ41" s="145"/>
      <c r="MNR41" s="129"/>
      <c r="MNS41" s="130"/>
      <c r="MNT41" s="130"/>
      <c r="MNU41" s="131"/>
      <c r="MNV41" s="134"/>
      <c r="MNW41" s="130"/>
      <c r="MNX41" s="133"/>
      <c r="MNY41" s="145"/>
      <c r="MNZ41" s="129"/>
      <c r="MOA41" s="130"/>
      <c r="MOB41" s="130"/>
      <c r="MOC41" s="131"/>
      <c r="MOD41" s="134"/>
      <c r="MOE41" s="130"/>
      <c r="MOF41" s="133"/>
      <c r="MOG41" s="145"/>
      <c r="MOH41" s="129"/>
      <c r="MOI41" s="130"/>
      <c r="MOJ41" s="130"/>
      <c r="MOK41" s="131"/>
      <c r="MOL41" s="134"/>
      <c r="MOM41" s="130"/>
      <c r="MON41" s="133"/>
      <c r="MOO41" s="145"/>
      <c r="MOP41" s="129"/>
      <c r="MOQ41" s="130"/>
      <c r="MOR41" s="130"/>
      <c r="MOS41" s="131"/>
      <c r="MOT41" s="134"/>
      <c r="MOU41" s="130"/>
      <c r="MOV41" s="133"/>
      <c r="MOW41" s="145"/>
      <c r="MOX41" s="129"/>
      <c r="MOY41" s="130"/>
      <c r="MOZ41" s="130"/>
      <c r="MPA41" s="131"/>
      <c r="MPB41" s="134"/>
      <c r="MPC41" s="130"/>
      <c r="MPD41" s="133"/>
      <c r="MPE41" s="145"/>
      <c r="MPF41" s="129"/>
      <c r="MPG41" s="130"/>
      <c r="MPH41" s="130"/>
      <c r="MPI41" s="131"/>
      <c r="MPJ41" s="134"/>
      <c r="MPK41" s="130"/>
      <c r="MPL41" s="133"/>
      <c r="MPM41" s="145"/>
      <c r="MPN41" s="129"/>
      <c r="MPO41" s="130"/>
      <c r="MPP41" s="130"/>
      <c r="MPQ41" s="131"/>
      <c r="MPR41" s="134"/>
      <c r="MPS41" s="130"/>
      <c r="MPT41" s="133"/>
      <c r="MPU41" s="145"/>
      <c r="MPV41" s="129"/>
      <c r="MPW41" s="130"/>
      <c r="MPX41" s="130"/>
      <c r="MPY41" s="131"/>
      <c r="MPZ41" s="134"/>
      <c r="MQA41" s="130"/>
      <c r="MQB41" s="133"/>
      <c r="MQC41" s="145"/>
      <c r="MQD41" s="129"/>
      <c r="MQE41" s="130"/>
      <c r="MQF41" s="130"/>
      <c r="MQG41" s="131"/>
      <c r="MQH41" s="134"/>
      <c r="MQI41" s="130"/>
      <c r="MQJ41" s="133"/>
      <c r="MQK41" s="145"/>
      <c r="MQL41" s="129"/>
      <c r="MQM41" s="130"/>
      <c r="MQN41" s="130"/>
      <c r="MQO41" s="131"/>
      <c r="MQP41" s="134"/>
      <c r="MQQ41" s="130"/>
      <c r="MQR41" s="133"/>
      <c r="MQS41" s="145"/>
      <c r="MQT41" s="129"/>
      <c r="MQU41" s="130"/>
      <c r="MQV41" s="130"/>
      <c r="MQW41" s="131"/>
      <c r="MQX41" s="134"/>
      <c r="MQY41" s="130"/>
      <c r="MQZ41" s="133"/>
      <c r="MRA41" s="145"/>
      <c r="MRB41" s="129"/>
      <c r="MRC41" s="130"/>
      <c r="MRD41" s="130"/>
      <c r="MRE41" s="131"/>
      <c r="MRF41" s="134"/>
      <c r="MRG41" s="130"/>
      <c r="MRH41" s="133"/>
      <c r="MRI41" s="145"/>
      <c r="MRJ41" s="129"/>
      <c r="MRK41" s="130"/>
      <c r="MRL41" s="130"/>
      <c r="MRM41" s="131"/>
      <c r="MRN41" s="134"/>
      <c r="MRO41" s="130"/>
      <c r="MRP41" s="133"/>
      <c r="MRQ41" s="145"/>
      <c r="MRR41" s="129"/>
      <c r="MRS41" s="130"/>
      <c r="MRT41" s="130"/>
      <c r="MRU41" s="131"/>
      <c r="MRV41" s="134"/>
      <c r="MRW41" s="130"/>
      <c r="MRX41" s="133"/>
      <c r="MRY41" s="145"/>
      <c r="MRZ41" s="129"/>
      <c r="MSA41" s="130"/>
      <c r="MSB41" s="130"/>
      <c r="MSC41" s="131"/>
      <c r="MSD41" s="134"/>
      <c r="MSE41" s="130"/>
      <c r="MSF41" s="133"/>
      <c r="MSG41" s="145"/>
      <c r="MSH41" s="129"/>
      <c r="MSI41" s="130"/>
      <c r="MSJ41" s="130"/>
      <c r="MSK41" s="131"/>
      <c r="MSL41" s="134"/>
      <c r="MSM41" s="130"/>
      <c r="MSN41" s="133"/>
      <c r="MSO41" s="145"/>
      <c r="MSP41" s="129"/>
      <c r="MSQ41" s="130"/>
      <c r="MSR41" s="130"/>
      <c r="MSS41" s="131"/>
      <c r="MST41" s="134"/>
      <c r="MSU41" s="130"/>
      <c r="MSV41" s="133"/>
      <c r="MSW41" s="145"/>
      <c r="MSX41" s="129"/>
      <c r="MSY41" s="130"/>
      <c r="MSZ41" s="130"/>
      <c r="MTA41" s="131"/>
      <c r="MTB41" s="134"/>
      <c r="MTC41" s="130"/>
      <c r="MTD41" s="133"/>
      <c r="MTE41" s="145"/>
      <c r="MTF41" s="129"/>
      <c r="MTG41" s="130"/>
      <c r="MTH41" s="130"/>
      <c r="MTI41" s="131"/>
      <c r="MTJ41" s="134"/>
      <c r="MTK41" s="130"/>
      <c r="MTL41" s="133"/>
      <c r="MTM41" s="145"/>
      <c r="MTN41" s="129"/>
      <c r="MTO41" s="130"/>
      <c r="MTP41" s="130"/>
      <c r="MTQ41" s="131"/>
      <c r="MTR41" s="134"/>
      <c r="MTS41" s="130"/>
      <c r="MTT41" s="133"/>
      <c r="MTU41" s="145"/>
      <c r="MTV41" s="129"/>
      <c r="MTW41" s="130"/>
      <c r="MTX41" s="130"/>
      <c r="MTY41" s="131"/>
      <c r="MTZ41" s="134"/>
      <c r="MUA41" s="130"/>
      <c r="MUB41" s="133"/>
      <c r="MUC41" s="145"/>
      <c r="MUD41" s="129"/>
      <c r="MUE41" s="130"/>
      <c r="MUF41" s="130"/>
      <c r="MUG41" s="131"/>
      <c r="MUH41" s="134"/>
      <c r="MUI41" s="130"/>
      <c r="MUJ41" s="133"/>
      <c r="MUK41" s="145"/>
      <c r="MUL41" s="129"/>
      <c r="MUM41" s="130"/>
      <c r="MUN41" s="130"/>
      <c r="MUO41" s="131"/>
      <c r="MUP41" s="134"/>
      <c r="MUQ41" s="130"/>
      <c r="MUR41" s="133"/>
      <c r="MUS41" s="145"/>
      <c r="MUT41" s="129"/>
      <c r="MUU41" s="130"/>
      <c r="MUV41" s="130"/>
      <c r="MUW41" s="131"/>
      <c r="MUX41" s="134"/>
      <c r="MUY41" s="130"/>
      <c r="MUZ41" s="133"/>
      <c r="MVA41" s="145"/>
      <c r="MVB41" s="129"/>
      <c r="MVC41" s="130"/>
      <c r="MVD41" s="130"/>
      <c r="MVE41" s="131"/>
      <c r="MVF41" s="134"/>
      <c r="MVG41" s="130"/>
      <c r="MVH41" s="133"/>
      <c r="MVI41" s="145"/>
      <c r="MVJ41" s="129"/>
      <c r="MVK41" s="130"/>
      <c r="MVL41" s="130"/>
      <c r="MVM41" s="131"/>
      <c r="MVN41" s="134"/>
      <c r="MVO41" s="130"/>
      <c r="MVP41" s="133"/>
      <c r="MVQ41" s="145"/>
      <c r="MVR41" s="129"/>
      <c r="MVS41" s="130"/>
      <c r="MVT41" s="130"/>
      <c r="MVU41" s="131"/>
      <c r="MVV41" s="134"/>
      <c r="MVW41" s="130"/>
      <c r="MVX41" s="133"/>
      <c r="MVY41" s="145"/>
      <c r="MVZ41" s="129"/>
      <c r="MWA41" s="130"/>
      <c r="MWB41" s="130"/>
      <c r="MWC41" s="131"/>
      <c r="MWD41" s="134"/>
      <c r="MWE41" s="130"/>
      <c r="MWF41" s="133"/>
      <c r="MWG41" s="145"/>
      <c r="MWH41" s="129"/>
      <c r="MWI41" s="130"/>
      <c r="MWJ41" s="130"/>
      <c r="MWK41" s="131"/>
      <c r="MWL41" s="134"/>
      <c r="MWM41" s="130"/>
      <c r="MWN41" s="133"/>
      <c r="MWO41" s="145"/>
      <c r="MWP41" s="129"/>
      <c r="MWQ41" s="130"/>
      <c r="MWR41" s="130"/>
      <c r="MWS41" s="131"/>
      <c r="MWT41" s="134"/>
      <c r="MWU41" s="130"/>
      <c r="MWV41" s="133"/>
      <c r="MWW41" s="145"/>
      <c r="MWX41" s="129"/>
      <c r="MWY41" s="130"/>
      <c r="MWZ41" s="130"/>
      <c r="MXA41" s="131"/>
      <c r="MXB41" s="134"/>
      <c r="MXC41" s="130"/>
      <c r="MXD41" s="133"/>
      <c r="MXE41" s="145"/>
      <c r="MXF41" s="129"/>
      <c r="MXG41" s="130"/>
      <c r="MXH41" s="130"/>
      <c r="MXI41" s="131"/>
      <c r="MXJ41" s="134"/>
      <c r="MXK41" s="130"/>
      <c r="MXL41" s="133"/>
      <c r="MXM41" s="145"/>
      <c r="MXN41" s="129"/>
      <c r="MXO41" s="130"/>
      <c r="MXP41" s="130"/>
      <c r="MXQ41" s="131"/>
      <c r="MXR41" s="134"/>
      <c r="MXS41" s="130"/>
      <c r="MXT41" s="133"/>
      <c r="MXU41" s="145"/>
      <c r="MXV41" s="129"/>
      <c r="MXW41" s="130"/>
      <c r="MXX41" s="130"/>
      <c r="MXY41" s="131"/>
      <c r="MXZ41" s="134"/>
      <c r="MYA41" s="130"/>
      <c r="MYB41" s="133"/>
      <c r="MYC41" s="145"/>
      <c r="MYD41" s="129"/>
      <c r="MYE41" s="130"/>
      <c r="MYF41" s="130"/>
      <c r="MYG41" s="131"/>
      <c r="MYH41" s="134"/>
      <c r="MYI41" s="130"/>
      <c r="MYJ41" s="133"/>
      <c r="MYK41" s="145"/>
      <c r="MYL41" s="129"/>
      <c r="MYM41" s="130"/>
      <c r="MYN41" s="130"/>
      <c r="MYO41" s="131"/>
      <c r="MYP41" s="134"/>
      <c r="MYQ41" s="130"/>
      <c r="MYR41" s="133"/>
      <c r="MYS41" s="145"/>
      <c r="MYT41" s="129"/>
      <c r="MYU41" s="130"/>
      <c r="MYV41" s="130"/>
      <c r="MYW41" s="131"/>
      <c r="MYX41" s="134"/>
      <c r="MYY41" s="130"/>
      <c r="MYZ41" s="133"/>
      <c r="MZA41" s="145"/>
      <c r="MZB41" s="129"/>
      <c r="MZC41" s="130"/>
      <c r="MZD41" s="130"/>
      <c r="MZE41" s="131"/>
      <c r="MZF41" s="134"/>
      <c r="MZG41" s="130"/>
      <c r="MZH41" s="133"/>
      <c r="MZI41" s="145"/>
      <c r="MZJ41" s="129"/>
      <c r="MZK41" s="130"/>
      <c r="MZL41" s="130"/>
      <c r="MZM41" s="131"/>
      <c r="MZN41" s="134"/>
      <c r="MZO41" s="130"/>
      <c r="MZP41" s="133"/>
      <c r="MZQ41" s="145"/>
      <c r="MZR41" s="129"/>
      <c r="MZS41" s="130"/>
      <c r="MZT41" s="130"/>
      <c r="MZU41" s="131"/>
      <c r="MZV41" s="134"/>
      <c r="MZW41" s="130"/>
      <c r="MZX41" s="133"/>
      <c r="MZY41" s="145"/>
      <c r="MZZ41" s="129"/>
      <c r="NAA41" s="130"/>
      <c r="NAB41" s="130"/>
      <c r="NAC41" s="131"/>
      <c r="NAD41" s="134"/>
      <c r="NAE41" s="130"/>
      <c r="NAF41" s="133"/>
      <c r="NAG41" s="145"/>
      <c r="NAH41" s="129"/>
      <c r="NAI41" s="130"/>
      <c r="NAJ41" s="130"/>
      <c r="NAK41" s="131"/>
      <c r="NAL41" s="134"/>
      <c r="NAM41" s="130"/>
      <c r="NAN41" s="133"/>
      <c r="NAO41" s="145"/>
      <c r="NAP41" s="129"/>
      <c r="NAQ41" s="130"/>
      <c r="NAR41" s="130"/>
      <c r="NAS41" s="131"/>
      <c r="NAT41" s="134"/>
      <c r="NAU41" s="130"/>
      <c r="NAV41" s="133"/>
      <c r="NAW41" s="145"/>
      <c r="NAX41" s="129"/>
      <c r="NAY41" s="130"/>
      <c r="NAZ41" s="130"/>
      <c r="NBA41" s="131"/>
      <c r="NBB41" s="134"/>
      <c r="NBC41" s="130"/>
      <c r="NBD41" s="133"/>
      <c r="NBE41" s="145"/>
      <c r="NBF41" s="129"/>
      <c r="NBG41" s="130"/>
      <c r="NBH41" s="130"/>
      <c r="NBI41" s="131"/>
      <c r="NBJ41" s="134"/>
      <c r="NBK41" s="130"/>
      <c r="NBL41" s="133"/>
      <c r="NBM41" s="145"/>
      <c r="NBN41" s="129"/>
      <c r="NBO41" s="130"/>
      <c r="NBP41" s="130"/>
      <c r="NBQ41" s="131"/>
      <c r="NBR41" s="134"/>
      <c r="NBS41" s="130"/>
      <c r="NBT41" s="133"/>
      <c r="NBU41" s="145"/>
      <c r="NBV41" s="129"/>
      <c r="NBW41" s="130"/>
      <c r="NBX41" s="130"/>
      <c r="NBY41" s="131"/>
      <c r="NBZ41" s="134"/>
      <c r="NCA41" s="130"/>
      <c r="NCB41" s="133"/>
      <c r="NCC41" s="145"/>
      <c r="NCD41" s="129"/>
      <c r="NCE41" s="130"/>
      <c r="NCF41" s="130"/>
      <c r="NCG41" s="131"/>
      <c r="NCH41" s="134"/>
      <c r="NCI41" s="130"/>
      <c r="NCJ41" s="133"/>
      <c r="NCK41" s="145"/>
      <c r="NCL41" s="129"/>
      <c r="NCM41" s="130"/>
      <c r="NCN41" s="130"/>
      <c r="NCO41" s="131"/>
      <c r="NCP41" s="134"/>
      <c r="NCQ41" s="130"/>
      <c r="NCR41" s="133"/>
      <c r="NCS41" s="145"/>
      <c r="NCT41" s="129"/>
      <c r="NCU41" s="130"/>
      <c r="NCV41" s="130"/>
      <c r="NCW41" s="131"/>
      <c r="NCX41" s="134"/>
      <c r="NCY41" s="130"/>
      <c r="NCZ41" s="133"/>
      <c r="NDA41" s="145"/>
      <c r="NDB41" s="129"/>
      <c r="NDC41" s="130"/>
      <c r="NDD41" s="130"/>
      <c r="NDE41" s="131"/>
      <c r="NDF41" s="134"/>
      <c r="NDG41" s="130"/>
      <c r="NDH41" s="133"/>
      <c r="NDI41" s="145"/>
      <c r="NDJ41" s="129"/>
      <c r="NDK41" s="130"/>
      <c r="NDL41" s="130"/>
      <c r="NDM41" s="131"/>
      <c r="NDN41" s="134"/>
      <c r="NDO41" s="130"/>
      <c r="NDP41" s="133"/>
      <c r="NDQ41" s="145"/>
      <c r="NDR41" s="129"/>
      <c r="NDS41" s="130"/>
      <c r="NDT41" s="130"/>
      <c r="NDU41" s="131"/>
      <c r="NDV41" s="134"/>
      <c r="NDW41" s="130"/>
      <c r="NDX41" s="133"/>
      <c r="NDY41" s="145"/>
      <c r="NDZ41" s="129"/>
      <c r="NEA41" s="130"/>
      <c r="NEB41" s="130"/>
      <c r="NEC41" s="131"/>
      <c r="NED41" s="134"/>
      <c r="NEE41" s="130"/>
      <c r="NEF41" s="133"/>
      <c r="NEG41" s="145"/>
      <c r="NEH41" s="129"/>
      <c r="NEI41" s="130"/>
      <c r="NEJ41" s="130"/>
      <c r="NEK41" s="131"/>
      <c r="NEL41" s="134"/>
      <c r="NEM41" s="130"/>
      <c r="NEN41" s="133"/>
      <c r="NEO41" s="145"/>
      <c r="NEP41" s="129"/>
      <c r="NEQ41" s="130"/>
      <c r="NER41" s="130"/>
      <c r="NES41" s="131"/>
      <c r="NET41" s="134"/>
      <c r="NEU41" s="130"/>
      <c r="NEV41" s="133"/>
      <c r="NEW41" s="145"/>
      <c r="NEX41" s="129"/>
      <c r="NEY41" s="130"/>
      <c r="NEZ41" s="130"/>
      <c r="NFA41" s="131"/>
      <c r="NFB41" s="134"/>
      <c r="NFC41" s="130"/>
      <c r="NFD41" s="133"/>
      <c r="NFE41" s="145"/>
      <c r="NFF41" s="129"/>
      <c r="NFG41" s="130"/>
      <c r="NFH41" s="130"/>
      <c r="NFI41" s="131"/>
      <c r="NFJ41" s="134"/>
      <c r="NFK41" s="130"/>
      <c r="NFL41" s="133"/>
      <c r="NFM41" s="145"/>
      <c r="NFN41" s="129"/>
      <c r="NFO41" s="130"/>
      <c r="NFP41" s="130"/>
      <c r="NFQ41" s="131"/>
      <c r="NFR41" s="134"/>
      <c r="NFS41" s="130"/>
      <c r="NFT41" s="133"/>
      <c r="NFU41" s="145"/>
      <c r="NFV41" s="129"/>
      <c r="NFW41" s="130"/>
      <c r="NFX41" s="130"/>
      <c r="NFY41" s="131"/>
      <c r="NFZ41" s="134"/>
      <c r="NGA41" s="130"/>
      <c r="NGB41" s="133"/>
      <c r="NGC41" s="145"/>
      <c r="NGD41" s="129"/>
      <c r="NGE41" s="130"/>
      <c r="NGF41" s="130"/>
      <c r="NGG41" s="131"/>
      <c r="NGH41" s="134"/>
      <c r="NGI41" s="130"/>
      <c r="NGJ41" s="133"/>
      <c r="NGK41" s="145"/>
      <c r="NGL41" s="129"/>
      <c r="NGM41" s="130"/>
      <c r="NGN41" s="130"/>
      <c r="NGO41" s="131"/>
      <c r="NGP41" s="134"/>
      <c r="NGQ41" s="130"/>
      <c r="NGR41" s="133"/>
      <c r="NGS41" s="145"/>
      <c r="NGT41" s="129"/>
      <c r="NGU41" s="130"/>
      <c r="NGV41" s="130"/>
      <c r="NGW41" s="131"/>
      <c r="NGX41" s="134"/>
      <c r="NGY41" s="130"/>
      <c r="NGZ41" s="133"/>
      <c r="NHA41" s="145"/>
      <c r="NHB41" s="129"/>
      <c r="NHC41" s="130"/>
      <c r="NHD41" s="130"/>
      <c r="NHE41" s="131"/>
      <c r="NHF41" s="134"/>
      <c r="NHG41" s="130"/>
      <c r="NHH41" s="133"/>
      <c r="NHI41" s="145"/>
      <c r="NHJ41" s="129"/>
      <c r="NHK41" s="130"/>
      <c r="NHL41" s="130"/>
      <c r="NHM41" s="131"/>
      <c r="NHN41" s="134"/>
      <c r="NHO41" s="130"/>
      <c r="NHP41" s="133"/>
      <c r="NHQ41" s="145"/>
      <c r="NHR41" s="129"/>
      <c r="NHS41" s="130"/>
      <c r="NHT41" s="130"/>
      <c r="NHU41" s="131"/>
      <c r="NHV41" s="134"/>
      <c r="NHW41" s="130"/>
      <c r="NHX41" s="133"/>
      <c r="NHY41" s="145"/>
      <c r="NHZ41" s="129"/>
      <c r="NIA41" s="130"/>
      <c r="NIB41" s="130"/>
      <c r="NIC41" s="131"/>
      <c r="NID41" s="134"/>
      <c r="NIE41" s="130"/>
      <c r="NIF41" s="133"/>
      <c r="NIG41" s="145"/>
      <c r="NIH41" s="129"/>
      <c r="NII41" s="130"/>
      <c r="NIJ41" s="130"/>
      <c r="NIK41" s="131"/>
      <c r="NIL41" s="134"/>
      <c r="NIM41" s="130"/>
      <c r="NIN41" s="133"/>
      <c r="NIO41" s="145"/>
      <c r="NIP41" s="129"/>
      <c r="NIQ41" s="130"/>
      <c r="NIR41" s="130"/>
      <c r="NIS41" s="131"/>
      <c r="NIT41" s="134"/>
      <c r="NIU41" s="130"/>
      <c r="NIV41" s="133"/>
      <c r="NIW41" s="145"/>
      <c r="NIX41" s="129"/>
      <c r="NIY41" s="130"/>
      <c r="NIZ41" s="130"/>
      <c r="NJA41" s="131"/>
      <c r="NJB41" s="134"/>
      <c r="NJC41" s="130"/>
      <c r="NJD41" s="133"/>
      <c r="NJE41" s="145"/>
      <c r="NJF41" s="129"/>
      <c r="NJG41" s="130"/>
      <c r="NJH41" s="130"/>
      <c r="NJI41" s="131"/>
      <c r="NJJ41" s="134"/>
      <c r="NJK41" s="130"/>
      <c r="NJL41" s="133"/>
      <c r="NJM41" s="145"/>
      <c r="NJN41" s="129"/>
      <c r="NJO41" s="130"/>
      <c r="NJP41" s="130"/>
      <c r="NJQ41" s="131"/>
      <c r="NJR41" s="134"/>
      <c r="NJS41" s="130"/>
      <c r="NJT41" s="133"/>
      <c r="NJU41" s="145"/>
      <c r="NJV41" s="129"/>
      <c r="NJW41" s="130"/>
      <c r="NJX41" s="130"/>
      <c r="NJY41" s="131"/>
      <c r="NJZ41" s="134"/>
      <c r="NKA41" s="130"/>
      <c r="NKB41" s="133"/>
      <c r="NKC41" s="145"/>
      <c r="NKD41" s="129"/>
      <c r="NKE41" s="130"/>
      <c r="NKF41" s="130"/>
      <c r="NKG41" s="131"/>
      <c r="NKH41" s="134"/>
      <c r="NKI41" s="130"/>
      <c r="NKJ41" s="133"/>
      <c r="NKK41" s="145"/>
      <c r="NKL41" s="129"/>
      <c r="NKM41" s="130"/>
      <c r="NKN41" s="130"/>
      <c r="NKO41" s="131"/>
      <c r="NKP41" s="134"/>
      <c r="NKQ41" s="130"/>
      <c r="NKR41" s="133"/>
      <c r="NKS41" s="145"/>
      <c r="NKT41" s="129"/>
      <c r="NKU41" s="130"/>
      <c r="NKV41" s="130"/>
      <c r="NKW41" s="131"/>
      <c r="NKX41" s="134"/>
      <c r="NKY41" s="130"/>
      <c r="NKZ41" s="133"/>
      <c r="NLA41" s="145"/>
      <c r="NLB41" s="129"/>
      <c r="NLC41" s="130"/>
      <c r="NLD41" s="130"/>
      <c r="NLE41" s="131"/>
      <c r="NLF41" s="134"/>
      <c r="NLG41" s="130"/>
      <c r="NLH41" s="133"/>
      <c r="NLI41" s="145"/>
      <c r="NLJ41" s="129"/>
      <c r="NLK41" s="130"/>
      <c r="NLL41" s="130"/>
      <c r="NLM41" s="131"/>
      <c r="NLN41" s="134"/>
      <c r="NLO41" s="130"/>
      <c r="NLP41" s="133"/>
      <c r="NLQ41" s="145"/>
      <c r="NLR41" s="129"/>
      <c r="NLS41" s="130"/>
      <c r="NLT41" s="130"/>
      <c r="NLU41" s="131"/>
      <c r="NLV41" s="134"/>
      <c r="NLW41" s="130"/>
      <c r="NLX41" s="133"/>
      <c r="NLY41" s="145"/>
      <c r="NLZ41" s="129"/>
      <c r="NMA41" s="130"/>
      <c r="NMB41" s="130"/>
      <c r="NMC41" s="131"/>
      <c r="NMD41" s="134"/>
      <c r="NME41" s="130"/>
      <c r="NMF41" s="133"/>
      <c r="NMG41" s="145"/>
      <c r="NMH41" s="129"/>
      <c r="NMI41" s="130"/>
      <c r="NMJ41" s="130"/>
      <c r="NMK41" s="131"/>
      <c r="NML41" s="134"/>
      <c r="NMM41" s="130"/>
      <c r="NMN41" s="133"/>
      <c r="NMO41" s="145"/>
      <c r="NMP41" s="129"/>
      <c r="NMQ41" s="130"/>
      <c r="NMR41" s="130"/>
      <c r="NMS41" s="131"/>
      <c r="NMT41" s="134"/>
      <c r="NMU41" s="130"/>
      <c r="NMV41" s="133"/>
      <c r="NMW41" s="145"/>
      <c r="NMX41" s="129"/>
      <c r="NMY41" s="130"/>
      <c r="NMZ41" s="130"/>
      <c r="NNA41" s="131"/>
      <c r="NNB41" s="134"/>
      <c r="NNC41" s="130"/>
      <c r="NND41" s="133"/>
      <c r="NNE41" s="145"/>
      <c r="NNF41" s="129"/>
      <c r="NNG41" s="130"/>
      <c r="NNH41" s="130"/>
      <c r="NNI41" s="131"/>
      <c r="NNJ41" s="134"/>
      <c r="NNK41" s="130"/>
      <c r="NNL41" s="133"/>
      <c r="NNM41" s="145"/>
      <c r="NNN41" s="129"/>
      <c r="NNO41" s="130"/>
      <c r="NNP41" s="130"/>
      <c r="NNQ41" s="131"/>
      <c r="NNR41" s="134"/>
      <c r="NNS41" s="130"/>
      <c r="NNT41" s="133"/>
      <c r="NNU41" s="145"/>
      <c r="NNV41" s="129"/>
      <c r="NNW41" s="130"/>
      <c r="NNX41" s="130"/>
      <c r="NNY41" s="131"/>
      <c r="NNZ41" s="134"/>
      <c r="NOA41" s="130"/>
      <c r="NOB41" s="133"/>
      <c r="NOC41" s="145"/>
      <c r="NOD41" s="129"/>
      <c r="NOE41" s="130"/>
      <c r="NOF41" s="130"/>
      <c r="NOG41" s="131"/>
      <c r="NOH41" s="134"/>
      <c r="NOI41" s="130"/>
      <c r="NOJ41" s="133"/>
      <c r="NOK41" s="145"/>
      <c r="NOL41" s="129"/>
      <c r="NOM41" s="130"/>
      <c r="NON41" s="130"/>
      <c r="NOO41" s="131"/>
      <c r="NOP41" s="134"/>
      <c r="NOQ41" s="130"/>
      <c r="NOR41" s="133"/>
      <c r="NOS41" s="145"/>
      <c r="NOT41" s="129"/>
      <c r="NOU41" s="130"/>
      <c r="NOV41" s="130"/>
      <c r="NOW41" s="131"/>
      <c r="NOX41" s="134"/>
      <c r="NOY41" s="130"/>
      <c r="NOZ41" s="133"/>
      <c r="NPA41" s="145"/>
      <c r="NPB41" s="129"/>
      <c r="NPC41" s="130"/>
      <c r="NPD41" s="130"/>
      <c r="NPE41" s="131"/>
      <c r="NPF41" s="134"/>
      <c r="NPG41" s="130"/>
      <c r="NPH41" s="133"/>
      <c r="NPI41" s="145"/>
      <c r="NPJ41" s="129"/>
      <c r="NPK41" s="130"/>
      <c r="NPL41" s="130"/>
      <c r="NPM41" s="131"/>
      <c r="NPN41" s="134"/>
      <c r="NPO41" s="130"/>
      <c r="NPP41" s="133"/>
      <c r="NPQ41" s="145"/>
      <c r="NPR41" s="129"/>
      <c r="NPS41" s="130"/>
      <c r="NPT41" s="130"/>
      <c r="NPU41" s="131"/>
      <c r="NPV41" s="134"/>
      <c r="NPW41" s="130"/>
      <c r="NPX41" s="133"/>
      <c r="NPY41" s="145"/>
      <c r="NPZ41" s="129"/>
      <c r="NQA41" s="130"/>
      <c r="NQB41" s="130"/>
      <c r="NQC41" s="131"/>
      <c r="NQD41" s="134"/>
      <c r="NQE41" s="130"/>
      <c r="NQF41" s="133"/>
      <c r="NQG41" s="145"/>
      <c r="NQH41" s="129"/>
      <c r="NQI41" s="130"/>
      <c r="NQJ41" s="130"/>
      <c r="NQK41" s="131"/>
      <c r="NQL41" s="134"/>
      <c r="NQM41" s="130"/>
      <c r="NQN41" s="133"/>
      <c r="NQO41" s="145"/>
      <c r="NQP41" s="129"/>
      <c r="NQQ41" s="130"/>
      <c r="NQR41" s="130"/>
      <c r="NQS41" s="131"/>
      <c r="NQT41" s="134"/>
      <c r="NQU41" s="130"/>
      <c r="NQV41" s="133"/>
      <c r="NQW41" s="145"/>
      <c r="NQX41" s="129"/>
      <c r="NQY41" s="130"/>
      <c r="NQZ41" s="130"/>
      <c r="NRA41" s="131"/>
      <c r="NRB41" s="134"/>
      <c r="NRC41" s="130"/>
      <c r="NRD41" s="133"/>
      <c r="NRE41" s="145"/>
      <c r="NRF41" s="129"/>
      <c r="NRG41" s="130"/>
      <c r="NRH41" s="130"/>
      <c r="NRI41" s="131"/>
      <c r="NRJ41" s="134"/>
      <c r="NRK41" s="130"/>
      <c r="NRL41" s="133"/>
      <c r="NRM41" s="145"/>
      <c r="NRN41" s="129"/>
      <c r="NRO41" s="130"/>
      <c r="NRP41" s="130"/>
      <c r="NRQ41" s="131"/>
      <c r="NRR41" s="134"/>
      <c r="NRS41" s="130"/>
      <c r="NRT41" s="133"/>
      <c r="NRU41" s="145"/>
      <c r="NRV41" s="129"/>
      <c r="NRW41" s="130"/>
      <c r="NRX41" s="130"/>
      <c r="NRY41" s="131"/>
      <c r="NRZ41" s="134"/>
      <c r="NSA41" s="130"/>
      <c r="NSB41" s="133"/>
      <c r="NSC41" s="145"/>
      <c r="NSD41" s="129"/>
      <c r="NSE41" s="130"/>
      <c r="NSF41" s="130"/>
      <c r="NSG41" s="131"/>
      <c r="NSH41" s="134"/>
      <c r="NSI41" s="130"/>
      <c r="NSJ41" s="133"/>
      <c r="NSK41" s="145"/>
      <c r="NSL41" s="129"/>
      <c r="NSM41" s="130"/>
      <c r="NSN41" s="130"/>
      <c r="NSO41" s="131"/>
      <c r="NSP41" s="134"/>
      <c r="NSQ41" s="130"/>
      <c r="NSR41" s="133"/>
      <c r="NSS41" s="145"/>
      <c r="NST41" s="129"/>
      <c r="NSU41" s="130"/>
      <c r="NSV41" s="130"/>
      <c r="NSW41" s="131"/>
      <c r="NSX41" s="134"/>
      <c r="NSY41" s="130"/>
      <c r="NSZ41" s="133"/>
      <c r="NTA41" s="145"/>
      <c r="NTB41" s="129"/>
      <c r="NTC41" s="130"/>
      <c r="NTD41" s="130"/>
      <c r="NTE41" s="131"/>
      <c r="NTF41" s="134"/>
      <c r="NTG41" s="130"/>
      <c r="NTH41" s="133"/>
      <c r="NTI41" s="145"/>
      <c r="NTJ41" s="129"/>
      <c r="NTK41" s="130"/>
      <c r="NTL41" s="130"/>
      <c r="NTM41" s="131"/>
      <c r="NTN41" s="134"/>
      <c r="NTO41" s="130"/>
      <c r="NTP41" s="133"/>
      <c r="NTQ41" s="145"/>
      <c r="NTR41" s="129"/>
      <c r="NTS41" s="130"/>
      <c r="NTT41" s="130"/>
      <c r="NTU41" s="131"/>
      <c r="NTV41" s="134"/>
      <c r="NTW41" s="130"/>
      <c r="NTX41" s="133"/>
      <c r="NTY41" s="145"/>
      <c r="NTZ41" s="129"/>
      <c r="NUA41" s="130"/>
      <c r="NUB41" s="130"/>
      <c r="NUC41" s="131"/>
      <c r="NUD41" s="134"/>
      <c r="NUE41" s="130"/>
      <c r="NUF41" s="133"/>
      <c r="NUG41" s="145"/>
      <c r="NUH41" s="129"/>
      <c r="NUI41" s="130"/>
      <c r="NUJ41" s="130"/>
      <c r="NUK41" s="131"/>
      <c r="NUL41" s="134"/>
      <c r="NUM41" s="130"/>
      <c r="NUN41" s="133"/>
      <c r="NUO41" s="145"/>
      <c r="NUP41" s="129"/>
      <c r="NUQ41" s="130"/>
      <c r="NUR41" s="130"/>
      <c r="NUS41" s="131"/>
      <c r="NUT41" s="134"/>
      <c r="NUU41" s="130"/>
      <c r="NUV41" s="133"/>
      <c r="NUW41" s="145"/>
      <c r="NUX41" s="129"/>
      <c r="NUY41" s="130"/>
      <c r="NUZ41" s="130"/>
      <c r="NVA41" s="131"/>
      <c r="NVB41" s="134"/>
      <c r="NVC41" s="130"/>
      <c r="NVD41" s="133"/>
      <c r="NVE41" s="145"/>
      <c r="NVF41" s="129"/>
      <c r="NVG41" s="130"/>
      <c r="NVH41" s="130"/>
      <c r="NVI41" s="131"/>
      <c r="NVJ41" s="134"/>
      <c r="NVK41" s="130"/>
      <c r="NVL41" s="133"/>
      <c r="NVM41" s="145"/>
      <c r="NVN41" s="129"/>
      <c r="NVO41" s="130"/>
      <c r="NVP41" s="130"/>
      <c r="NVQ41" s="131"/>
      <c r="NVR41" s="134"/>
      <c r="NVS41" s="130"/>
      <c r="NVT41" s="133"/>
      <c r="NVU41" s="145"/>
      <c r="NVV41" s="129"/>
      <c r="NVW41" s="130"/>
      <c r="NVX41" s="130"/>
      <c r="NVY41" s="131"/>
      <c r="NVZ41" s="134"/>
      <c r="NWA41" s="130"/>
      <c r="NWB41" s="133"/>
      <c r="NWC41" s="145"/>
      <c r="NWD41" s="129"/>
      <c r="NWE41" s="130"/>
      <c r="NWF41" s="130"/>
      <c r="NWG41" s="131"/>
      <c r="NWH41" s="134"/>
      <c r="NWI41" s="130"/>
      <c r="NWJ41" s="133"/>
      <c r="NWK41" s="145"/>
      <c r="NWL41" s="129"/>
      <c r="NWM41" s="130"/>
      <c r="NWN41" s="130"/>
      <c r="NWO41" s="131"/>
      <c r="NWP41" s="134"/>
      <c r="NWQ41" s="130"/>
      <c r="NWR41" s="133"/>
      <c r="NWS41" s="145"/>
      <c r="NWT41" s="129"/>
      <c r="NWU41" s="130"/>
      <c r="NWV41" s="130"/>
      <c r="NWW41" s="131"/>
      <c r="NWX41" s="134"/>
      <c r="NWY41" s="130"/>
      <c r="NWZ41" s="133"/>
      <c r="NXA41" s="145"/>
      <c r="NXB41" s="129"/>
      <c r="NXC41" s="130"/>
      <c r="NXD41" s="130"/>
      <c r="NXE41" s="131"/>
      <c r="NXF41" s="134"/>
      <c r="NXG41" s="130"/>
      <c r="NXH41" s="133"/>
      <c r="NXI41" s="145"/>
      <c r="NXJ41" s="129"/>
      <c r="NXK41" s="130"/>
      <c r="NXL41" s="130"/>
      <c r="NXM41" s="131"/>
      <c r="NXN41" s="134"/>
      <c r="NXO41" s="130"/>
      <c r="NXP41" s="133"/>
      <c r="NXQ41" s="145"/>
      <c r="NXR41" s="129"/>
      <c r="NXS41" s="130"/>
      <c r="NXT41" s="130"/>
      <c r="NXU41" s="131"/>
      <c r="NXV41" s="134"/>
      <c r="NXW41" s="130"/>
      <c r="NXX41" s="133"/>
      <c r="NXY41" s="145"/>
      <c r="NXZ41" s="129"/>
      <c r="NYA41" s="130"/>
      <c r="NYB41" s="130"/>
      <c r="NYC41" s="131"/>
      <c r="NYD41" s="134"/>
      <c r="NYE41" s="130"/>
      <c r="NYF41" s="133"/>
      <c r="NYG41" s="145"/>
      <c r="NYH41" s="129"/>
      <c r="NYI41" s="130"/>
      <c r="NYJ41" s="130"/>
      <c r="NYK41" s="131"/>
      <c r="NYL41" s="134"/>
      <c r="NYM41" s="130"/>
      <c r="NYN41" s="133"/>
      <c r="NYO41" s="145"/>
      <c r="NYP41" s="129"/>
      <c r="NYQ41" s="130"/>
      <c r="NYR41" s="130"/>
      <c r="NYS41" s="131"/>
      <c r="NYT41" s="134"/>
      <c r="NYU41" s="130"/>
      <c r="NYV41" s="133"/>
      <c r="NYW41" s="145"/>
      <c r="NYX41" s="129"/>
      <c r="NYY41" s="130"/>
      <c r="NYZ41" s="130"/>
      <c r="NZA41" s="131"/>
      <c r="NZB41" s="134"/>
      <c r="NZC41" s="130"/>
      <c r="NZD41" s="133"/>
      <c r="NZE41" s="145"/>
      <c r="NZF41" s="129"/>
      <c r="NZG41" s="130"/>
      <c r="NZH41" s="130"/>
      <c r="NZI41" s="131"/>
      <c r="NZJ41" s="134"/>
      <c r="NZK41" s="130"/>
      <c r="NZL41" s="133"/>
      <c r="NZM41" s="145"/>
      <c r="NZN41" s="129"/>
      <c r="NZO41" s="130"/>
      <c r="NZP41" s="130"/>
      <c r="NZQ41" s="131"/>
      <c r="NZR41" s="134"/>
      <c r="NZS41" s="130"/>
      <c r="NZT41" s="133"/>
      <c r="NZU41" s="145"/>
      <c r="NZV41" s="129"/>
      <c r="NZW41" s="130"/>
      <c r="NZX41" s="130"/>
      <c r="NZY41" s="131"/>
      <c r="NZZ41" s="134"/>
      <c r="OAA41" s="130"/>
      <c r="OAB41" s="133"/>
      <c r="OAC41" s="145"/>
      <c r="OAD41" s="129"/>
      <c r="OAE41" s="130"/>
      <c r="OAF41" s="130"/>
      <c r="OAG41" s="131"/>
      <c r="OAH41" s="134"/>
      <c r="OAI41" s="130"/>
      <c r="OAJ41" s="133"/>
      <c r="OAK41" s="145"/>
      <c r="OAL41" s="129"/>
      <c r="OAM41" s="130"/>
      <c r="OAN41" s="130"/>
      <c r="OAO41" s="131"/>
      <c r="OAP41" s="134"/>
      <c r="OAQ41" s="130"/>
      <c r="OAR41" s="133"/>
      <c r="OAS41" s="145"/>
      <c r="OAT41" s="129"/>
      <c r="OAU41" s="130"/>
      <c r="OAV41" s="130"/>
      <c r="OAW41" s="131"/>
      <c r="OAX41" s="134"/>
      <c r="OAY41" s="130"/>
      <c r="OAZ41" s="133"/>
      <c r="OBA41" s="145"/>
      <c r="OBB41" s="129"/>
      <c r="OBC41" s="130"/>
      <c r="OBD41" s="130"/>
      <c r="OBE41" s="131"/>
      <c r="OBF41" s="134"/>
      <c r="OBG41" s="130"/>
      <c r="OBH41" s="133"/>
      <c r="OBI41" s="145"/>
      <c r="OBJ41" s="129"/>
      <c r="OBK41" s="130"/>
      <c r="OBL41" s="130"/>
      <c r="OBM41" s="131"/>
      <c r="OBN41" s="134"/>
      <c r="OBO41" s="130"/>
      <c r="OBP41" s="133"/>
      <c r="OBQ41" s="145"/>
      <c r="OBR41" s="129"/>
      <c r="OBS41" s="130"/>
      <c r="OBT41" s="130"/>
      <c r="OBU41" s="131"/>
      <c r="OBV41" s="134"/>
      <c r="OBW41" s="130"/>
      <c r="OBX41" s="133"/>
      <c r="OBY41" s="145"/>
      <c r="OBZ41" s="129"/>
      <c r="OCA41" s="130"/>
      <c r="OCB41" s="130"/>
      <c r="OCC41" s="131"/>
      <c r="OCD41" s="134"/>
      <c r="OCE41" s="130"/>
      <c r="OCF41" s="133"/>
      <c r="OCG41" s="145"/>
      <c r="OCH41" s="129"/>
      <c r="OCI41" s="130"/>
      <c r="OCJ41" s="130"/>
      <c r="OCK41" s="131"/>
      <c r="OCL41" s="134"/>
      <c r="OCM41" s="130"/>
      <c r="OCN41" s="133"/>
      <c r="OCO41" s="145"/>
      <c r="OCP41" s="129"/>
      <c r="OCQ41" s="130"/>
      <c r="OCR41" s="130"/>
      <c r="OCS41" s="131"/>
      <c r="OCT41" s="134"/>
      <c r="OCU41" s="130"/>
      <c r="OCV41" s="133"/>
      <c r="OCW41" s="145"/>
      <c r="OCX41" s="129"/>
      <c r="OCY41" s="130"/>
      <c r="OCZ41" s="130"/>
      <c r="ODA41" s="131"/>
      <c r="ODB41" s="134"/>
      <c r="ODC41" s="130"/>
      <c r="ODD41" s="133"/>
      <c r="ODE41" s="145"/>
      <c r="ODF41" s="129"/>
      <c r="ODG41" s="130"/>
      <c r="ODH41" s="130"/>
      <c r="ODI41" s="131"/>
      <c r="ODJ41" s="134"/>
      <c r="ODK41" s="130"/>
      <c r="ODL41" s="133"/>
      <c r="ODM41" s="145"/>
      <c r="ODN41" s="129"/>
      <c r="ODO41" s="130"/>
      <c r="ODP41" s="130"/>
      <c r="ODQ41" s="131"/>
      <c r="ODR41" s="134"/>
      <c r="ODS41" s="130"/>
      <c r="ODT41" s="133"/>
      <c r="ODU41" s="145"/>
      <c r="ODV41" s="129"/>
      <c r="ODW41" s="130"/>
      <c r="ODX41" s="130"/>
      <c r="ODY41" s="131"/>
      <c r="ODZ41" s="134"/>
      <c r="OEA41" s="130"/>
      <c r="OEB41" s="133"/>
      <c r="OEC41" s="145"/>
      <c r="OED41" s="129"/>
      <c r="OEE41" s="130"/>
      <c r="OEF41" s="130"/>
      <c r="OEG41" s="131"/>
      <c r="OEH41" s="134"/>
      <c r="OEI41" s="130"/>
      <c r="OEJ41" s="133"/>
      <c r="OEK41" s="145"/>
      <c r="OEL41" s="129"/>
      <c r="OEM41" s="130"/>
      <c r="OEN41" s="130"/>
      <c r="OEO41" s="131"/>
      <c r="OEP41" s="134"/>
      <c r="OEQ41" s="130"/>
      <c r="OER41" s="133"/>
      <c r="OES41" s="145"/>
      <c r="OET41" s="129"/>
      <c r="OEU41" s="130"/>
      <c r="OEV41" s="130"/>
      <c r="OEW41" s="131"/>
      <c r="OEX41" s="134"/>
      <c r="OEY41" s="130"/>
      <c r="OEZ41" s="133"/>
      <c r="OFA41" s="145"/>
      <c r="OFB41" s="129"/>
      <c r="OFC41" s="130"/>
      <c r="OFD41" s="130"/>
      <c r="OFE41" s="131"/>
      <c r="OFF41" s="134"/>
      <c r="OFG41" s="130"/>
      <c r="OFH41" s="133"/>
      <c r="OFI41" s="145"/>
      <c r="OFJ41" s="129"/>
      <c r="OFK41" s="130"/>
      <c r="OFL41" s="130"/>
      <c r="OFM41" s="131"/>
      <c r="OFN41" s="134"/>
      <c r="OFO41" s="130"/>
      <c r="OFP41" s="133"/>
      <c r="OFQ41" s="145"/>
      <c r="OFR41" s="129"/>
      <c r="OFS41" s="130"/>
      <c r="OFT41" s="130"/>
      <c r="OFU41" s="131"/>
      <c r="OFV41" s="134"/>
      <c r="OFW41" s="130"/>
      <c r="OFX41" s="133"/>
      <c r="OFY41" s="145"/>
      <c r="OFZ41" s="129"/>
      <c r="OGA41" s="130"/>
      <c r="OGB41" s="130"/>
      <c r="OGC41" s="131"/>
      <c r="OGD41" s="134"/>
      <c r="OGE41" s="130"/>
      <c r="OGF41" s="133"/>
      <c r="OGG41" s="145"/>
      <c r="OGH41" s="129"/>
      <c r="OGI41" s="130"/>
      <c r="OGJ41" s="130"/>
      <c r="OGK41" s="131"/>
      <c r="OGL41" s="134"/>
      <c r="OGM41" s="130"/>
      <c r="OGN41" s="133"/>
      <c r="OGO41" s="145"/>
      <c r="OGP41" s="129"/>
      <c r="OGQ41" s="130"/>
      <c r="OGR41" s="130"/>
      <c r="OGS41" s="131"/>
      <c r="OGT41" s="134"/>
      <c r="OGU41" s="130"/>
      <c r="OGV41" s="133"/>
      <c r="OGW41" s="145"/>
      <c r="OGX41" s="129"/>
      <c r="OGY41" s="130"/>
      <c r="OGZ41" s="130"/>
      <c r="OHA41" s="131"/>
      <c r="OHB41" s="134"/>
      <c r="OHC41" s="130"/>
      <c r="OHD41" s="133"/>
      <c r="OHE41" s="145"/>
      <c r="OHF41" s="129"/>
      <c r="OHG41" s="130"/>
      <c r="OHH41" s="130"/>
      <c r="OHI41" s="131"/>
      <c r="OHJ41" s="134"/>
      <c r="OHK41" s="130"/>
      <c r="OHL41" s="133"/>
      <c r="OHM41" s="145"/>
      <c r="OHN41" s="129"/>
      <c r="OHO41" s="130"/>
      <c r="OHP41" s="130"/>
      <c r="OHQ41" s="131"/>
      <c r="OHR41" s="134"/>
      <c r="OHS41" s="130"/>
      <c r="OHT41" s="133"/>
      <c r="OHU41" s="145"/>
      <c r="OHV41" s="129"/>
      <c r="OHW41" s="130"/>
      <c r="OHX41" s="130"/>
      <c r="OHY41" s="131"/>
      <c r="OHZ41" s="134"/>
      <c r="OIA41" s="130"/>
      <c r="OIB41" s="133"/>
      <c r="OIC41" s="145"/>
      <c r="OID41" s="129"/>
      <c r="OIE41" s="130"/>
      <c r="OIF41" s="130"/>
      <c r="OIG41" s="131"/>
      <c r="OIH41" s="134"/>
      <c r="OII41" s="130"/>
      <c r="OIJ41" s="133"/>
      <c r="OIK41" s="145"/>
      <c r="OIL41" s="129"/>
      <c r="OIM41" s="130"/>
      <c r="OIN41" s="130"/>
      <c r="OIO41" s="131"/>
      <c r="OIP41" s="134"/>
      <c r="OIQ41" s="130"/>
      <c r="OIR41" s="133"/>
      <c r="OIS41" s="145"/>
      <c r="OIT41" s="129"/>
      <c r="OIU41" s="130"/>
      <c r="OIV41" s="130"/>
      <c r="OIW41" s="131"/>
      <c r="OIX41" s="134"/>
      <c r="OIY41" s="130"/>
      <c r="OIZ41" s="133"/>
      <c r="OJA41" s="145"/>
      <c r="OJB41" s="129"/>
      <c r="OJC41" s="130"/>
      <c r="OJD41" s="130"/>
      <c r="OJE41" s="131"/>
      <c r="OJF41" s="134"/>
      <c r="OJG41" s="130"/>
      <c r="OJH41" s="133"/>
      <c r="OJI41" s="145"/>
      <c r="OJJ41" s="129"/>
      <c r="OJK41" s="130"/>
      <c r="OJL41" s="130"/>
      <c r="OJM41" s="131"/>
      <c r="OJN41" s="134"/>
      <c r="OJO41" s="130"/>
      <c r="OJP41" s="133"/>
      <c r="OJQ41" s="145"/>
      <c r="OJR41" s="129"/>
      <c r="OJS41" s="130"/>
      <c r="OJT41" s="130"/>
      <c r="OJU41" s="131"/>
      <c r="OJV41" s="134"/>
      <c r="OJW41" s="130"/>
      <c r="OJX41" s="133"/>
      <c r="OJY41" s="145"/>
      <c r="OJZ41" s="129"/>
      <c r="OKA41" s="130"/>
      <c r="OKB41" s="130"/>
      <c r="OKC41" s="131"/>
      <c r="OKD41" s="134"/>
      <c r="OKE41" s="130"/>
      <c r="OKF41" s="133"/>
      <c r="OKG41" s="145"/>
      <c r="OKH41" s="129"/>
      <c r="OKI41" s="130"/>
      <c r="OKJ41" s="130"/>
      <c r="OKK41" s="131"/>
      <c r="OKL41" s="134"/>
      <c r="OKM41" s="130"/>
      <c r="OKN41" s="133"/>
      <c r="OKO41" s="145"/>
      <c r="OKP41" s="129"/>
      <c r="OKQ41" s="130"/>
      <c r="OKR41" s="130"/>
      <c r="OKS41" s="131"/>
      <c r="OKT41" s="134"/>
      <c r="OKU41" s="130"/>
      <c r="OKV41" s="133"/>
      <c r="OKW41" s="145"/>
      <c r="OKX41" s="129"/>
      <c r="OKY41" s="130"/>
      <c r="OKZ41" s="130"/>
      <c r="OLA41" s="131"/>
      <c r="OLB41" s="134"/>
      <c r="OLC41" s="130"/>
      <c r="OLD41" s="133"/>
      <c r="OLE41" s="145"/>
      <c r="OLF41" s="129"/>
      <c r="OLG41" s="130"/>
      <c r="OLH41" s="130"/>
      <c r="OLI41" s="131"/>
      <c r="OLJ41" s="134"/>
      <c r="OLK41" s="130"/>
      <c r="OLL41" s="133"/>
      <c r="OLM41" s="145"/>
      <c r="OLN41" s="129"/>
      <c r="OLO41" s="130"/>
      <c r="OLP41" s="130"/>
      <c r="OLQ41" s="131"/>
      <c r="OLR41" s="134"/>
      <c r="OLS41" s="130"/>
      <c r="OLT41" s="133"/>
      <c r="OLU41" s="145"/>
      <c r="OLV41" s="129"/>
      <c r="OLW41" s="130"/>
      <c r="OLX41" s="130"/>
      <c r="OLY41" s="131"/>
      <c r="OLZ41" s="134"/>
      <c r="OMA41" s="130"/>
      <c r="OMB41" s="133"/>
      <c r="OMC41" s="145"/>
      <c r="OMD41" s="129"/>
      <c r="OME41" s="130"/>
      <c r="OMF41" s="130"/>
      <c r="OMG41" s="131"/>
      <c r="OMH41" s="134"/>
      <c r="OMI41" s="130"/>
      <c r="OMJ41" s="133"/>
      <c r="OMK41" s="145"/>
      <c r="OML41" s="129"/>
      <c r="OMM41" s="130"/>
      <c r="OMN41" s="130"/>
      <c r="OMO41" s="131"/>
      <c r="OMP41" s="134"/>
      <c r="OMQ41" s="130"/>
      <c r="OMR41" s="133"/>
      <c r="OMS41" s="145"/>
      <c r="OMT41" s="129"/>
      <c r="OMU41" s="130"/>
      <c r="OMV41" s="130"/>
      <c r="OMW41" s="131"/>
      <c r="OMX41" s="134"/>
      <c r="OMY41" s="130"/>
      <c r="OMZ41" s="133"/>
      <c r="ONA41" s="145"/>
      <c r="ONB41" s="129"/>
      <c r="ONC41" s="130"/>
      <c r="OND41" s="130"/>
      <c r="ONE41" s="131"/>
      <c r="ONF41" s="134"/>
      <c r="ONG41" s="130"/>
      <c r="ONH41" s="133"/>
      <c r="ONI41" s="145"/>
      <c r="ONJ41" s="129"/>
      <c r="ONK41" s="130"/>
      <c r="ONL41" s="130"/>
      <c r="ONM41" s="131"/>
      <c r="ONN41" s="134"/>
      <c r="ONO41" s="130"/>
      <c r="ONP41" s="133"/>
      <c r="ONQ41" s="145"/>
      <c r="ONR41" s="129"/>
      <c r="ONS41" s="130"/>
      <c r="ONT41" s="130"/>
      <c r="ONU41" s="131"/>
      <c r="ONV41" s="134"/>
      <c r="ONW41" s="130"/>
      <c r="ONX41" s="133"/>
      <c r="ONY41" s="145"/>
      <c r="ONZ41" s="129"/>
      <c r="OOA41" s="130"/>
      <c r="OOB41" s="130"/>
      <c r="OOC41" s="131"/>
      <c r="OOD41" s="134"/>
      <c r="OOE41" s="130"/>
      <c r="OOF41" s="133"/>
      <c r="OOG41" s="145"/>
      <c r="OOH41" s="129"/>
      <c r="OOI41" s="130"/>
      <c r="OOJ41" s="130"/>
      <c r="OOK41" s="131"/>
      <c r="OOL41" s="134"/>
      <c r="OOM41" s="130"/>
      <c r="OON41" s="133"/>
      <c r="OOO41" s="145"/>
      <c r="OOP41" s="129"/>
      <c r="OOQ41" s="130"/>
      <c r="OOR41" s="130"/>
      <c r="OOS41" s="131"/>
      <c r="OOT41" s="134"/>
      <c r="OOU41" s="130"/>
      <c r="OOV41" s="133"/>
      <c r="OOW41" s="145"/>
      <c r="OOX41" s="129"/>
      <c r="OOY41" s="130"/>
      <c r="OOZ41" s="130"/>
      <c r="OPA41" s="131"/>
      <c r="OPB41" s="134"/>
      <c r="OPC41" s="130"/>
      <c r="OPD41" s="133"/>
      <c r="OPE41" s="145"/>
      <c r="OPF41" s="129"/>
      <c r="OPG41" s="130"/>
      <c r="OPH41" s="130"/>
      <c r="OPI41" s="131"/>
      <c r="OPJ41" s="134"/>
      <c r="OPK41" s="130"/>
      <c r="OPL41" s="133"/>
      <c r="OPM41" s="145"/>
      <c r="OPN41" s="129"/>
      <c r="OPO41" s="130"/>
      <c r="OPP41" s="130"/>
      <c r="OPQ41" s="131"/>
      <c r="OPR41" s="134"/>
      <c r="OPS41" s="130"/>
      <c r="OPT41" s="133"/>
      <c r="OPU41" s="145"/>
      <c r="OPV41" s="129"/>
      <c r="OPW41" s="130"/>
      <c r="OPX41" s="130"/>
      <c r="OPY41" s="131"/>
      <c r="OPZ41" s="134"/>
      <c r="OQA41" s="130"/>
      <c r="OQB41" s="133"/>
      <c r="OQC41" s="145"/>
      <c r="OQD41" s="129"/>
      <c r="OQE41" s="130"/>
      <c r="OQF41" s="130"/>
      <c r="OQG41" s="131"/>
      <c r="OQH41" s="134"/>
      <c r="OQI41" s="130"/>
      <c r="OQJ41" s="133"/>
      <c r="OQK41" s="145"/>
      <c r="OQL41" s="129"/>
      <c r="OQM41" s="130"/>
      <c r="OQN41" s="130"/>
      <c r="OQO41" s="131"/>
      <c r="OQP41" s="134"/>
      <c r="OQQ41" s="130"/>
      <c r="OQR41" s="133"/>
      <c r="OQS41" s="145"/>
      <c r="OQT41" s="129"/>
      <c r="OQU41" s="130"/>
      <c r="OQV41" s="130"/>
      <c r="OQW41" s="131"/>
      <c r="OQX41" s="134"/>
      <c r="OQY41" s="130"/>
      <c r="OQZ41" s="133"/>
      <c r="ORA41" s="145"/>
      <c r="ORB41" s="129"/>
      <c r="ORC41" s="130"/>
      <c r="ORD41" s="130"/>
      <c r="ORE41" s="131"/>
      <c r="ORF41" s="134"/>
      <c r="ORG41" s="130"/>
      <c r="ORH41" s="133"/>
      <c r="ORI41" s="145"/>
      <c r="ORJ41" s="129"/>
      <c r="ORK41" s="130"/>
      <c r="ORL41" s="130"/>
      <c r="ORM41" s="131"/>
      <c r="ORN41" s="134"/>
      <c r="ORO41" s="130"/>
      <c r="ORP41" s="133"/>
      <c r="ORQ41" s="145"/>
      <c r="ORR41" s="129"/>
      <c r="ORS41" s="130"/>
      <c r="ORT41" s="130"/>
      <c r="ORU41" s="131"/>
      <c r="ORV41" s="134"/>
      <c r="ORW41" s="130"/>
      <c r="ORX41" s="133"/>
      <c r="ORY41" s="145"/>
      <c r="ORZ41" s="129"/>
      <c r="OSA41" s="130"/>
      <c r="OSB41" s="130"/>
      <c r="OSC41" s="131"/>
      <c r="OSD41" s="134"/>
      <c r="OSE41" s="130"/>
      <c r="OSF41" s="133"/>
      <c r="OSG41" s="145"/>
      <c r="OSH41" s="129"/>
      <c r="OSI41" s="130"/>
      <c r="OSJ41" s="130"/>
      <c r="OSK41" s="131"/>
      <c r="OSL41" s="134"/>
      <c r="OSM41" s="130"/>
      <c r="OSN41" s="133"/>
      <c r="OSO41" s="145"/>
      <c r="OSP41" s="129"/>
      <c r="OSQ41" s="130"/>
      <c r="OSR41" s="130"/>
      <c r="OSS41" s="131"/>
      <c r="OST41" s="134"/>
      <c r="OSU41" s="130"/>
      <c r="OSV41" s="133"/>
      <c r="OSW41" s="145"/>
      <c r="OSX41" s="129"/>
      <c r="OSY41" s="130"/>
      <c r="OSZ41" s="130"/>
      <c r="OTA41" s="131"/>
      <c r="OTB41" s="134"/>
      <c r="OTC41" s="130"/>
      <c r="OTD41" s="133"/>
      <c r="OTE41" s="145"/>
      <c r="OTF41" s="129"/>
      <c r="OTG41" s="130"/>
      <c r="OTH41" s="130"/>
      <c r="OTI41" s="131"/>
      <c r="OTJ41" s="134"/>
      <c r="OTK41" s="130"/>
      <c r="OTL41" s="133"/>
      <c r="OTM41" s="145"/>
      <c r="OTN41" s="129"/>
      <c r="OTO41" s="130"/>
      <c r="OTP41" s="130"/>
      <c r="OTQ41" s="131"/>
      <c r="OTR41" s="134"/>
      <c r="OTS41" s="130"/>
      <c r="OTT41" s="133"/>
      <c r="OTU41" s="145"/>
      <c r="OTV41" s="129"/>
      <c r="OTW41" s="130"/>
      <c r="OTX41" s="130"/>
      <c r="OTY41" s="131"/>
      <c r="OTZ41" s="134"/>
      <c r="OUA41" s="130"/>
      <c r="OUB41" s="133"/>
      <c r="OUC41" s="145"/>
      <c r="OUD41" s="129"/>
      <c r="OUE41" s="130"/>
      <c r="OUF41" s="130"/>
      <c r="OUG41" s="131"/>
      <c r="OUH41" s="134"/>
      <c r="OUI41" s="130"/>
      <c r="OUJ41" s="133"/>
      <c r="OUK41" s="145"/>
      <c r="OUL41" s="129"/>
      <c r="OUM41" s="130"/>
      <c r="OUN41" s="130"/>
      <c r="OUO41" s="131"/>
      <c r="OUP41" s="134"/>
      <c r="OUQ41" s="130"/>
      <c r="OUR41" s="133"/>
      <c r="OUS41" s="145"/>
      <c r="OUT41" s="129"/>
      <c r="OUU41" s="130"/>
      <c r="OUV41" s="130"/>
      <c r="OUW41" s="131"/>
      <c r="OUX41" s="134"/>
      <c r="OUY41" s="130"/>
      <c r="OUZ41" s="133"/>
      <c r="OVA41" s="145"/>
      <c r="OVB41" s="129"/>
      <c r="OVC41" s="130"/>
      <c r="OVD41" s="130"/>
      <c r="OVE41" s="131"/>
      <c r="OVF41" s="134"/>
      <c r="OVG41" s="130"/>
      <c r="OVH41" s="133"/>
      <c r="OVI41" s="145"/>
      <c r="OVJ41" s="129"/>
      <c r="OVK41" s="130"/>
      <c r="OVL41" s="130"/>
      <c r="OVM41" s="131"/>
      <c r="OVN41" s="134"/>
      <c r="OVO41" s="130"/>
      <c r="OVP41" s="133"/>
      <c r="OVQ41" s="145"/>
      <c r="OVR41" s="129"/>
      <c r="OVS41" s="130"/>
      <c r="OVT41" s="130"/>
      <c r="OVU41" s="131"/>
      <c r="OVV41" s="134"/>
      <c r="OVW41" s="130"/>
      <c r="OVX41" s="133"/>
      <c r="OVY41" s="145"/>
      <c r="OVZ41" s="129"/>
      <c r="OWA41" s="130"/>
      <c r="OWB41" s="130"/>
      <c r="OWC41" s="131"/>
      <c r="OWD41" s="134"/>
      <c r="OWE41" s="130"/>
      <c r="OWF41" s="133"/>
      <c r="OWG41" s="145"/>
      <c r="OWH41" s="129"/>
      <c r="OWI41" s="130"/>
      <c r="OWJ41" s="130"/>
      <c r="OWK41" s="131"/>
      <c r="OWL41" s="134"/>
      <c r="OWM41" s="130"/>
      <c r="OWN41" s="133"/>
      <c r="OWO41" s="145"/>
      <c r="OWP41" s="129"/>
      <c r="OWQ41" s="130"/>
      <c r="OWR41" s="130"/>
      <c r="OWS41" s="131"/>
      <c r="OWT41" s="134"/>
      <c r="OWU41" s="130"/>
      <c r="OWV41" s="133"/>
      <c r="OWW41" s="145"/>
      <c r="OWX41" s="129"/>
      <c r="OWY41" s="130"/>
      <c r="OWZ41" s="130"/>
      <c r="OXA41" s="131"/>
      <c r="OXB41" s="134"/>
      <c r="OXC41" s="130"/>
      <c r="OXD41" s="133"/>
      <c r="OXE41" s="145"/>
      <c r="OXF41" s="129"/>
      <c r="OXG41" s="130"/>
      <c r="OXH41" s="130"/>
      <c r="OXI41" s="131"/>
      <c r="OXJ41" s="134"/>
      <c r="OXK41" s="130"/>
      <c r="OXL41" s="133"/>
      <c r="OXM41" s="145"/>
      <c r="OXN41" s="129"/>
      <c r="OXO41" s="130"/>
      <c r="OXP41" s="130"/>
      <c r="OXQ41" s="131"/>
      <c r="OXR41" s="134"/>
      <c r="OXS41" s="130"/>
      <c r="OXT41" s="133"/>
      <c r="OXU41" s="145"/>
      <c r="OXV41" s="129"/>
      <c r="OXW41" s="130"/>
      <c r="OXX41" s="130"/>
      <c r="OXY41" s="131"/>
      <c r="OXZ41" s="134"/>
      <c r="OYA41" s="130"/>
      <c r="OYB41" s="133"/>
      <c r="OYC41" s="145"/>
      <c r="OYD41" s="129"/>
      <c r="OYE41" s="130"/>
      <c r="OYF41" s="130"/>
      <c r="OYG41" s="131"/>
      <c r="OYH41" s="134"/>
      <c r="OYI41" s="130"/>
      <c r="OYJ41" s="133"/>
      <c r="OYK41" s="145"/>
      <c r="OYL41" s="129"/>
      <c r="OYM41" s="130"/>
      <c r="OYN41" s="130"/>
      <c r="OYO41" s="131"/>
      <c r="OYP41" s="134"/>
      <c r="OYQ41" s="130"/>
      <c r="OYR41" s="133"/>
      <c r="OYS41" s="145"/>
      <c r="OYT41" s="129"/>
      <c r="OYU41" s="130"/>
      <c r="OYV41" s="130"/>
      <c r="OYW41" s="131"/>
      <c r="OYX41" s="134"/>
      <c r="OYY41" s="130"/>
      <c r="OYZ41" s="133"/>
      <c r="OZA41" s="145"/>
      <c r="OZB41" s="129"/>
      <c r="OZC41" s="130"/>
      <c r="OZD41" s="130"/>
      <c r="OZE41" s="131"/>
      <c r="OZF41" s="134"/>
      <c r="OZG41" s="130"/>
      <c r="OZH41" s="133"/>
      <c r="OZI41" s="145"/>
      <c r="OZJ41" s="129"/>
      <c r="OZK41" s="130"/>
      <c r="OZL41" s="130"/>
      <c r="OZM41" s="131"/>
      <c r="OZN41" s="134"/>
      <c r="OZO41" s="130"/>
      <c r="OZP41" s="133"/>
      <c r="OZQ41" s="145"/>
      <c r="OZR41" s="129"/>
      <c r="OZS41" s="130"/>
      <c r="OZT41" s="130"/>
      <c r="OZU41" s="131"/>
      <c r="OZV41" s="134"/>
      <c r="OZW41" s="130"/>
      <c r="OZX41" s="133"/>
      <c r="OZY41" s="145"/>
      <c r="OZZ41" s="129"/>
      <c r="PAA41" s="130"/>
      <c r="PAB41" s="130"/>
      <c r="PAC41" s="131"/>
      <c r="PAD41" s="134"/>
      <c r="PAE41" s="130"/>
      <c r="PAF41" s="133"/>
      <c r="PAG41" s="145"/>
      <c r="PAH41" s="129"/>
      <c r="PAI41" s="130"/>
      <c r="PAJ41" s="130"/>
      <c r="PAK41" s="131"/>
      <c r="PAL41" s="134"/>
      <c r="PAM41" s="130"/>
      <c r="PAN41" s="133"/>
      <c r="PAO41" s="145"/>
      <c r="PAP41" s="129"/>
      <c r="PAQ41" s="130"/>
      <c r="PAR41" s="130"/>
      <c r="PAS41" s="131"/>
      <c r="PAT41" s="134"/>
      <c r="PAU41" s="130"/>
      <c r="PAV41" s="133"/>
      <c r="PAW41" s="145"/>
      <c r="PAX41" s="129"/>
      <c r="PAY41" s="130"/>
      <c r="PAZ41" s="130"/>
      <c r="PBA41" s="131"/>
      <c r="PBB41" s="134"/>
      <c r="PBC41" s="130"/>
      <c r="PBD41" s="133"/>
      <c r="PBE41" s="145"/>
      <c r="PBF41" s="129"/>
      <c r="PBG41" s="130"/>
      <c r="PBH41" s="130"/>
      <c r="PBI41" s="131"/>
      <c r="PBJ41" s="134"/>
      <c r="PBK41" s="130"/>
      <c r="PBL41" s="133"/>
      <c r="PBM41" s="145"/>
      <c r="PBN41" s="129"/>
      <c r="PBO41" s="130"/>
      <c r="PBP41" s="130"/>
      <c r="PBQ41" s="131"/>
      <c r="PBR41" s="134"/>
      <c r="PBS41" s="130"/>
      <c r="PBT41" s="133"/>
      <c r="PBU41" s="145"/>
      <c r="PBV41" s="129"/>
      <c r="PBW41" s="130"/>
      <c r="PBX41" s="130"/>
      <c r="PBY41" s="131"/>
      <c r="PBZ41" s="134"/>
      <c r="PCA41" s="130"/>
      <c r="PCB41" s="133"/>
      <c r="PCC41" s="145"/>
      <c r="PCD41" s="129"/>
      <c r="PCE41" s="130"/>
      <c r="PCF41" s="130"/>
      <c r="PCG41" s="131"/>
      <c r="PCH41" s="134"/>
      <c r="PCI41" s="130"/>
      <c r="PCJ41" s="133"/>
      <c r="PCK41" s="145"/>
      <c r="PCL41" s="129"/>
      <c r="PCM41" s="130"/>
      <c r="PCN41" s="130"/>
      <c r="PCO41" s="131"/>
      <c r="PCP41" s="134"/>
      <c r="PCQ41" s="130"/>
      <c r="PCR41" s="133"/>
      <c r="PCS41" s="145"/>
      <c r="PCT41" s="129"/>
      <c r="PCU41" s="130"/>
      <c r="PCV41" s="130"/>
      <c r="PCW41" s="131"/>
      <c r="PCX41" s="134"/>
      <c r="PCY41" s="130"/>
      <c r="PCZ41" s="133"/>
      <c r="PDA41" s="145"/>
      <c r="PDB41" s="129"/>
      <c r="PDC41" s="130"/>
      <c r="PDD41" s="130"/>
      <c r="PDE41" s="131"/>
      <c r="PDF41" s="134"/>
      <c r="PDG41" s="130"/>
      <c r="PDH41" s="133"/>
      <c r="PDI41" s="145"/>
      <c r="PDJ41" s="129"/>
      <c r="PDK41" s="130"/>
      <c r="PDL41" s="130"/>
      <c r="PDM41" s="131"/>
      <c r="PDN41" s="134"/>
      <c r="PDO41" s="130"/>
      <c r="PDP41" s="133"/>
      <c r="PDQ41" s="145"/>
      <c r="PDR41" s="129"/>
      <c r="PDS41" s="130"/>
      <c r="PDT41" s="130"/>
      <c r="PDU41" s="131"/>
      <c r="PDV41" s="134"/>
      <c r="PDW41" s="130"/>
      <c r="PDX41" s="133"/>
      <c r="PDY41" s="145"/>
      <c r="PDZ41" s="129"/>
      <c r="PEA41" s="130"/>
      <c r="PEB41" s="130"/>
      <c r="PEC41" s="131"/>
      <c r="PED41" s="134"/>
      <c r="PEE41" s="130"/>
      <c r="PEF41" s="133"/>
      <c r="PEG41" s="145"/>
      <c r="PEH41" s="129"/>
      <c r="PEI41" s="130"/>
      <c r="PEJ41" s="130"/>
      <c r="PEK41" s="131"/>
      <c r="PEL41" s="134"/>
      <c r="PEM41" s="130"/>
      <c r="PEN41" s="133"/>
      <c r="PEO41" s="145"/>
      <c r="PEP41" s="129"/>
      <c r="PEQ41" s="130"/>
      <c r="PER41" s="130"/>
      <c r="PES41" s="131"/>
      <c r="PET41" s="134"/>
      <c r="PEU41" s="130"/>
      <c r="PEV41" s="133"/>
      <c r="PEW41" s="145"/>
      <c r="PEX41" s="129"/>
      <c r="PEY41" s="130"/>
      <c r="PEZ41" s="130"/>
      <c r="PFA41" s="131"/>
      <c r="PFB41" s="134"/>
      <c r="PFC41" s="130"/>
      <c r="PFD41" s="133"/>
      <c r="PFE41" s="145"/>
      <c r="PFF41" s="129"/>
      <c r="PFG41" s="130"/>
      <c r="PFH41" s="130"/>
      <c r="PFI41" s="131"/>
      <c r="PFJ41" s="134"/>
      <c r="PFK41" s="130"/>
      <c r="PFL41" s="133"/>
      <c r="PFM41" s="145"/>
      <c r="PFN41" s="129"/>
      <c r="PFO41" s="130"/>
      <c r="PFP41" s="130"/>
      <c r="PFQ41" s="131"/>
      <c r="PFR41" s="134"/>
      <c r="PFS41" s="130"/>
      <c r="PFT41" s="133"/>
      <c r="PFU41" s="145"/>
      <c r="PFV41" s="129"/>
      <c r="PFW41" s="130"/>
      <c r="PFX41" s="130"/>
      <c r="PFY41" s="131"/>
      <c r="PFZ41" s="134"/>
      <c r="PGA41" s="130"/>
      <c r="PGB41" s="133"/>
      <c r="PGC41" s="145"/>
      <c r="PGD41" s="129"/>
      <c r="PGE41" s="130"/>
      <c r="PGF41" s="130"/>
      <c r="PGG41" s="131"/>
      <c r="PGH41" s="134"/>
      <c r="PGI41" s="130"/>
      <c r="PGJ41" s="133"/>
      <c r="PGK41" s="145"/>
      <c r="PGL41" s="129"/>
      <c r="PGM41" s="130"/>
      <c r="PGN41" s="130"/>
      <c r="PGO41" s="131"/>
      <c r="PGP41" s="134"/>
      <c r="PGQ41" s="130"/>
      <c r="PGR41" s="133"/>
      <c r="PGS41" s="145"/>
      <c r="PGT41" s="129"/>
      <c r="PGU41" s="130"/>
      <c r="PGV41" s="130"/>
      <c r="PGW41" s="131"/>
      <c r="PGX41" s="134"/>
      <c r="PGY41" s="130"/>
      <c r="PGZ41" s="133"/>
      <c r="PHA41" s="145"/>
      <c r="PHB41" s="129"/>
      <c r="PHC41" s="130"/>
      <c r="PHD41" s="130"/>
      <c r="PHE41" s="131"/>
      <c r="PHF41" s="134"/>
      <c r="PHG41" s="130"/>
      <c r="PHH41" s="133"/>
      <c r="PHI41" s="145"/>
      <c r="PHJ41" s="129"/>
      <c r="PHK41" s="130"/>
      <c r="PHL41" s="130"/>
      <c r="PHM41" s="131"/>
      <c r="PHN41" s="134"/>
      <c r="PHO41" s="130"/>
      <c r="PHP41" s="133"/>
      <c r="PHQ41" s="145"/>
      <c r="PHR41" s="129"/>
      <c r="PHS41" s="130"/>
      <c r="PHT41" s="130"/>
      <c r="PHU41" s="131"/>
      <c r="PHV41" s="134"/>
      <c r="PHW41" s="130"/>
      <c r="PHX41" s="133"/>
      <c r="PHY41" s="145"/>
      <c r="PHZ41" s="129"/>
      <c r="PIA41" s="130"/>
      <c r="PIB41" s="130"/>
      <c r="PIC41" s="131"/>
      <c r="PID41" s="134"/>
      <c r="PIE41" s="130"/>
      <c r="PIF41" s="133"/>
      <c r="PIG41" s="145"/>
      <c r="PIH41" s="129"/>
      <c r="PII41" s="130"/>
      <c r="PIJ41" s="130"/>
      <c r="PIK41" s="131"/>
      <c r="PIL41" s="134"/>
      <c r="PIM41" s="130"/>
      <c r="PIN41" s="133"/>
      <c r="PIO41" s="145"/>
      <c r="PIP41" s="129"/>
      <c r="PIQ41" s="130"/>
      <c r="PIR41" s="130"/>
      <c r="PIS41" s="131"/>
      <c r="PIT41" s="134"/>
      <c r="PIU41" s="130"/>
      <c r="PIV41" s="133"/>
      <c r="PIW41" s="145"/>
      <c r="PIX41" s="129"/>
      <c r="PIY41" s="130"/>
      <c r="PIZ41" s="130"/>
      <c r="PJA41" s="131"/>
      <c r="PJB41" s="134"/>
      <c r="PJC41" s="130"/>
      <c r="PJD41" s="133"/>
      <c r="PJE41" s="145"/>
      <c r="PJF41" s="129"/>
      <c r="PJG41" s="130"/>
      <c r="PJH41" s="130"/>
      <c r="PJI41" s="131"/>
      <c r="PJJ41" s="134"/>
      <c r="PJK41" s="130"/>
      <c r="PJL41" s="133"/>
      <c r="PJM41" s="145"/>
      <c r="PJN41" s="129"/>
      <c r="PJO41" s="130"/>
      <c r="PJP41" s="130"/>
      <c r="PJQ41" s="131"/>
      <c r="PJR41" s="134"/>
      <c r="PJS41" s="130"/>
      <c r="PJT41" s="133"/>
      <c r="PJU41" s="145"/>
      <c r="PJV41" s="129"/>
      <c r="PJW41" s="130"/>
      <c r="PJX41" s="130"/>
      <c r="PJY41" s="131"/>
      <c r="PJZ41" s="134"/>
      <c r="PKA41" s="130"/>
      <c r="PKB41" s="133"/>
      <c r="PKC41" s="145"/>
      <c r="PKD41" s="129"/>
      <c r="PKE41" s="130"/>
      <c r="PKF41" s="130"/>
      <c r="PKG41" s="131"/>
      <c r="PKH41" s="134"/>
      <c r="PKI41" s="130"/>
      <c r="PKJ41" s="133"/>
      <c r="PKK41" s="145"/>
      <c r="PKL41" s="129"/>
      <c r="PKM41" s="130"/>
      <c r="PKN41" s="130"/>
      <c r="PKO41" s="131"/>
      <c r="PKP41" s="134"/>
      <c r="PKQ41" s="130"/>
      <c r="PKR41" s="133"/>
      <c r="PKS41" s="145"/>
      <c r="PKT41" s="129"/>
      <c r="PKU41" s="130"/>
      <c r="PKV41" s="130"/>
      <c r="PKW41" s="131"/>
      <c r="PKX41" s="134"/>
      <c r="PKY41" s="130"/>
      <c r="PKZ41" s="133"/>
      <c r="PLA41" s="145"/>
      <c r="PLB41" s="129"/>
      <c r="PLC41" s="130"/>
      <c r="PLD41" s="130"/>
      <c r="PLE41" s="131"/>
      <c r="PLF41" s="134"/>
      <c r="PLG41" s="130"/>
      <c r="PLH41" s="133"/>
      <c r="PLI41" s="145"/>
      <c r="PLJ41" s="129"/>
      <c r="PLK41" s="130"/>
      <c r="PLL41" s="130"/>
      <c r="PLM41" s="131"/>
      <c r="PLN41" s="134"/>
      <c r="PLO41" s="130"/>
      <c r="PLP41" s="133"/>
      <c r="PLQ41" s="145"/>
      <c r="PLR41" s="129"/>
      <c r="PLS41" s="130"/>
      <c r="PLT41" s="130"/>
      <c r="PLU41" s="131"/>
      <c r="PLV41" s="134"/>
      <c r="PLW41" s="130"/>
      <c r="PLX41" s="133"/>
      <c r="PLY41" s="145"/>
      <c r="PLZ41" s="129"/>
      <c r="PMA41" s="130"/>
      <c r="PMB41" s="130"/>
      <c r="PMC41" s="131"/>
      <c r="PMD41" s="134"/>
      <c r="PME41" s="130"/>
      <c r="PMF41" s="133"/>
      <c r="PMG41" s="145"/>
      <c r="PMH41" s="129"/>
      <c r="PMI41" s="130"/>
      <c r="PMJ41" s="130"/>
      <c r="PMK41" s="131"/>
      <c r="PML41" s="134"/>
      <c r="PMM41" s="130"/>
      <c r="PMN41" s="133"/>
      <c r="PMO41" s="145"/>
      <c r="PMP41" s="129"/>
      <c r="PMQ41" s="130"/>
      <c r="PMR41" s="130"/>
      <c r="PMS41" s="131"/>
      <c r="PMT41" s="134"/>
      <c r="PMU41" s="130"/>
      <c r="PMV41" s="133"/>
      <c r="PMW41" s="145"/>
      <c r="PMX41" s="129"/>
      <c r="PMY41" s="130"/>
      <c r="PMZ41" s="130"/>
      <c r="PNA41" s="131"/>
      <c r="PNB41" s="134"/>
      <c r="PNC41" s="130"/>
      <c r="PND41" s="133"/>
      <c r="PNE41" s="145"/>
      <c r="PNF41" s="129"/>
      <c r="PNG41" s="130"/>
      <c r="PNH41" s="130"/>
      <c r="PNI41" s="131"/>
      <c r="PNJ41" s="134"/>
      <c r="PNK41" s="130"/>
      <c r="PNL41" s="133"/>
      <c r="PNM41" s="145"/>
      <c r="PNN41" s="129"/>
      <c r="PNO41" s="130"/>
      <c r="PNP41" s="130"/>
      <c r="PNQ41" s="131"/>
      <c r="PNR41" s="134"/>
      <c r="PNS41" s="130"/>
      <c r="PNT41" s="133"/>
      <c r="PNU41" s="145"/>
      <c r="PNV41" s="129"/>
      <c r="PNW41" s="130"/>
      <c r="PNX41" s="130"/>
      <c r="PNY41" s="131"/>
      <c r="PNZ41" s="134"/>
      <c r="POA41" s="130"/>
      <c r="POB41" s="133"/>
      <c r="POC41" s="145"/>
      <c r="POD41" s="129"/>
      <c r="POE41" s="130"/>
      <c r="POF41" s="130"/>
      <c r="POG41" s="131"/>
      <c r="POH41" s="134"/>
      <c r="POI41" s="130"/>
      <c r="POJ41" s="133"/>
      <c r="POK41" s="145"/>
      <c r="POL41" s="129"/>
      <c r="POM41" s="130"/>
      <c r="PON41" s="130"/>
      <c r="POO41" s="131"/>
      <c r="POP41" s="134"/>
      <c r="POQ41" s="130"/>
      <c r="POR41" s="133"/>
      <c r="POS41" s="145"/>
      <c r="POT41" s="129"/>
      <c r="POU41" s="130"/>
      <c r="POV41" s="130"/>
      <c r="POW41" s="131"/>
      <c r="POX41" s="134"/>
      <c r="POY41" s="130"/>
      <c r="POZ41" s="133"/>
      <c r="PPA41" s="145"/>
      <c r="PPB41" s="129"/>
      <c r="PPC41" s="130"/>
      <c r="PPD41" s="130"/>
      <c r="PPE41" s="131"/>
      <c r="PPF41" s="134"/>
      <c r="PPG41" s="130"/>
      <c r="PPH41" s="133"/>
      <c r="PPI41" s="145"/>
      <c r="PPJ41" s="129"/>
      <c r="PPK41" s="130"/>
      <c r="PPL41" s="130"/>
      <c r="PPM41" s="131"/>
      <c r="PPN41" s="134"/>
      <c r="PPO41" s="130"/>
      <c r="PPP41" s="133"/>
      <c r="PPQ41" s="145"/>
      <c r="PPR41" s="129"/>
      <c r="PPS41" s="130"/>
      <c r="PPT41" s="130"/>
      <c r="PPU41" s="131"/>
      <c r="PPV41" s="134"/>
      <c r="PPW41" s="130"/>
      <c r="PPX41" s="133"/>
      <c r="PPY41" s="145"/>
      <c r="PPZ41" s="129"/>
      <c r="PQA41" s="130"/>
      <c r="PQB41" s="130"/>
      <c r="PQC41" s="131"/>
      <c r="PQD41" s="134"/>
      <c r="PQE41" s="130"/>
      <c r="PQF41" s="133"/>
      <c r="PQG41" s="145"/>
      <c r="PQH41" s="129"/>
      <c r="PQI41" s="130"/>
      <c r="PQJ41" s="130"/>
      <c r="PQK41" s="131"/>
      <c r="PQL41" s="134"/>
      <c r="PQM41" s="130"/>
      <c r="PQN41" s="133"/>
      <c r="PQO41" s="145"/>
      <c r="PQP41" s="129"/>
      <c r="PQQ41" s="130"/>
      <c r="PQR41" s="130"/>
      <c r="PQS41" s="131"/>
      <c r="PQT41" s="134"/>
      <c r="PQU41" s="130"/>
      <c r="PQV41" s="133"/>
      <c r="PQW41" s="145"/>
      <c r="PQX41" s="129"/>
      <c r="PQY41" s="130"/>
      <c r="PQZ41" s="130"/>
      <c r="PRA41" s="131"/>
      <c r="PRB41" s="134"/>
      <c r="PRC41" s="130"/>
      <c r="PRD41" s="133"/>
      <c r="PRE41" s="145"/>
      <c r="PRF41" s="129"/>
      <c r="PRG41" s="130"/>
      <c r="PRH41" s="130"/>
      <c r="PRI41" s="131"/>
      <c r="PRJ41" s="134"/>
      <c r="PRK41" s="130"/>
      <c r="PRL41" s="133"/>
      <c r="PRM41" s="145"/>
      <c r="PRN41" s="129"/>
      <c r="PRO41" s="130"/>
      <c r="PRP41" s="130"/>
      <c r="PRQ41" s="131"/>
      <c r="PRR41" s="134"/>
      <c r="PRS41" s="130"/>
      <c r="PRT41" s="133"/>
      <c r="PRU41" s="145"/>
      <c r="PRV41" s="129"/>
      <c r="PRW41" s="130"/>
      <c r="PRX41" s="130"/>
      <c r="PRY41" s="131"/>
      <c r="PRZ41" s="134"/>
      <c r="PSA41" s="130"/>
      <c r="PSB41" s="133"/>
      <c r="PSC41" s="145"/>
      <c r="PSD41" s="129"/>
      <c r="PSE41" s="130"/>
      <c r="PSF41" s="130"/>
      <c r="PSG41" s="131"/>
      <c r="PSH41" s="134"/>
      <c r="PSI41" s="130"/>
      <c r="PSJ41" s="133"/>
      <c r="PSK41" s="145"/>
      <c r="PSL41" s="129"/>
      <c r="PSM41" s="130"/>
      <c r="PSN41" s="130"/>
      <c r="PSO41" s="131"/>
      <c r="PSP41" s="134"/>
      <c r="PSQ41" s="130"/>
      <c r="PSR41" s="133"/>
      <c r="PSS41" s="145"/>
      <c r="PST41" s="129"/>
      <c r="PSU41" s="130"/>
      <c r="PSV41" s="130"/>
      <c r="PSW41" s="131"/>
      <c r="PSX41" s="134"/>
      <c r="PSY41" s="130"/>
      <c r="PSZ41" s="133"/>
      <c r="PTA41" s="145"/>
      <c r="PTB41" s="129"/>
      <c r="PTC41" s="130"/>
      <c r="PTD41" s="130"/>
      <c r="PTE41" s="131"/>
      <c r="PTF41" s="134"/>
      <c r="PTG41" s="130"/>
      <c r="PTH41" s="133"/>
      <c r="PTI41" s="145"/>
      <c r="PTJ41" s="129"/>
      <c r="PTK41" s="130"/>
      <c r="PTL41" s="130"/>
      <c r="PTM41" s="131"/>
      <c r="PTN41" s="134"/>
      <c r="PTO41" s="130"/>
      <c r="PTP41" s="133"/>
      <c r="PTQ41" s="145"/>
      <c r="PTR41" s="129"/>
      <c r="PTS41" s="130"/>
      <c r="PTT41" s="130"/>
      <c r="PTU41" s="131"/>
      <c r="PTV41" s="134"/>
      <c r="PTW41" s="130"/>
      <c r="PTX41" s="133"/>
      <c r="PTY41" s="145"/>
      <c r="PTZ41" s="129"/>
      <c r="PUA41" s="130"/>
      <c r="PUB41" s="130"/>
      <c r="PUC41" s="131"/>
      <c r="PUD41" s="134"/>
      <c r="PUE41" s="130"/>
      <c r="PUF41" s="133"/>
      <c r="PUG41" s="145"/>
      <c r="PUH41" s="129"/>
      <c r="PUI41" s="130"/>
      <c r="PUJ41" s="130"/>
      <c r="PUK41" s="131"/>
      <c r="PUL41" s="134"/>
      <c r="PUM41" s="130"/>
      <c r="PUN41" s="133"/>
      <c r="PUO41" s="145"/>
      <c r="PUP41" s="129"/>
      <c r="PUQ41" s="130"/>
      <c r="PUR41" s="130"/>
      <c r="PUS41" s="131"/>
      <c r="PUT41" s="134"/>
      <c r="PUU41" s="130"/>
      <c r="PUV41" s="133"/>
      <c r="PUW41" s="145"/>
      <c r="PUX41" s="129"/>
      <c r="PUY41" s="130"/>
      <c r="PUZ41" s="130"/>
      <c r="PVA41" s="131"/>
      <c r="PVB41" s="134"/>
      <c r="PVC41" s="130"/>
      <c r="PVD41" s="133"/>
      <c r="PVE41" s="145"/>
      <c r="PVF41" s="129"/>
      <c r="PVG41" s="130"/>
      <c r="PVH41" s="130"/>
      <c r="PVI41" s="131"/>
      <c r="PVJ41" s="134"/>
      <c r="PVK41" s="130"/>
      <c r="PVL41" s="133"/>
      <c r="PVM41" s="145"/>
      <c r="PVN41" s="129"/>
      <c r="PVO41" s="130"/>
      <c r="PVP41" s="130"/>
      <c r="PVQ41" s="131"/>
      <c r="PVR41" s="134"/>
      <c r="PVS41" s="130"/>
      <c r="PVT41" s="133"/>
      <c r="PVU41" s="145"/>
      <c r="PVV41" s="129"/>
      <c r="PVW41" s="130"/>
      <c r="PVX41" s="130"/>
      <c r="PVY41" s="131"/>
      <c r="PVZ41" s="134"/>
      <c r="PWA41" s="130"/>
      <c r="PWB41" s="133"/>
      <c r="PWC41" s="145"/>
      <c r="PWD41" s="129"/>
      <c r="PWE41" s="130"/>
      <c r="PWF41" s="130"/>
      <c r="PWG41" s="131"/>
      <c r="PWH41" s="134"/>
      <c r="PWI41" s="130"/>
      <c r="PWJ41" s="133"/>
      <c r="PWK41" s="145"/>
      <c r="PWL41" s="129"/>
      <c r="PWM41" s="130"/>
      <c r="PWN41" s="130"/>
      <c r="PWO41" s="131"/>
      <c r="PWP41" s="134"/>
      <c r="PWQ41" s="130"/>
      <c r="PWR41" s="133"/>
      <c r="PWS41" s="145"/>
      <c r="PWT41" s="129"/>
      <c r="PWU41" s="130"/>
      <c r="PWV41" s="130"/>
      <c r="PWW41" s="131"/>
      <c r="PWX41" s="134"/>
      <c r="PWY41" s="130"/>
      <c r="PWZ41" s="133"/>
      <c r="PXA41" s="145"/>
      <c r="PXB41" s="129"/>
      <c r="PXC41" s="130"/>
      <c r="PXD41" s="130"/>
      <c r="PXE41" s="131"/>
      <c r="PXF41" s="134"/>
      <c r="PXG41" s="130"/>
      <c r="PXH41" s="133"/>
      <c r="PXI41" s="145"/>
      <c r="PXJ41" s="129"/>
      <c r="PXK41" s="130"/>
      <c r="PXL41" s="130"/>
      <c r="PXM41" s="131"/>
      <c r="PXN41" s="134"/>
      <c r="PXO41" s="130"/>
      <c r="PXP41" s="133"/>
      <c r="PXQ41" s="145"/>
      <c r="PXR41" s="129"/>
      <c r="PXS41" s="130"/>
      <c r="PXT41" s="130"/>
      <c r="PXU41" s="131"/>
      <c r="PXV41" s="134"/>
      <c r="PXW41" s="130"/>
      <c r="PXX41" s="133"/>
      <c r="PXY41" s="145"/>
      <c r="PXZ41" s="129"/>
      <c r="PYA41" s="130"/>
      <c r="PYB41" s="130"/>
      <c r="PYC41" s="131"/>
      <c r="PYD41" s="134"/>
      <c r="PYE41" s="130"/>
      <c r="PYF41" s="133"/>
      <c r="PYG41" s="145"/>
      <c r="PYH41" s="129"/>
      <c r="PYI41" s="130"/>
      <c r="PYJ41" s="130"/>
      <c r="PYK41" s="131"/>
      <c r="PYL41" s="134"/>
      <c r="PYM41" s="130"/>
      <c r="PYN41" s="133"/>
      <c r="PYO41" s="145"/>
      <c r="PYP41" s="129"/>
      <c r="PYQ41" s="130"/>
      <c r="PYR41" s="130"/>
      <c r="PYS41" s="131"/>
      <c r="PYT41" s="134"/>
      <c r="PYU41" s="130"/>
      <c r="PYV41" s="133"/>
      <c r="PYW41" s="145"/>
      <c r="PYX41" s="129"/>
      <c r="PYY41" s="130"/>
      <c r="PYZ41" s="130"/>
      <c r="PZA41" s="131"/>
      <c r="PZB41" s="134"/>
      <c r="PZC41" s="130"/>
      <c r="PZD41" s="133"/>
      <c r="PZE41" s="145"/>
      <c r="PZF41" s="129"/>
      <c r="PZG41" s="130"/>
      <c r="PZH41" s="130"/>
      <c r="PZI41" s="131"/>
      <c r="PZJ41" s="134"/>
      <c r="PZK41" s="130"/>
      <c r="PZL41" s="133"/>
      <c r="PZM41" s="145"/>
      <c r="PZN41" s="129"/>
      <c r="PZO41" s="130"/>
      <c r="PZP41" s="130"/>
      <c r="PZQ41" s="131"/>
      <c r="PZR41" s="134"/>
      <c r="PZS41" s="130"/>
      <c r="PZT41" s="133"/>
      <c r="PZU41" s="145"/>
      <c r="PZV41" s="129"/>
      <c r="PZW41" s="130"/>
      <c r="PZX41" s="130"/>
      <c r="PZY41" s="131"/>
      <c r="PZZ41" s="134"/>
      <c r="QAA41" s="130"/>
      <c r="QAB41" s="133"/>
      <c r="QAC41" s="145"/>
      <c r="QAD41" s="129"/>
      <c r="QAE41" s="130"/>
      <c r="QAF41" s="130"/>
      <c r="QAG41" s="131"/>
      <c r="QAH41" s="134"/>
      <c r="QAI41" s="130"/>
      <c r="QAJ41" s="133"/>
      <c r="QAK41" s="145"/>
      <c r="QAL41" s="129"/>
      <c r="QAM41" s="130"/>
      <c r="QAN41" s="130"/>
      <c r="QAO41" s="131"/>
      <c r="QAP41" s="134"/>
      <c r="QAQ41" s="130"/>
      <c r="QAR41" s="133"/>
      <c r="QAS41" s="145"/>
      <c r="QAT41" s="129"/>
      <c r="QAU41" s="130"/>
      <c r="QAV41" s="130"/>
      <c r="QAW41" s="131"/>
      <c r="QAX41" s="134"/>
      <c r="QAY41" s="130"/>
      <c r="QAZ41" s="133"/>
      <c r="QBA41" s="145"/>
      <c r="QBB41" s="129"/>
      <c r="QBC41" s="130"/>
      <c r="QBD41" s="130"/>
      <c r="QBE41" s="131"/>
      <c r="QBF41" s="134"/>
      <c r="QBG41" s="130"/>
      <c r="QBH41" s="133"/>
      <c r="QBI41" s="145"/>
      <c r="QBJ41" s="129"/>
      <c r="QBK41" s="130"/>
      <c r="QBL41" s="130"/>
      <c r="QBM41" s="131"/>
      <c r="QBN41" s="134"/>
      <c r="QBO41" s="130"/>
      <c r="QBP41" s="133"/>
      <c r="QBQ41" s="145"/>
      <c r="QBR41" s="129"/>
      <c r="QBS41" s="130"/>
      <c r="QBT41" s="130"/>
      <c r="QBU41" s="131"/>
      <c r="QBV41" s="134"/>
      <c r="QBW41" s="130"/>
      <c r="QBX41" s="133"/>
      <c r="QBY41" s="145"/>
      <c r="QBZ41" s="129"/>
      <c r="QCA41" s="130"/>
      <c r="QCB41" s="130"/>
      <c r="QCC41" s="131"/>
      <c r="QCD41" s="134"/>
      <c r="QCE41" s="130"/>
      <c r="QCF41" s="133"/>
      <c r="QCG41" s="145"/>
      <c r="QCH41" s="129"/>
      <c r="QCI41" s="130"/>
      <c r="QCJ41" s="130"/>
      <c r="QCK41" s="131"/>
      <c r="QCL41" s="134"/>
      <c r="QCM41" s="130"/>
      <c r="QCN41" s="133"/>
      <c r="QCO41" s="145"/>
      <c r="QCP41" s="129"/>
      <c r="QCQ41" s="130"/>
      <c r="QCR41" s="130"/>
      <c r="QCS41" s="131"/>
      <c r="QCT41" s="134"/>
      <c r="QCU41" s="130"/>
      <c r="QCV41" s="133"/>
      <c r="QCW41" s="145"/>
      <c r="QCX41" s="129"/>
      <c r="QCY41" s="130"/>
      <c r="QCZ41" s="130"/>
      <c r="QDA41" s="131"/>
      <c r="QDB41" s="134"/>
      <c r="QDC41" s="130"/>
      <c r="QDD41" s="133"/>
      <c r="QDE41" s="145"/>
      <c r="QDF41" s="129"/>
      <c r="QDG41" s="130"/>
      <c r="QDH41" s="130"/>
      <c r="QDI41" s="131"/>
      <c r="QDJ41" s="134"/>
      <c r="QDK41" s="130"/>
      <c r="QDL41" s="133"/>
      <c r="QDM41" s="145"/>
      <c r="QDN41" s="129"/>
      <c r="QDO41" s="130"/>
      <c r="QDP41" s="130"/>
      <c r="QDQ41" s="131"/>
      <c r="QDR41" s="134"/>
      <c r="QDS41" s="130"/>
      <c r="QDT41" s="133"/>
      <c r="QDU41" s="145"/>
      <c r="QDV41" s="129"/>
      <c r="QDW41" s="130"/>
      <c r="QDX41" s="130"/>
      <c r="QDY41" s="131"/>
      <c r="QDZ41" s="134"/>
      <c r="QEA41" s="130"/>
      <c r="QEB41" s="133"/>
      <c r="QEC41" s="145"/>
      <c r="QED41" s="129"/>
      <c r="QEE41" s="130"/>
      <c r="QEF41" s="130"/>
      <c r="QEG41" s="131"/>
      <c r="QEH41" s="134"/>
      <c r="QEI41" s="130"/>
      <c r="QEJ41" s="133"/>
      <c r="QEK41" s="145"/>
      <c r="QEL41" s="129"/>
      <c r="QEM41" s="130"/>
      <c r="QEN41" s="130"/>
      <c r="QEO41" s="131"/>
      <c r="QEP41" s="134"/>
      <c r="QEQ41" s="130"/>
      <c r="QER41" s="133"/>
      <c r="QES41" s="145"/>
      <c r="QET41" s="129"/>
      <c r="QEU41" s="130"/>
      <c r="QEV41" s="130"/>
      <c r="QEW41" s="131"/>
      <c r="QEX41" s="134"/>
      <c r="QEY41" s="130"/>
      <c r="QEZ41" s="133"/>
      <c r="QFA41" s="145"/>
      <c r="QFB41" s="129"/>
      <c r="QFC41" s="130"/>
      <c r="QFD41" s="130"/>
      <c r="QFE41" s="131"/>
      <c r="QFF41" s="134"/>
      <c r="QFG41" s="130"/>
      <c r="QFH41" s="133"/>
      <c r="QFI41" s="145"/>
      <c r="QFJ41" s="129"/>
      <c r="QFK41" s="130"/>
      <c r="QFL41" s="130"/>
      <c r="QFM41" s="131"/>
      <c r="QFN41" s="134"/>
      <c r="QFO41" s="130"/>
      <c r="QFP41" s="133"/>
      <c r="QFQ41" s="145"/>
      <c r="QFR41" s="129"/>
      <c r="QFS41" s="130"/>
      <c r="QFT41" s="130"/>
      <c r="QFU41" s="131"/>
      <c r="QFV41" s="134"/>
      <c r="QFW41" s="130"/>
      <c r="QFX41" s="133"/>
      <c r="QFY41" s="145"/>
      <c r="QFZ41" s="129"/>
      <c r="QGA41" s="130"/>
      <c r="QGB41" s="130"/>
      <c r="QGC41" s="131"/>
      <c r="QGD41" s="134"/>
      <c r="QGE41" s="130"/>
      <c r="QGF41" s="133"/>
      <c r="QGG41" s="145"/>
      <c r="QGH41" s="129"/>
      <c r="QGI41" s="130"/>
      <c r="QGJ41" s="130"/>
      <c r="QGK41" s="131"/>
      <c r="QGL41" s="134"/>
      <c r="QGM41" s="130"/>
      <c r="QGN41" s="133"/>
      <c r="QGO41" s="145"/>
      <c r="QGP41" s="129"/>
      <c r="QGQ41" s="130"/>
      <c r="QGR41" s="130"/>
      <c r="QGS41" s="131"/>
      <c r="QGT41" s="134"/>
      <c r="QGU41" s="130"/>
      <c r="QGV41" s="133"/>
      <c r="QGW41" s="145"/>
      <c r="QGX41" s="129"/>
      <c r="QGY41" s="130"/>
      <c r="QGZ41" s="130"/>
      <c r="QHA41" s="131"/>
      <c r="QHB41" s="134"/>
      <c r="QHC41" s="130"/>
      <c r="QHD41" s="133"/>
      <c r="QHE41" s="145"/>
      <c r="QHF41" s="129"/>
      <c r="QHG41" s="130"/>
      <c r="QHH41" s="130"/>
      <c r="QHI41" s="131"/>
      <c r="QHJ41" s="134"/>
      <c r="QHK41" s="130"/>
      <c r="QHL41" s="133"/>
      <c r="QHM41" s="145"/>
      <c r="QHN41" s="129"/>
      <c r="QHO41" s="130"/>
      <c r="QHP41" s="130"/>
      <c r="QHQ41" s="131"/>
      <c r="QHR41" s="134"/>
      <c r="QHS41" s="130"/>
      <c r="QHT41" s="133"/>
      <c r="QHU41" s="145"/>
      <c r="QHV41" s="129"/>
      <c r="QHW41" s="130"/>
      <c r="QHX41" s="130"/>
      <c r="QHY41" s="131"/>
      <c r="QHZ41" s="134"/>
      <c r="QIA41" s="130"/>
      <c r="QIB41" s="133"/>
      <c r="QIC41" s="145"/>
      <c r="QID41" s="129"/>
      <c r="QIE41" s="130"/>
      <c r="QIF41" s="130"/>
      <c r="QIG41" s="131"/>
      <c r="QIH41" s="134"/>
      <c r="QII41" s="130"/>
      <c r="QIJ41" s="133"/>
      <c r="QIK41" s="145"/>
      <c r="QIL41" s="129"/>
      <c r="QIM41" s="130"/>
      <c r="QIN41" s="130"/>
      <c r="QIO41" s="131"/>
      <c r="QIP41" s="134"/>
      <c r="QIQ41" s="130"/>
      <c r="QIR41" s="133"/>
      <c r="QIS41" s="145"/>
      <c r="QIT41" s="129"/>
      <c r="QIU41" s="130"/>
      <c r="QIV41" s="130"/>
      <c r="QIW41" s="131"/>
      <c r="QIX41" s="134"/>
      <c r="QIY41" s="130"/>
      <c r="QIZ41" s="133"/>
      <c r="QJA41" s="145"/>
      <c r="QJB41" s="129"/>
      <c r="QJC41" s="130"/>
      <c r="QJD41" s="130"/>
      <c r="QJE41" s="131"/>
      <c r="QJF41" s="134"/>
      <c r="QJG41" s="130"/>
      <c r="QJH41" s="133"/>
      <c r="QJI41" s="145"/>
      <c r="QJJ41" s="129"/>
      <c r="QJK41" s="130"/>
      <c r="QJL41" s="130"/>
      <c r="QJM41" s="131"/>
      <c r="QJN41" s="134"/>
      <c r="QJO41" s="130"/>
      <c r="QJP41" s="133"/>
      <c r="QJQ41" s="145"/>
      <c r="QJR41" s="129"/>
      <c r="QJS41" s="130"/>
      <c r="QJT41" s="130"/>
      <c r="QJU41" s="131"/>
      <c r="QJV41" s="134"/>
      <c r="QJW41" s="130"/>
      <c r="QJX41" s="133"/>
      <c r="QJY41" s="145"/>
      <c r="QJZ41" s="129"/>
      <c r="QKA41" s="130"/>
      <c r="QKB41" s="130"/>
      <c r="QKC41" s="131"/>
      <c r="QKD41" s="134"/>
      <c r="QKE41" s="130"/>
      <c r="QKF41" s="133"/>
      <c r="QKG41" s="145"/>
      <c r="QKH41" s="129"/>
      <c r="QKI41" s="130"/>
      <c r="QKJ41" s="130"/>
      <c r="QKK41" s="131"/>
      <c r="QKL41" s="134"/>
      <c r="QKM41" s="130"/>
      <c r="QKN41" s="133"/>
      <c r="QKO41" s="145"/>
      <c r="QKP41" s="129"/>
      <c r="QKQ41" s="130"/>
      <c r="QKR41" s="130"/>
      <c r="QKS41" s="131"/>
      <c r="QKT41" s="134"/>
      <c r="QKU41" s="130"/>
      <c r="QKV41" s="133"/>
      <c r="QKW41" s="145"/>
      <c r="QKX41" s="129"/>
      <c r="QKY41" s="130"/>
      <c r="QKZ41" s="130"/>
      <c r="QLA41" s="131"/>
      <c r="QLB41" s="134"/>
      <c r="QLC41" s="130"/>
      <c r="QLD41" s="133"/>
      <c r="QLE41" s="145"/>
      <c r="QLF41" s="129"/>
      <c r="QLG41" s="130"/>
      <c r="QLH41" s="130"/>
      <c r="QLI41" s="131"/>
      <c r="QLJ41" s="134"/>
      <c r="QLK41" s="130"/>
      <c r="QLL41" s="133"/>
      <c r="QLM41" s="145"/>
      <c r="QLN41" s="129"/>
      <c r="QLO41" s="130"/>
      <c r="QLP41" s="130"/>
      <c r="QLQ41" s="131"/>
      <c r="QLR41" s="134"/>
      <c r="QLS41" s="130"/>
      <c r="QLT41" s="133"/>
      <c r="QLU41" s="145"/>
      <c r="QLV41" s="129"/>
      <c r="QLW41" s="130"/>
      <c r="QLX41" s="130"/>
      <c r="QLY41" s="131"/>
      <c r="QLZ41" s="134"/>
      <c r="QMA41" s="130"/>
      <c r="QMB41" s="133"/>
      <c r="QMC41" s="145"/>
      <c r="QMD41" s="129"/>
      <c r="QME41" s="130"/>
      <c r="QMF41" s="130"/>
      <c r="QMG41" s="131"/>
      <c r="QMH41" s="134"/>
      <c r="QMI41" s="130"/>
      <c r="QMJ41" s="133"/>
      <c r="QMK41" s="145"/>
      <c r="QML41" s="129"/>
      <c r="QMM41" s="130"/>
      <c r="QMN41" s="130"/>
      <c r="QMO41" s="131"/>
      <c r="QMP41" s="134"/>
      <c r="QMQ41" s="130"/>
      <c r="QMR41" s="133"/>
      <c r="QMS41" s="145"/>
      <c r="QMT41" s="129"/>
      <c r="QMU41" s="130"/>
      <c r="QMV41" s="130"/>
      <c r="QMW41" s="131"/>
      <c r="QMX41" s="134"/>
      <c r="QMY41" s="130"/>
      <c r="QMZ41" s="133"/>
      <c r="QNA41" s="145"/>
      <c r="QNB41" s="129"/>
      <c r="QNC41" s="130"/>
      <c r="QND41" s="130"/>
      <c r="QNE41" s="131"/>
      <c r="QNF41" s="134"/>
      <c r="QNG41" s="130"/>
      <c r="QNH41" s="133"/>
      <c r="QNI41" s="145"/>
      <c r="QNJ41" s="129"/>
      <c r="QNK41" s="130"/>
      <c r="QNL41" s="130"/>
      <c r="QNM41" s="131"/>
      <c r="QNN41" s="134"/>
      <c r="QNO41" s="130"/>
      <c r="QNP41" s="133"/>
      <c r="QNQ41" s="145"/>
      <c r="QNR41" s="129"/>
      <c r="QNS41" s="130"/>
      <c r="QNT41" s="130"/>
      <c r="QNU41" s="131"/>
      <c r="QNV41" s="134"/>
      <c r="QNW41" s="130"/>
      <c r="QNX41" s="133"/>
      <c r="QNY41" s="145"/>
      <c r="QNZ41" s="129"/>
      <c r="QOA41" s="130"/>
      <c r="QOB41" s="130"/>
      <c r="QOC41" s="131"/>
      <c r="QOD41" s="134"/>
      <c r="QOE41" s="130"/>
      <c r="QOF41" s="133"/>
      <c r="QOG41" s="145"/>
      <c r="QOH41" s="129"/>
      <c r="QOI41" s="130"/>
      <c r="QOJ41" s="130"/>
      <c r="QOK41" s="131"/>
      <c r="QOL41" s="134"/>
      <c r="QOM41" s="130"/>
      <c r="QON41" s="133"/>
      <c r="QOO41" s="145"/>
      <c r="QOP41" s="129"/>
      <c r="QOQ41" s="130"/>
      <c r="QOR41" s="130"/>
      <c r="QOS41" s="131"/>
      <c r="QOT41" s="134"/>
      <c r="QOU41" s="130"/>
      <c r="QOV41" s="133"/>
      <c r="QOW41" s="145"/>
      <c r="QOX41" s="129"/>
      <c r="QOY41" s="130"/>
      <c r="QOZ41" s="130"/>
      <c r="QPA41" s="131"/>
      <c r="QPB41" s="134"/>
      <c r="QPC41" s="130"/>
      <c r="QPD41" s="133"/>
      <c r="QPE41" s="145"/>
      <c r="QPF41" s="129"/>
      <c r="QPG41" s="130"/>
      <c r="QPH41" s="130"/>
      <c r="QPI41" s="131"/>
      <c r="QPJ41" s="134"/>
      <c r="QPK41" s="130"/>
      <c r="QPL41" s="133"/>
      <c r="QPM41" s="145"/>
      <c r="QPN41" s="129"/>
      <c r="QPO41" s="130"/>
      <c r="QPP41" s="130"/>
      <c r="QPQ41" s="131"/>
      <c r="QPR41" s="134"/>
      <c r="QPS41" s="130"/>
      <c r="QPT41" s="133"/>
      <c r="QPU41" s="145"/>
      <c r="QPV41" s="129"/>
      <c r="QPW41" s="130"/>
      <c r="QPX41" s="130"/>
      <c r="QPY41" s="131"/>
      <c r="QPZ41" s="134"/>
      <c r="QQA41" s="130"/>
      <c r="QQB41" s="133"/>
      <c r="QQC41" s="145"/>
      <c r="QQD41" s="129"/>
      <c r="QQE41" s="130"/>
      <c r="QQF41" s="130"/>
      <c r="QQG41" s="131"/>
      <c r="QQH41" s="134"/>
      <c r="QQI41" s="130"/>
      <c r="QQJ41" s="133"/>
      <c r="QQK41" s="145"/>
      <c r="QQL41" s="129"/>
      <c r="QQM41" s="130"/>
      <c r="QQN41" s="130"/>
      <c r="QQO41" s="131"/>
      <c r="QQP41" s="134"/>
      <c r="QQQ41" s="130"/>
      <c r="QQR41" s="133"/>
      <c r="QQS41" s="145"/>
      <c r="QQT41" s="129"/>
      <c r="QQU41" s="130"/>
      <c r="QQV41" s="130"/>
      <c r="QQW41" s="131"/>
      <c r="QQX41" s="134"/>
      <c r="QQY41" s="130"/>
      <c r="QQZ41" s="133"/>
      <c r="QRA41" s="145"/>
      <c r="QRB41" s="129"/>
      <c r="QRC41" s="130"/>
      <c r="QRD41" s="130"/>
      <c r="QRE41" s="131"/>
      <c r="QRF41" s="134"/>
      <c r="QRG41" s="130"/>
      <c r="QRH41" s="133"/>
      <c r="QRI41" s="145"/>
      <c r="QRJ41" s="129"/>
      <c r="QRK41" s="130"/>
      <c r="QRL41" s="130"/>
      <c r="QRM41" s="131"/>
      <c r="QRN41" s="134"/>
      <c r="QRO41" s="130"/>
      <c r="QRP41" s="133"/>
      <c r="QRQ41" s="145"/>
      <c r="QRR41" s="129"/>
      <c r="QRS41" s="130"/>
      <c r="QRT41" s="130"/>
      <c r="QRU41" s="131"/>
      <c r="QRV41" s="134"/>
      <c r="QRW41" s="130"/>
      <c r="QRX41" s="133"/>
      <c r="QRY41" s="145"/>
      <c r="QRZ41" s="129"/>
      <c r="QSA41" s="130"/>
      <c r="QSB41" s="130"/>
      <c r="QSC41" s="131"/>
      <c r="QSD41" s="134"/>
      <c r="QSE41" s="130"/>
      <c r="QSF41" s="133"/>
      <c r="QSG41" s="145"/>
      <c r="QSH41" s="129"/>
      <c r="QSI41" s="130"/>
      <c r="QSJ41" s="130"/>
      <c r="QSK41" s="131"/>
      <c r="QSL41" s="134"/>
      <c r="QSM41" s="130"/>
      <c r="QSN41" s="133"/>
      <c r="QSO41" s="145"/>
      <c r="QSP41" s="129"/>
      <c r="QSQ41" s="130"/>
      <c r="QSR41" s="130"/>
      <c r="QSS41" s="131"/>
      <c r="QST41" s="134"/>
      <c r="QSU41" s="130"/>
      <c r="QSV41" s="133"/>
      <c r="QSW41" s="145"/>
      <c r="QSX41" s="129"/>
      <c r="QSY41" s="130"/>
      <c r="QSZ41" s="130"/>
      <c r="QTA41" s="131"/>
      <c r="QTB41" s="134"/>
      <c r="QTC41" s="130"/>
      <c r="QTD41" s="133"/>
      <c r="QTE41" s="145"/>
      <c r="QTF41" s="129"/>
      <c r="QTG41" s="130"/>
      <c r="QTH41" s="130"/>
      <c r="QTI41" s="131"/>
      <c r="QTJ41" s="134"/>
      <c r="QTK41" s="130"/>
      <c r="QTL41" s="133"/>
      <c r="QTM41" s="145"/>
      <c r="QTN41" s="129"/>
      <c r="QTO41" s="130"/>
      <c r="QTP41" s="130"/>
      <c r="QTQ41" s="131"/>
      <c r="QTR41" s="134"/>
      <c r="QTS41" s="130"/>
      <c r="QTT41" s="133"/>
      <c r="QTU41" s="145"/>
      <c r="QTV41" s="129"/>
      <c r="QTW41" s="130"/>
      <c r="QTX41" s="130"/>
      <c r="QTY41" s="131"/>
      <c r="QTZ41" s="134"/>
      <c r="QUA41" s="130"/>
      <c r="QUB41" s="133"/>
      <c r="QUC41" s="145"/>
      <c r="QUD41" s="129"/>
      <c r="QUE41" s="130"/>
      <c r="QUF41" s="130"/>
      <c r="QUG41" s="131"/>
      <c r="QUH41" s="134"/>
      <c r="QUI41" s="130"/>
      <c r="QUJ41" s="133"/>
      <c r="QUK41" s="145"/>
      <c r="QUL41" s="129"/>
      <c r="QUM41" s="130"/>
      <c r="QUN41" s="130"/>
      <c r="QUO41" s="131"/>
      <c r="QUP41" s="134"/>
      <c r="QUQ41" s="130"/>
      <c r="QUR41" s="133"/>
      <c r="QUS41" s="145"/>
      <c r="QUT41" s="129"/>
      <c r="QUU41" s="130"/>
      <c r="QUV41" s="130"/>
      <c r="QUW41" s="131"/>
      <c r="QUX41" s="134"/>
      <c r="QUY41" s="130"/>
      <c r="QUZ41" s="133"/>
      <c r="QVA41" s="145"/>
      <c r="QVB41" s="129"/>
      <c r="QVC41" s="130"/>
      <c r="QVD41" s="130"/>
      <c r="QVE41" s="131"/>
      <c r="QVF41" s="134"/>
      <c r="QVG41" s="130"/>
      <c r="QVH41" s="133"/>
      <c r="QVI41" s="145"/>
      <c r="QVJ41" s="129"/>
      <c r="QVK41" s="130"/>
      <c r="QVL41" s="130"/>
      <c r="QVM41" s="131"/>
      <c r="QVN41" s="134"/>
      <c r="QVO41" s="130"/>
      <c r="QVP41" s="133"/>
      <c r="QVQ41" s="145"/>
      <c r="QVR41" s="129"/>
      <c r="QVS41" s="130"/>
      <c r="QVT41" s="130"/>
      <c r="QVU41" s="131"/>
      <c r="QVV41" s="134"/>
      <c r="QVW41" s="130"/>
      <c r="QVX41" s="133"/>
      <c r="QVY41" s="145"/>
      <c r="QVZ41" s="129"/>
      <c r="QWA41" s="130"/>
      <c r="QWB41" s="130"/>
      <c r="QWC41" s="131"/>
      <c r="QWD41" s="134"/>
      <c r="QWE41" s="130"/>
      <c r="QWF41" s="133"/>
      <c r="QWG41" s="145"/>
      <c r="QWH41" s="129"/>
      <c r="QWI41" s="130"/>
      <c r="QWJ41" s="130"/>
      <c r="QWK41" s="131"/>
      <c r="QWL41" s="134"/>
      <c r="QWM41" s="130"/>
      <c r="QWN41" s="133"/>
      <c r="QWO41" s="145"/>
      <c r="QWP41" s="129"/>
      <c r="QWQ41" s="130"/>
      <c r="QWR41" s="130"/>
      <c r="QWS41" s="131"/>
      <c r="QWT41" s="134"/>
      <c r="QWU41" s="130"/>
      <c r="QWV41" s="133"/>
      <c r="QWW41" s="145"/>
      <c r="QWX41" s="129"/>
      <c r="QWY41" s="130"/>
      <c r="QWZ41" s="130"/>
      <c r="QXA41" s="131"/>
      <c r="QXB41" s="134"/>
      <c r="QXC41" s="130"/>
      <c r="QXD41" s="133"/>
      <c r="QXE41" s="145"/>
      <c r="QXF41" s="129"/>
      <c r="QXG41" s="130"/>
      <c r="QXH41" s="130"/>
      <c r="QXI41" s="131"/>
      <c r="QXJ41" s="134"/>
      <c r="QXK41" s="130"/>
      <c r="QXL41" s="133"/>
      <c r="QXM41" s="145"/>
      <c r="QXN41" s="129"/>
      <c r="QXO41" s="130"/>
      <c r="QXP41" s="130"/>
      <c r="QXQ41" s="131"/>
      <c r="QXR41" s="134"/>
      <c r="QXS41" s="130"/>
      <c r="QXT41" s="133"/>
      <c r="QXU41" s="145"/>
      <c r="QXV41" s="129"/>
      <c r="QXW41" s="130"/>
      <c r="QXX41" s="130"/>
      <c r="QXY41" s="131"/>
      <c r="QXZ41" s="134"/>
      <c r="QYA41" s="130"/>
      <c r="QYB41" s="133"/>
      <c r="QYC41" s="145"/>
      <c r="QYD41" s="129"/>
      <c r="QYE41" s="130"/>
      <c r="QYF41" s="130"/>
      <c r="QYG41" s="131"/>
      <c r="QYH41" s="134"/>
      <c r="QYI41" s="130"/>
      <c r="QYJ41" s="133"/>
      <c r="QYK41" s="145"/>
      <c r="QYL41" s="129"/>
      <c r="QYM41" s="130"/>
      <c r="QYN41" s="130"/>
      <c r="QYO41" s="131"/>
      <c r="QYP41" s="134"/>
      <c r="QYQ41" s="130"/>
      <c r="QYR41" s="133"/>
      <c r="QYS41" s="145"/>
      <c r="QYT41" s="129"/>
      <c r="QYU41" s="130"/>
      <c r="QYV41" s="130"/>
      <c r="QYW41" s="131"/>
      <c r="QYX41" s="134"/>
      <c r="QYY41" s="130"/>
      <c r="QYZ41" s="133"/>
      <c r="QZA41" s="145"/>
      <c r="QZB41" s="129"/>
      <c r="QZC41" s="130"/>
      <c r="QZD41" s="130"/>
      <c r="QZE41" s="131"/>
      <c r="QZF41" s="134"/>
      <c r="QZG41" s="130"/>
      <c r="QZH41" s="133"/>
      <c r="QZI41" s="145"/>
      <c r="QZJ41" s="129"/>
      <c r="QZK41" s="130"/>
      <c r="QZL41" s="130"/>
      <c r="QZM41" s="131"/>
      <c r="QZN41" s="134"/>
      <c r="QZO41" s="130"/>
      <c r="QZP41" s="133"/>
      <c r="QZQ41" s="145"/>
      <c r="QZR41" s="129"/>
      <c r="QZS41" s="130"/>
      <c r="QZT41" s="130"/>
      <c r="QZU41" s="131"/>
      <c r="QZV41" s="134"/>
      <c r="QZW41" s="130"/>
      <c r="QZX41" s="133"/>
      <c r="QZY41" s="145"/>
      <c r="QZZ41" s="129"/>
      <c r="RAA41" s="130"/>
      <c r="RAB41" s="130"/>
      <c r="RAC41" s="131"/>
      <c r="RAD41" s="134"/>
      <c r="RAE41" s="130"/>
      <c r="RAF41" s="133"/>
      <c r="RAG41" s="145"/>
      <c r="RAH41" s="129"/>
      <c r="RAI41" s="130"/>
      <c r="RAJ41" s="130"/>
      <c r="RAK41" s="131"/>
      <c r="RAL41" s="134"/>
      <c r="RAM41" s="130"/>
      <c r="RAN41" s="133"/>
      <c r="RAO41" s="145"/>
      <c r="RAP41" s="129"/>
      <c r="RAQ41" s="130"/>
      <c r="RAR41" s="130"/>
      <c r="RAS41" s="131"/>
      <c r="RAT41" s="134"/>
      <c r="RAU41" s="130"/>
      <c r="RAV41" s="133"/>
      <c r="RAW41" s="145"/>
      <c r="RAX41" s="129"/>
      <c r="RAY41" s="130"/>
      <c r="RAZ41" s="130"/>
      <c r="RBA41" s="131"/>
      <c r="RBB41" s="134"/>
      <c r="RBC41" s="130"/>
      <c r="RBD41" s="133"/>
      <c r="RBE41" s="145"/>
      <c r="RBF41" s="129"/>
      <c r="RBG41" s="130"/>
      <c r="RBH41" s="130"/>
      <c r="RBI41" s="131"/>
      <c r="RBJ41" s="134"/>
      <c r="RBK41" s="130"/>
      <c r="RBL41" s="133"/>
      <c r="RBM41" s="145"/>
      <c r="RBN41" s="129"/>
      <c r="RBO41" s="130"/>
      <c r="RBP41" s="130"/>
      <c r="RBQ41" s="131"/>
      <c r="RBR41" s="134"/>
      <c r="RBS41" s="130"/>
      <c r="RBT41" s="133"/>
      <c r="RBU41" s="145"/>
      <c r="RBV41" s="129"/>
      <c r="RBW41" s="130"/>
      <c r="RBX41" s="130"/>
      <c r="RBY41" s="131"/>
      <c r="RBZ41" s="134"/>
      <c r="RCA41" s="130"/>
      <c r="RCB41" s="133"/>
      <c r="RCC41" s="145"/>
      <c r="RCD41" s="129"/>
      <c r="RCE41" s="130"/>
      <c r="RCF41" s="130"/>
      <c r="RCG41" s="131"/>
      <c r="RCH41" s="134"/>
      <c r="RCI41" s="130"/>
      <c r="RCJ41" s="133"/>
      <c r="RCK41" s="145"/>
      <c r="RCL41" s="129"/>
      <c r="RCM41" s="130"/>
      <c r="RCN41" s="130"/>
      <c r="RCO41" s="131"/>
      <c r="RCP41" s="134"/>
      <c r="RCQ41" s="130"/>
      <c r="RCR41" s="133"/>
      <c r="RCS41" s="145"/>
      <c r="RCT41" s="129"/>
      <c r="RCU41" s="130"/>
      <c r="RCV41" s="130"/>
      <c r="RCW41" s="131"/>
      <c r="RCX41" s="134"/>
      <c r="RCY41" s="130"/>
      <c r="RCZ41" s="133"/>
      <c r="RDA41" s="145"/>
      <c r="RDB41" s="129"/>
      <c r="RDC41" s="130"/>
      <c r="RDD41" s="130"/>
      <c r="RDE41" s="131"/>
      <c r="RDF41" s="134"/>
      <c r="RDG41" s="130"/>
      <c r="RDH41" s="133"/>
      <c r="RDI41" s="145"/>
      <c r="RDJ41" s="129"/>
      <c r="RDK41" s="130"/>
      <c r="RDL41" s="130"/>
      <c r="RDM41" s="131"/>
      <c r="RDN41" s="134"/>
      <c r="RDO41" s="130"/>
      <c r="RDP41" s="133"/>
      <c r="RDQ41" s="145"/>
      <c r="RDR41" s="129"/>
      <c r="RDS41" s="130"/>
      <c r="RDT41" s="130"/>
      <c r="RDU41" s="131"/>
      <c r="RDV41" s="134"/>
      <c r="RDW41" s="130"/>
      <c r="RDX41" s="133"/>
      <c r="RDY41" s="145"/>
      <c r="RDZ41" s="129"/>
      <c r="REA41" s="130"/>
      <c r="REB41" s="130"/>
      <c r="REC41" s="131"/>
      <c r="RED41" s="134"/>
      <c r="REE41" s="130"/>
      <c r="REF41" s="133"/>
      <c r="REG41" s="145"/>
      <c r="REH41" s="129"/>
      <c r="REI41" s="130"/>
      <c r="REJ41" s="130"/>
      <c r="REK41" s="131"/>
      <c r="REL41" s="134"/>
      <c r="REM41" s="130"/>
      <c r="REN41" s="133"/>
      <c r="REO41" s="145"/>
      <c r="REP41" s="129"/>
      <c r="REQ41" s="130"/>
      <c r="RER41" s="130"/>
      <c r="RES41" s="131"/>
      <c r="RET41" s="134"/>
      <c r="REU41" s="130"/>
      <c r="REV41" s="133"/>
      <c r="REW41" s="145"/>
      <c r="REX41" s="129"/>
      <c r="REY41" s="130"/>
      <c r="REZ41" s="130"/>
      <c r="RFA41" s="131"/>
      <c r="RFB41" s="134"/>
      <c r="RFC41" s="130"/>
      <c r="RFD41" s="133"/>
      <c r="RFE41" s="145"/>
      <c r="RFF41" s="129"/>
      <c r="RFG41" s="130"/>
      <c r="RFH41" s="130"/>
      <c r="RFI41" s="131"/>
      <c r="RFJ41" s="134"/>
      <c r="RFK41" s="130"/>
      <c r="RFL41" s="133"/>
      <c r="RFM41" s="145"/>
      <c r="RFN41" s="129"/>
      <c r="RFO41" s="130"/>
      <c r="RFP41" s="130"/>
      <c r="RFQ41" s="131"/>
      <c r="RFR41" s="134"/>
      <c r="RFS41" s="130"/>
      <c r="RFT41" s="133"/>
      <c r="RFU41" s="145"/>
      <c r="RFV41" s="129"/>
      <c r="RFW41" s="130"/>
      <c r="RFX41" s="130"/>
      <c r="RFY41" s="131"/>
      <c r="RFZ41" s="134"/>
      <c r="RGA41" s="130"/>
      <c r="RGB41" s="133"/>
      <c r="RGC41" s="145"/>
      <c r="RGD41" s="129"/>
      <c r="RGE41" s="130"/>
      <c r="RGF41" s="130"/>
      <c r="RGG41" s="131"/>
      <c r="RGH41" s="134"/>
      <c r="RGI41" s="130"/>
      <c r="RGJ41" s="133"/>
      <c r="RGK41" s="145"/>
      <c r="RGL41" s="129"/>
      <c r="RGM41" s="130"/>
      <c r="RGN41" s="130"/>
      <c r="RGO41" s="131"/>
      <c r="RGP41" s="134"/>
      <c r="RGQ41" s="130"/>
      <c r="RGR41" s="133"/>
      <c r="RGS41" s="145"/>
      <c r="RGT41" s="129"/>
      <c r="RGU41" s="130"/>
      <c r="RGV41" s="130"/>
      <c r="RGW41" s="131"/>
      <c r="RGX41" s="134"/>
      <c r="RGY41" s="130"/>
      <c r="RGZ41" s="133"/>
      <c r="RHA41" s="145"/>
      <c r="RHB41" s="129"/>
      <c r="RHC41" s="130"/>
      <c r="RHD41" s="130"/>
      <c r="RHE41" s="131"/>
      <c r="RHF41" s="134"/>
      <c r="RHG41" s="130"/>
      <c r="RHH41" s="133"/>
      <c r="RHI41" s="145"/>
      <c r="RHJ41" s="129"/>
      <c r="RHK41" s="130"/>
      <c r="RHL41" s="130"/>
      <c r="RHM41" s="131"/>
      <c r="RHN41" s="134"/>
      <c r="RHO41" s="130"/>
      <c r="RHP41" s="133"/>
      <c r="RHQ41" s="145"/>
      <c r="RHR41" s="129"/>
      <c r="RHS41" s="130"/>
      <c r="RHT41" s="130"/>
      <c r="RHU41" s="131"/>
      <c r="RHV41" s="134"/>
      <c r="RHW41" s="130"/>
      <c r="RHX41" s="133"/>
      <c r="RHY41" s="145"/>
      <c r="RHZ41" s="129"/>
      <c r="RIA41" s="130"/>
      <c r="RIB41" s="130"/>
      <c r="RIC41" s="131"/>
      <c r="RID41" s="134"/>
      <c r="RIE41" s="130"/>
      <c r="RIF41" s="133"/>
      <c r="RIG41" s="145"/>
      <c r="RIH41" s="129"/>
      <c r="RII41" s="130"/>
      <c r="RIJ41" s="130"/>
      <c r="RIK41" s="131"/>
      <c r="RIL41" s="134"/>
      <c r="RIM41" s="130"/>
      <c r="RIN41" s="133"/>
      <c r="RIO41" s="145"/>
      <c r="RIP41" s="129"/>
      <c r="RIQ41" s="130"/>
      <c r="RIR41" s="130"/>
      <c r="RIS41" s="131"/>
      <c r="RIT41" s="134"/>
      <c r="RIU41" s="130"/>
      <c r="RIV41" s="133"/>
      <c r="RIW41" s="145"/>
      <c r="RIX41" s="129"/>
      <c r="RIY41" s="130"/>
      <c r="RIZ41" s="130"/>
      <c r="RJA41" s="131"/>
      <c r="RJB41" s="134"/>
      <c r="RJC41" s="130"/>
      <c r="RJD41" s="133"/>
      <c r="RJE41" s="145"/>
      <c r="RJF41" s="129"/>
      <c r="RJG41" s="130"/>
      <c r="RJH41" s="130"/>
      <c r="RJI41" s="131"/>
      <c r="RJJ41" s="134"/>
      <c r="RJK41" s="130"/>
      <c r="RJL41" s="133"/>
      <c r="RJM41" s="145"/>
      <c r="RJN41" s="129"/>
      <c r="RJO41" s="130"/>
      <c r="RJP41" s="130"/>
      <c r="RJQ41" s="131"/>
      <c r="RJR41" s="134"/>
      <c r="RJS41" s="130"/>
      <c r="RJT41" s="133"/>
      <c r="RJU41" s="145"/>
      <c r="RJV41" s="129"/>
      <c r="RJW41" s="130"/>
      <c r="RJX41" s="130"/>
      <c r="RJY41" s="131"/>
      <c r="RJZ41" s="134"/>
      <c r="RKA41" s="130"/>
      <c r="RKB41" s="133"/>
      <c r="RKC41" s="145"/>
      <c r="RKD41" s="129"/>
      <c r="RKE41" s="130"/>
      <c r="RKF41" s="130"/>
      <c r="RKG41" s="131"/>
      <c r="RKH41" s="134"/>
      <c r="RKI41" s="130"/>
      <c r="RKJ41" s="133"/>
      <c r="RKK41" s="145"/>
      <c r="RKL41" s="129"/>
      <c r="RKM41" s="130"/>
      <c r="RKN41" s="130"/>
      <c r="RKO41" s="131"/>
      <c r="RKP41" s="134"/>
      <c r="RKQ41" s="130"/>
      <c r="RKR41" s="133"/>
      <c r="RKS41" s="145"/>
      <c r="RKT41" s="129"/>
      <c r="RKU41" s="130"/>
      <c r="RKV41" s="130"/>
      <c r="RKW41" s="131"/>
      <c r="RKX41" s="134"/>
      <c r="RKY41" s="130"/>
      <c r="RKZ41" s="133"/>
      <c r="RLA41" s="145"/>
      <c r="RLB41" s="129"/>
      <c r="RLC41" s="130"/>
      <c r="RLD41" s="130"/>
      <c r="RLE41" s="131"/>
      <c r="RLF41" s="134"/>
      <c r="RLG41" s="130"/>
      <c r="RLH41" s="133"/>
      <c r="RLI41" s="145"/>
      <c r="RLJ41" s="129"/>
      <c r="RLK41" s="130"/>
      <c r="RLL41" s="130"/>
      <c r="RLM41" s="131"/>
      <c r="RLN41" s="134"/>
      <c r="RLO41" s="130"/>
      <c r="RLP41" s="133"/>
      <c r="RLQ41" s="145"/>
      <c r="RLR41" s="129"/>
      <c r="RLS41" s="130"/>
      <c r="RLT41" s="130"/>
      <c r="RLU41" s="131"/>
      <c r="RLV41" s="134"/>
      <c r="RLW41" s="130"/>
      <c r="RLX41" s="133"/>
      <c r="RLY41" s="145"/>
      <c r="RLZ41" s="129"/>
      <c r="RMA41" s="130"/>
      <c r="RMB41" s="130"/>
      <c r="RMC41" s="131"/>
      <c r="RMD41" s="134"/>
      <c r="RME41" s="130"/>
      <c r="RMF41" s="133"/>
      <c r="RMG41" s="145"/>
      <c r="RMH41" s="129"/>
      <c r="RMI41" s="130"/>
      <c r="RMJ41" s="130"/>
      <c r="RMK41" s="131"/>
      <c r="RML41" s="134"/>
      <c r="RMM41" s="130"/>
      <c r="RMN41" s="133"/>
      <c r="RMO41" s="145"/>
      <c r="RMP41" s="129"/>
      <c r="RMQ41" s="130"/>
      <c r="RMR41" s="130"/>
      <c r="RMS41" s="131"/>
      <c r="RMT41" s="134"/>
      <c r="RMU41" s="130"/>
      <c r="RMV41" s="133"/>
      <c r="RMW41" s="145"/>
      <c r="RMX41" s="129"/>
      <c r="RMY41" s="130"/>
      <c r="RMZ41" s="130"/>
      <c r="RNA41" s="131"/>
      <c r="RNB41" s="134"/>
      <c r="RNC41" s="130"/>
      <c r="RND41" s="133"/>
      <c r="RNE41" s="145"/>
      <c r="RNF41" s="129"/>
      <c r="RNG41" s="130"/>
      <c r="RNH41" s="130"/>
      <c r="RNI41" s="131"/>
      <c r="RNJ41" s="134"/>
      <c r="RNK41" s="130"/>
      <c r="RNL41" s="133"/>
      <c r="RNM41" s="145"/>
      <c r="RNN41" s="129"/>
      <c r="RNO41" s="130"/>
      <c r="RNP41" s="130"/>
      <c r="RNQ41" s="131"/>
      <c r="RNR41" s="134"/>
      <c r="RNS41" s="130"/>
      <c r="RNT41" s="133"/>
      <c r="RNU41" s="145"/>
      <c r="RNV41" s="129"/>
      <c r="RNW41" s="130"/>
      <c r="RNX41" s="130"/>
      <c r="RNY41" s="131"/>
      <c r="RNZ41" s="134"/>
      <c r="ROA41" s="130"/>
      <c r="ROB41" s="133"/>
      <c r="ROC41" s="145"/>
      <c r="ROD41" s="129"/>
      <c r="ROE41" s="130"/>
      <c r="ROF41" s="130"/>
      <c r="ROG41" s="131"/>
      <c r="ROH41" s="134"/>
      <c r="ROI41" s="130"/>
      <c r="ROJ41" s="133"/>
      <c r="ROK41" s="145"/>
      <c r="ROL41" s="129"/>
      <c r="ROM41" s="130"/>
      <c r="RON41" s="130"/>
      <c r="ROO41" s="131"/>
      <c r="ROP41" s="134"/>
      <c r="ROQ41" s="130"/>
      <c r="ROR41" s="133"/>
      <c r="ROS41" s="145"/>
      <c r="ROT41" s="129"/>
      <c r="ROU41" s="130"/>
      <c r="ROV41" s="130"/>
      <c r="ROW41" s="131"/>
      <c r="ROX41" s="134"/>
      <c r="ROY41" s="130"/>
      <c r="ROZ41" s="133"/>
      <c r="RPA41" s="145"/>
      <c r="RPB41" s="129"/>
      <c r="RPC41" s="130"/>
      <c r="RPD41" s="130"/>
      <c r="RPE41" s="131"/>
      <c r="RPF41" s="134"/>
      <c r="RPG41" s="130"/>
      <c r="RPH41" s="133"/>
      <c r="RPI41" s="145"/>
      <c r="RPJ41" s="129"/>
      <c r="RPK41" s="130"/>
      <c r="RPL41" s="130"/>
      <c r="RPM41" s="131"/>
      <c r="RPN41" s="134"/>
      <c r="RPO41" s="130"/>
      <c r="RPP41" s="133"/>
      <c r="RPQ41" s="145"/>
      <c r="RPR41" s="129"/>
      <c r="RPS41" s="130"/>
      <c r="RPT41" s="130"/>
      <c r="RPU41" s="131"/>
      <c r="RPV41" s="134"/>
      <c r="RPW41" s="130"/>
      <c r="RPX41" s="133"/>
      <c r="RPY41" s="145"/>
      <c r="RPZ41" s="129"/>
      <c r="RQA41" s="130"/>
      <c r="RQB41" s="130"/>
      <c r="RQC41" s="131"/>
      <c r="RQD41" s="134"/>
      <c r="RQE41" s="130"/>
      <c r="RQF41" s="133"/>
      <c r="RQG41" s="145"/>
      <c r="RQH41" s="129"/>
      <c r="RQI41" s="130"/>
      <c r="RQJ41" s="130"/>
      <c r="RQK41" s="131"/>
      <c r="RQL41" s="134"/>
      <c r="RQM41" s="130"/>
      <c r="RQN41" s="133"/>
      <c r="RQO41" s="145"/>
      <c r="RQP41" s="129"/>
      <c r="RQQ41" s="130"/>
      <c r="RQR41" s="130"/>
      <c r="RQS41" s="131"/>
      <c r="RQT41" s="134"/>
      <c r="RQU41" s="130"/>
      <c r="RQV41" s="133"/>
      <c r="RQW41" s="145"/>
      <c r="RQX41" s="129"/>
      <c r="RQY41" s="130"/>
      <c r="RQZ41" s="130"/>
      <c r="RRA41" s="131"/>
      <c r="RRB41" s="134"/>
      <c r="RRC41" s="130"/>
      <c r="RRD41" s="133"/>
      <c r="RRE41" s="145"/>
      <c r="RRF41" s="129"/>
      <c r="RRG41" s="130"/>
      <c r="RRH41" s="130"/>
      <c r="RRI41" s="131"/>
      <c r="RRJ41" s="134"/>
      <c r="RRK41" s="130"/>
      <c r="RRL41" s="133"/>
      <c r="RRM41" s="145"/>
      <c r="RRN41" s="129"/>
      <c r="RRO41" s="130"/>
      <c r="RRP41" s="130"/>
      <c r="RRQ41" s="131"/>
      <c r="RRR41" s="134"/>
      <c r="RRS41" s="130"/>
      <c r="RRT41" s="133"/>
      <c r="RRU41" s="145"/>
      <c r="RRV41" s="129"/>
      <c r="RRW41" s="130"/>
      <c r="RRX41" s="130"/>
      <c r="RRY41" s="131"/>
      <c r="RRZ41" s="134"/>
      <c r="RSA41" s="130"/>
      <c r="RSB41" s="133"/>
      <c r="RSC41" s="145"/>
      <c r="RSD41" s="129"/>
      <c r="RSE41" s="130"/>
      <c r="RSF41" s="130"/>
      <c r="RSG41" s="131"/>
      <c r="RSH41" s="134"/>
      <c r="RSI41" s="130"/>
      <c r="RSJ41" s="133"/>
      <c r="RSK41" s="145"/>
      <c r="RSL41" s="129"/>
      <c r="RSM41" s="130"/>
      <c r="RSN41" s="130"/>
      <c r="RSO41" s="131"/>
      <c r="RSP41" s="134"/>
      <c r="RSQ41" s="130"/>
      <c r="RSR41" s="133"/>
      <c r="RSS41" s="145"/>
      <c r="RST41" s="129"/>
      <c r="RSU41" s="130"/>
      <c r="RSV41" s="130"/>
      <c r="RSW41" s="131"/>
      <c r="RSX41" s="134"/>
      <c r="RSY41" s="130"/>
      <c r="RSZ41" s="133"/>
      <c r="RTA41" s="145"/>
      <c r="RTB41" s="129"/>
      <c r="RTC41" s="130"/>
      <c r="RTD41" s="130"/>
      <c r="RTE41" s="131"/>
      <c r="RTF41" s="134"/>
      <c r="RTG41" s="130"/>
      <c r="RTH41" s="133"/>
      <c r="RTI41" s="145"/>
      <c r="RTJ41" s="129"/>
      <c r="RTK41" s="130"/>
      <c r="RTL41" s="130"/>
      <c r="RTM41" s="131"/>
      <c r="RTN41" s="134"/>
      <c r="RTO41" s="130"/>
      <c r="RTP41" s="133"/>
      <c r="RTQ41" s="145"/>
      <c r="RTR41" s="129"/>
      <c r="RTS41" s="130"/>
      <c r="RTT41" s="130"/>
      <c r="RTU41" s="131"/>
      <c r="RTV41" s="134"/>
      <c r="RTW41" s="130"/>
      <c r="RTX41" s="133"/>
      <c r="RTY41" s="145"/>
      <c r="RTZ41" s="129"/>
      <c r="RUA41" s="130"/>
      <c r="RUB41" s="130"/>
      <c r="RUC41" s="131"/>
      <c r="RUD41" s="134"/>
      <c r="RUE41" s="130"/>
      <c r="RUF41" s="133"/>
      <c r="RUG41" s="145"/>
      <c r="RUH41" s="129"/>
      <c r="RUI41" s="130"/>
      <c r="RUJ41" s="130"/>
      <c r="RUK41" s="131"/>
      <c r="RUL41" s="134"/>
      <c r="RUM41" s="130"/>
      <c r="RUN41" s="133"/>
      <c r="RUO41" s="145"/>
      <c r="RUP41" s="129"/>
      <c r="RUQ41" s="130"/>
      <c r="RUR41" s="130"/>
      <c r="RUS41" s="131"/>
      <c r="RUT41" s="134"/>
      <c r="RUU41" s="130"/>
      <c r="RUV41" s="133"/>
      <c r="RUW41" s="145"/>
      <c r="RUX41" s="129"/>
      <c r="RUY41" s="130"/>
      <c r="RUZ41" s="130"/>
      <c r="RVA41" s="131"/>
      <c r="RVB41" s="134"/>
      <c r="RVC41" s="130"/>
      <c r="RVD41" s="133"/>
      <c r="RVE41" s="145"/>
      <c r="RVF41" s="129"/>
      <c r="RVG41" s="130"/>
      <c r="RVH41" s="130"/>
      <c r="RVI41" s="131"/>
      <c r="RVJ41" s="134"/>
      <c r="RVK41" s="130"/>
      <c r="RVL41" s="133"/>
      <c r="RVM41" s="145"/>
      <c r="RVN41" s="129"/>
      <c r="RVO41" s="130"/>
      <c r="RVP41" s="130"/>
      <c r="RVQ41" s="131"/>
      <c r="RVR41" s="134"/>
      <c r="RVS41" s="130"/>
      <c r="RVT41" s="133"/>
      <c r="RVU41" s="145"/>
      <c r="RVV41" s="129"/>
      <c r="RVW41" s="130"/>
      <c r="RVX41" s="130"/>
      <c r="RVY41" s="131"/>
      <c r="RVZ41" s="134"/>
      <c r="RWA41" s="130"/>
      <c r="RWB41" s="133"/>
      <c r="RWC41" s="145"/>
      <c r="RWD41" s="129"/>
      <c r="RWE41" s="130"/>
      <c r="RWF41" s="130"/>
      <c r="RWG41" s="131"/>
      <c r="RWH41" s="134"/>
      <c r="RWI41" s="130"/>
      <c r="RWJ41" s="133"/>
      <c r="RWK41" s="145"/>
      <c r="RWL41" s="129"/>
      <c r="RWM41" s="130"/>
      <c r="RWN41" s="130"/>
      <c r="RWO41" s="131"/>
      <c r="RWP41" s="134"/>
      <c r="RWQ41" s="130"/>
      <c r="RWR41" s="133"/>
      <c r="RWS41" s="145"/>
      <c r="RWT41" s="129"/>
      <c r="RWU41" s="130"/>
      <c r="RWV41" s="130"/>
      <c r="RWW41" s="131"/>
      <c r="RWX41" s="134"/>
      <c r="RWY41" s="130"/>
      <c r="RWZ41" s="133"/>
      <c r="RXA41" s="145"/>
      <c r="RXB41" s="129"/>
      <c r="RXC41" s="130"/>
      <c r="RXD41" s="130"/>
      <c r="RXE41" s="131"/>
      <c r="RXF41" s="134"/>
      <c r="RXG41" s="130"/>
      <c r="RXH41" s="133"/>
      <c r="RXI41" s="145"/>
      <c r="RXJ41" s="129"/>
      <c r="RXK41" s="130"/>
      <c r="RXL41" s="130"/>
      <c r="RXM41" s="131"/>
      <c r="RXN41" s="134"/>
      <c r="RXO41" s="130"/>
      <c r="RXP41" s="133"/>
      <c r="RXQ41" s="145"/>
      <c r="RXR41" s="129"/>
      <c r="RXS41" s="130"/>
      <c r="RXT41" s="130"/>
      <c r="RXU41" s="131"/>
      <c r="RXV41" s="134"/>
      <c r="RXW41" s="130"/>
      <c r="RXX41" s="133"/>
      <c r="RXY41" s="145"/>
      <c r="RXZ41" s="129"/>
      <c r="RYA41" s="130"/>
      <c r="RYB41" s="130"/>
      <c r="RYC41" s="131"/>
      <c r="RYD41" s="134"/>
      <c r="RYE41" s="130"/>
      <c r="RYF41" s="133"/>
      <c r="RYG41" s="145"/>
      <c r="RYH41" s="129"/>
      <c r="RYI41" s="130"/>
      <c r="RYJ41" s="130"/>
      <c r="RYK41" s="131"/>
      <c r="RYL41" s="134"/>
      <c r="RYM41" s="130"/>
      <c r="RYN41" s="133"/>
      <c r="RYO41" s="145"/>
      <c r="RYP41" s="129"/>
      <c r="RYQ41" s="130"/>
      <c r="RYR41" s="130"/>
      <c r="RYS41" s="131"/>
      <c r="RYT41" s="134"/>
      <c r="RYU41" s="130"/>
      <c r="RYV41" s="133"/>
      <c r="RYW41" s="145"/>
      <c r="RYX41" s="129"/>
      <c r="RYY41" s="130"/>
      <c r="RYZ41" s="130"/>
      <c r="RZA41" s="131"/>
      <c r="RZB41" s="134"/>
      <c r="RZC41" s="130"/>
      <c r="RZD41" s="133"/>
      <c r="RZE41" s="145"/>
      <c r="RZF41" s="129"/>
      <c r="RZG41" s="130"/>
      <c r="RZH41" s="130"/>
      <c r="RZI41" s="131"/>
      <c r="RZJ41" s="134"/>
      <c r="RZK41" s="130"/>
      <c r="RZL41" s="133"/>
      <c r="RZM41" s="145"/>
      <c r="RZN41" s="129"/>
      <c r="RZO41" s="130"/>
      <c r="RZP41" s="130"/>
      <c r="RZQ41" s="131"/>
      <c r="RZR41" s="134"/>
      <c r="RZS41" s="130"/>
      <c r="RZT41" s="133"/>
      <c r="RZU41" s="145"/>
      <c r="RZV41" s="129"/>
      <c r="RZW41" s="130"/>
      <c r="RZX41" s="130"/>
      <c r="RZY41" s="131"/>
      <c r="RZZ41" s="134"/>
      <c r="SAA41" s="130"/>
      <c r="SAB41" s="133"/>
      <c r="SAC41" s="145"/>
      <c r="SAD41" s="129"/>
      <c r="SAE41" s="130"/>
      <c r="SAF41" s="130"/>
      <c r="SAG41" s="131"/>
      <c r="SAH41" s="134"/>
      <c r="SAI41" s="130"/>
      <c r="SAJ41" s="133"/>
      <c r="SAK41" s="145"/>
      <c r="SAL41" s="129"/>
      <c r="SAM41" s="130"/>
      <c r="SAN41" s="130"/>
      <c r="SAO41" s="131"/>
      <c r="SAP41" s="134"/>
      <c r="SAQ41" s="130"/>
      <c r="SAR41" s="133"/>
      <c r="SAS41" s="145"/>
      <c r="SAT41" s="129"/>
      <c r="SAU41" s="130"/>
      <c r="SAV41" s="130"/>
      <c r="SAW41" s="131"/>
      <c r="SAX41" s="134"/>
      <c r="SAY41" s="130"/>
      <c r="SAZ41" s="133"/>
      <c r="SBA41" s="145"/>
      <c r="SBB41" s="129"/>
      <c r="SBC41" s="130"/>
      <c r="SBD41" s="130"/>
      <c r="SBE41" s="131"/>
      <c r="SBF41" s="134"/>
      <c r="SBG41" s="130"/>
      <c r="SBH41" s="133"/>
      <c r="SBI41" s="145"/>
      <c r="SBJ41" s="129"/>
      <c r="SBK41" s="130"/>
      <c r="SBL41" s="130"/>
      <c r="SBM41" s="131"/>
      <c r="SBN41" s="134"/>
      <c r="SBO41" s="130"/>
      <c r="SBP41" s="133"/>
      <c r="SBQ41" s="145"/>
      <c r="SBR41" s="129"/>
      <c r="SBS41" s="130"/>
      <c r="SBT41" s="130"/>
      <c r="SBU41" s="131"/>
      <c r="SBV41" s="134"/>
      <c r="SBW41" s="130"/>
      <c r="SBX41" s="133"/>
      <c r="SBY41" s="145"/>
      <c r="SBZ41" s="129"/>
      <c r="SCA41" s="130"/>
      <c r="SCB41" s="130"/>
      <c r="SCC41" s="131"/>
      <c r="SCD41" s="134"/>
      <c r="SCE41" s="130"/>
      <c r="SCF41" s="133"/>
      <c r="SCG41" s="145"/>
      <c r="SCH41" s="129"/>
      <c r="SCI41" s="130"/>
      <c r="SCJ41" s="130"/>
      <c r="SCK41" s="131"/>
      <c r="SCL41" s="134"/>
      <c r="SCM41" s="130"/>
      <c r="SCN41" s="133"/>
      <c r="SCO41" s="145"/>
      <c r="SCP41" s="129"/>
      <c r="SCQ41" s="130"/>
      <c r="SCR41" s="130"/>
      <c r="SCS41" s="131"/>
      <c r="SCT41" s="134"/>
      <c r="SCU41" s="130"/>
      <c r="SCV41" s="133"/>
      <c r="SCW41" s="145"/>
      <c r="SCX41" s="129"/>
      <c r="SCY41" s="130"/>
      <c r="SCZ41" s="130"/>
      <c r="SDA41" s="131"/>
      <c r="SDB41" s="134"/>
      <c r="SDC41" s="130"/>
      <c r="SDD41" s="133"/>
      <c r="SDE41" s="145"/>
      <c r="SDF41" s="129"/>
      <c r="SDG41" s="130"/>
      <c r="SDH41" s="130"/>
      <c r="SDI41" s="131"/>
      <c r="SDJ41" s="134"/>
      <c r="SDK41" s="130"/>
      <c r="SDL41" s="133"/>
      <c r="SDM41" s="145"/>
      <c r="SDN41" s="129"/>
      <c r="SDO41" s="130"/>
      <c r="SDP41" s="130"/>
      <c r="SDQ41" s="131"/>
      <c r="SDR41" s="134"/>
      <c r="SDS41" s="130"/>
      <c r="SDT41" s="133"/>
      <c r="SDU41" s="145"/>
      <c r="SDV41" s="129"/>
      <c r="SDW41" s="130"/>
      <c r="SDX41" s="130"/>
      <c r="SDY41" s="131"/>
      <c r="SDZ41" s="134"/>
      <c r="SEA41" s="130"/>
      <c r="SEB41" s="133"/>
      <c r="SEC41" s="145"/>
      <c r="SED41" s="129"/>
      <c r="SEE41" s="130"/>
      <c r="SEF41" s="130"/>
      <c r="SEG41" s="131"/>
      <c r="SEH41" s="134"/>
      <c r="SEI41" s="130"/>
      <c r="SEJ41" s="133"/>
      <c r="SEK41" s="145"/>
      <c r="SEL41" s="129"/>
      <c r="SEM41" s="130"/>
      <c r="SEN41" s="130"/>
      <c r="SEO41" s="131"/>
      <c r="SEP41" s="134"/>
      <c r="SEQ41" s="130"/>
      <c r="SER41" s="133"/>
      <c r="SES41" s="145"/>
      <c r="SET41" s="129"/>
      <c r="SEU41" s="130"/>
      <c r="SEV41" s="130"/>
      <c r="SEW41" s="131"/>
      <c r="SEX41" s="134"/>
      <c r="SEY41" s="130"/>
      <c r="SEZ41" s="133"/>
      <c r="SFA41" s="145"/>
      <c r="SFB41" s="129"/>
      <c r="SFC41" s="130"/>
      <c r="SFD41" s="130"/>
      <c r="SFE41" s="131"/>
      <c r="SFF41" s="134"/>
      <c r="SFG41" s="130"/>
      <c r="SFH41" s="133"/>
      <c r="SFI41" s="145"/>
      <c r="SFJ41" s="129"/>
      <c r="SFK41" s="130"/>
      <c r="SFL41" s="130"/>
      <c r="SFM41" s="131"/>
      <c r="SFN41" s="134"/>
      <c r="SFO41" s="130"/>
      <c r="SFP41" s="133"/>
      <c r="SFQ41" s="145"/>
      <c r="SFR41" s="129"/>
      <c r="SFS41" s="130"/>
      <c r="SFT41" s="130"/>
      <c r="SFU41" s="131"/>
      <c r="SFV41" s="134"/>
      <c r="SFW41" s="130"/>
      <c r="SFX41" s="133"/>
      <c r="SFY41" s="145"/>
      <c r="SFZ41" s="129"/>
      <c r="SGA41" s="130"/>
      <c r="SGB41" s="130"/>
      <c r="SGC41" s="131"/>
      <c r="SGD41" s="134"/>
      <c r="SGE41" s="130"/>
      <c r="SGF41" s="133"/>
      <c r="SGG41" s="145"/>
      <c r="SGH41" s="129"/>
      <c r="SGI41" s="130"/>
      <c r="SGJ41" s="130"/>
      <c r="SGK41" s="131"/>
      <c r="SGL41" s="134"/>
      <c r="SGM41" s="130"/>
      <c r="SGN41" s="133"/>
      <c r="SGO41" s="145"/>
      <c r="SGP41" s="129"/>
      <c r="SGQ41" s="130"/>
      <c r="SGR41" s="130"/>
      <c r="SGS41" s="131"/>
      <c r="SGT41" s="134"/>
      <c r="SGU41" s="130"/>
      <c r="SGV41" s="133"/>
      <c r="SGW41" s="145"/>
      <c r="SGX41" s="129"/>
      <c r="SGY41" s="130"/>
      <c r="SGZ41" s="130"/>
      <c r="SHA41" s="131"/>
      <c r="SHB41" s="134"/>
      <c r="SHC41" s="130"/>
      <c r="SHD41" s="133"/>
      <c r="SHE41" s="145"/>
      <c r="SHF41" s="129"/>
      <c r="SHG41" s="130"/>
      <c r="SHH41" s="130"/>
      <c r="SHI41" s="131"/>
      <c r="SHJ41" s="134"/>
      <c r="SHK41" s="130"/>
      <c r="SHL41" s="133"/>
      <c r="SHM41" s="145"/>
      <c r="SHN41" s="129"/>
      <c r="SHO41" s="130"/>
      <c r="SHP41" s="130"/>
      <c r="SHQ41" s="131"/>
      <c r="SHR41" s="134"/>
      <c r="SHS41" s="130"/>
      <c r="SHT41" s="133"/>
      <c r="SHU41" s="145"/>
      <c r="SHV41" s="129"/>
      <c r="SHW41" s="130"/>
      <c r="SHX41" s="130"/>
      <c r="SHY41" s="131"/>
      <c r="SHZ41" s="134"/>
      <c r="SIA41" s="130"/>
      <c r="SIB41" s="133"/>
      <c r="SIC41" s="145"/>
      <c r="SID41" s="129"/>
      <c r="SIE41" s="130"/>
      <c r="SIF41" s="130"/>
      <c r="SIG41" s="131"/>
      <c r="SIH41" s="134"/>
      <c r="SII41" s="130"/>
      <c r="SIJ41" s="133"/>
      <c r="SIK41" s="145"/>
      <c r="SIL41" s="129"/>
      <c r="SIM41" s="130"/>
      <c r="SIN41" s="130"/>
      <c r="SIO41" s="131"/>
      <c r="SIP41" s="134"/>
      <c r="SIQ41" s="130"/>
      <c r="SIR41" s="133"/>
      <c r="SIS41" s="145"/>
      <c r="SIT41" s="129"/>
      <c r="SIU41" s="130"/>
      <c r="SIV41" s="130"/>
      <c r="SIW41" s="131"/>
      <c r="SIX41" s="134"/>
      <c r="SIY41" s="130"/>
      <c r="SIZ41" s="133"/>
      <c r="SJA41" s="145"/>
      <c r="SJB41" s="129"/>
      <c r="SJC41" s="130"/>
      <c r="SJD41" s="130"/>
      <c r="SJE41" s="131"/>
      <c r="SJF41" s="134"/>
      <c r="SJG41" s="130"/>
      <c r="SJH41" s="133"/>
      <c r="SJI41" s="145"/>
      <c r="SJJ41" s="129"/>
      <c r="SJK41" s="130"/>
      <c r="SJL41" s="130"/>
      <c r="SJM41" s="131"/>
      <c r="SJN41" s="134"/>
      <c r="SJO41" s="130"/>
      <c r="SJP41" s="133"/>
      <c r="SJQ41" s="145"/>
      <c r="SJR41" s="129"/>
      <c r="SJS41" s="130"/>
      <c r="SJT41" s="130"/>
      <c r="SJU41" s="131"/>
      <c r="SJV41" s="134"/>
      <c r="SJW41" s="130"/>
      <c r="SJX41" s="133"/>
      <c r="SJY41" s="145"/>
      <c r="SJZ41" s="129"/>
      <c r="SKA41" s="130"/>
      <c r="SKB41" s="130"/>
      <c r="SKC41" s="131"/>
      <c r="SKD41" s="134"/>
      <c r="SKE41" s="130"/>
      <c r="SKF41" s="133"/>
      <c r="SKG41" s="145"/>
      <c r="SKH41" s="129"/>
      <c r="SKI41" s="130"/>
      <c r="SKJ41" s="130"/>
      <c r="SKK41" s="131"/>
      <c r="SKL41" s="134"/>
      <c r="SKM41" s="130"/>
      <c r="SKN41" s="133"/>
      <c r="SKO41" s="145"/>
      <c r="SKP41" s="129"/>
      <c r="SKQ41" s="130"/>
      <c r="SKR41" s="130"/>
      <c r="SKS41" s="131"/>
      <c r="SKT41" s="134"/>
      <c r="SKU41" s="130"/>
      <c r="SKV41" s="133"/>
      <c r="SKW41" s="145"/>
      <c r="SKX41" s="129"/>
      <c r="SKY41" s="130"/>
      <c r="SKZ41" s="130"/>
      <c r="SLA41" s="131"/>
      <c r="SLB41" s="134"/>
      <c r="SLC41" s="130"/>
      <c r="SLD41" s="133"/>
      <c r="SLE41" s="145"/>
      <c r="SLF41" s="129"/>
      <c r="SLG41" s="130"/>
      <c r="SLH41" s="130"/>
      <c r="SLI41" s="131"/>
      <c r="SLJ41" s="134"/>
      <c r="SLK41" s="130"/>
      <c r="SLL41" s="133"/>
      <c r="SLM41" s="145"/>
      <c r="SLN41" s="129"/>
      <c r="SLO41" s="130"/>
      <c r="SLP41" s="130"/>
      <c r="SLQ41" s="131"/>
      <c r="SLR41" s="134"/>
      <c r="SLS41" s="130"/>
      <c r="SLT41" s="133"/>
      <c r="SLU41" s="145"/>
      <c r="SLV41" s="129"/>
      <c r="SLW41" s="130"/>
      <c r="SLX41" s="130"/>
      <c r="SLY41" s="131"/>
      <c r="SLZ41" s="134"/>
      <c r="SMA41" s="130"/>
      <c r="SMB41" s="133"/>
      <c r="SMC41" s="145"/>
      <c r="SMD41" s="129"/>
      <c r="SME41" s="130"/>
      <c r="SMF41" s="130"/>
      <c r="SMG41" s="131"/>
      <c r="SMH41" s="134"/>
      <c r="SMI41" s="130"/>
      <c r="SMJ41" s="133"/>
      <c r="SMK41" s="145"/>
      <c r="SML41" s="129"/>
      <c r="SMM41" s="130"/>
      <c r="SMN41" s="130"/>
      <c r="SMO41" s="131"/>
      <c r="SMP41" s="134"/>
      <c r="SMQ41" s="130"/>
      <c r="SMR41" s="133"/>
      <c r="SMS41" s="145"/>
      <c r="SMT41" s="129"/>
      <c r="SMU41" s="130"/>
      <c r="SMV41" s="130"/>
      <c r="SMW41" s="131"/>
      <c r="SMX41" s="134"/>
      <c r="SMY41" s="130"/>
      <c r="SMZ41" s="133"/>
      <c r="SNA41" s="145"/>
      <c r="SNB41" s="129"/>
      <c r="SNC41" s="130"/>
      <c r="SND41" s="130"/>
      <c r="SNE41" s="131"/>
      <c r="SNF41" s="134"/>
      <c r="SNG41" s="130"/>
      <c r="SNH41" s="133"/>
      <c r="SNI41" s="145"/>
      <c r="SNJ41" s="129"/>
      <c r="SNK41" s="130"/>
      <c r="SNL41" s="130"/>
      <c r="SNM41" s="131"/>
      <c r="SNN41" s="134"/>
      <c r="SNO41" s="130"/>
      <c r="SNP41" s="133"/>
      <c r="SNQ41" s="145"/>
      <c r="SNR41" s="129"/>
      <c r="SNS41" s="130"/>
      <c r="SNT41" s="130"/>
      <c r="SNU41" s="131"/>
      <c r="SNV41" s="134"/>
      <c r="SNW41" s="130"/>
      <c r="SNX41" s="133"/>
      <c r="SNY41" s="145"/>
      <c r="SNZ41" s="129"/>
      <c r="SOA41" s="130"/>
      <c r="SOB41" s="130"/>
      <c r="SOC41" s="131"/>
      <c r="SOD41" s="134"/>
      <c r="SOE41" s="130"/>
      <c r="SOF41" s="133"/>
      <c r="SOG41" s="145"/>
      <c r="SOH41" s="129"/>
      <c r="SOI41" s="130"/>
      <c r="SOJ41" s="130"/>
      <c r="SOK41" s="131"/>
      <c r="SOL41" s="134"/>
      <c r="SOM41" s="130"/>
      <c r="SON41" s="133"/>
      <c r="SOO41" s="145"/>
      <c r="SOP41" s="129"/>
      <c r="SOQ41" s="130"/>
      <c r="SOR41" s="130"/>
      <c r="SOS41" s="131"/>
      <c r="SOT41" s="134"/>
      <c r="SOU41" s="130"/>
      <c r="SOV41" s="133"/>
      <c r="SOW41" s="145"/>
      <c r="SOX41" s="129"/>
      <c r="SOY41" s="130"/>
      <c r="SOZ41" s="130"/>
      <c r="SPA41" s="131"/>
      <c r="SPB41" s="134"/>
      <c r="SPC41" s="130"/>
      <c r="SPD41" s="133"/>
      <c r="SPE41" s="145"/>
      <c r="SPF41" s="129"/>
      <c r="SPG41" s="130"/>
      <c r="SPH41" s="130"/>
      <c r="SPI41" s="131"/>
      <c r="SPJ41" s="134"/>
      <c r="SPK41" s="130"/>
      <c r="SPL41" s="133"/>
      <c r="SPM41" s="145"/>
      <c r="SPN41" s="129"/>
      <c r="SPO41" s="130"/>
      <c r="SPP41" s="130"/>
      <c r="SPQ41" s="131"/>
      <c r="SPR41" s="134"/>
      <c r="SPS41" s="130"/>
      <c r="SPT41" s="133"/>
      <c r="SPU41" s="145"/>
      <c r="SPV41" s="129"/>
      <c r="SPW41" s="130"/>
      <c r="SPX41" s="130"/>
      <c r="SPY41" s="131"/>
      <c r="SPZ41" s="134"/>
      <c r="SQA41" s="130"/>
      <c r="SQB41" s="133"/>
      <c r="SQC41" s="145"/>
      <c r="SQD41" s="129"/>
      <c r="SQE41" s="130"/>
      <c r="SQF41" s="130"/>
      <c r="SQG41" s="131"/>
      <c r="SQH41" s="134"/>
      <c r="SQI41" s="130"/>
      <c r="SQJ41" s="133"/>
      <c r="SQK41" s="145"/>
      <c r="SQL41" s="129"/>
      <c r="SQM41" s="130"/>
      <c r="SQN41" s="130"/>
      <c r="SQO41" s="131"/>
      <c r="SQP41" s="134"/>
      <c r="SQQ41" s="130"/>
      <c r="SQR41" s="133"/>
      <c r="SQS41" s="145"/>
      <c r="SQT41" s="129"/>
      <c r="SQU41" s="130"/>
      <c r="SQV41" s="130"/>
      <c r="SQW41" s="131"/>
      <c r="SQX41" s="134"/>
      <c r="SQY41" s="130"/>
      <c r="SQZ41" s="133"/>
      <c r="SRA41" s="145"/>
      <c r="SRB41" s="129"/>
      <c r="SRC41" s="130"/>
      <c r="SRD41" s="130"/>
      <c r="SRE41" s="131"/>
      <c r="SRF41" s="134"/>
      <c r="SRG41" s="130"/>
      <c r="SRH41" s="133"/>
      <c r="SRI41" s="145"/>
      <c r="SRJ41" s="129"/>
      <c r="SRK41" s="130"/>
      <c r="SRL41" s="130"/>
      <c r="SRM41" s="131"/>
      <c r="SRN41" s="134"/>
      <c r="SRO41" s="130"/>
      <c r="SRP41" s="133"/>
      <c r="SRQ41" s="145"/>
      <c r="SRR41" s="129"/>
      <c r="SRS41" s="130"/>
      <c r="SRT41" s="130"/>
      <c r="SRU41" s="131"/>
      <c r="SRV41" s="134"/>
      <c r="SRW41" s="130"/>
      <c r="SRX41" s="133"/>
      <c r="SRY41" s="145"/>
      <c r="SRZ41" s="129"/>
      <c r="SSA41" s="130"/>
      <c r="SSB41" s="130"/>
      <c r="SSC41" s="131"/>
      <c r="SSD41" s="134"/>
      <c r="SSE41" s="130"/>
      <c r="SSF41" s="133"/>
      <c r="SSG41" s="145"/>
      <c r="SSH41" s="129"/>
      <c r="SSI41" s="130"/>
      <c r="SSJ41" s="130"/>
      <c r="SSK41" s="131"/>
      <c r="SSL41" s="134"/>
      <c r="SSM41" s="130"/>
      <c r="SSN41" s="133"/>
      <c r="SSO41" s="145"/>
      <c r="SSP41" s="129"/>
      <c r="SSQ41" s="130"/>
      <c r="SSR41" s="130"/>
      <c r="SSS41" s="131"/>
      <c r="SST41" s="134"/>
      <c r="SSU41" s="130"/>
      <c r="SSV41" s="133"/>
      <c r="SSW41" s="145"/>
      <c r="SSX41" s="129"/>
      <c r="SSY41" s="130"/>
      <c r="SSZ41" s="130"/>
      <c r="STA41" s="131"/>
      <c r="STB41" s="134"/>
      <c r="STC41" s="130"/>
      <c r="STD41" s="133"/>
      <c r="STE41" s="145"/>
      <c r="STF41" s="129"/>
      <c r="STG41" s="130"/>
      <c r="STH41" s="130"/>
      <c r="STI41" s="131"/>
      <c r="STJ41" s="134"/>
      <c r="STK41" s="130"/>
      <c r="STL41" s="133"/>
      <c r="STM41" s="145"/>
      <c r="STN41" s="129"/>
      <c r="STO41" s="130"/>
      <c r="STP41" s="130"/>
      <c r="STQ41" s="131"/>
      <c r="STR41" s="134"/>
      <c r="STS41" s="130"/>
      <c r="STT41" s="133"/>
      <c r="STU41" s="145"/>
      <c r="STV41" s="129"/>
      <c r="STW41" s="130"/>
      <c r="STX41" s="130"/>
      <c r="STY41" s="131"/>
      <c r="STZ41" s="134"/>
      <c r="SUA41" s="130"/>
      <c r="SUB41" s="133"/>
      <c r="SUC41" s="145"/>
      <c r="SUD41" s="129"/>
      <c r="SUE41" s="130"/>
      <c r="SUF41" s="130"/>
      <c r="SUG41" s="131"/>
      <c r="SUH41" s="134"/>
      <c r="SUI41" s="130"/>
      <c r="SUJ41" s="133"/>
      <c r="SUK41" s="145"/>
      <c r="SUL41" s="129"/>
      <c r="SUM41" s="130"/>
      <c r="SUN41" s="130"/>
      <c r="SUO41" s="131"/>
      <c r="SUP41" s="134"/>
      <c r="SUQ41" s="130"/>
      <c r="SUR41" s="133"/>
      <c r="SUS41" s="145"/>
      <c r="SUT41" s="129"/>
      <c r="SUU41" s="130"/>
      <c r="SUV41" s="130"/>
      <c r="SUW41" s="131"/>
      <c r="SUX41" s="134"/>
      <c r="SUY41" s="130"/>
      <c r="SUZ41" s="133"/>
      <c r="SVA41" s="145"/>
      <c r="SVB41" s="129"/>
      <c r="SVC41" s="130"/>
      <c r="SVD41" s="130"/>
      <c r="SVE41" s="131"/>
      <c r="SVF41" s="134"/>
      <c r="SVG41" s="130"/>
      <c r="SVH41" s="133"/>
      <c r="SVI41" s="145"/>
      <c r="SVJ41" s="129"/>
      <c r="SVK41" s="130"/>
      <c r="SVL41" s="130"/>
      <c r="SVM41" s="131"/>
      <c r="SVN41" s="134"/>
      <c r="SVO41" s="130"/>
      <c r="SVP41" s="133"/>
      <c r="SVQ41" s="145"/>
      <c r="SVR41" s="129"/>
      <c r="SVS41" s="130"/>
      <c r="SVT41" s="130"/>
      <c r="SVU41" s="131"/>
      <c r="SVV41" s="134"/>
      <c r="SVW41" s="130"/>
      <c r="SVX41" s="133"/>
      <c r="SVY41" s="145"/>
      <c r="SVZ41" s="129"/>
      <c r="SWA41" s="130"/>
      <c r="SWB41" s="130"/>
      <c r="SWC41" s="131"/>
      <c r="SWD41" s="134"/>
      <c r="SWE41" s="130"/>
      <c r="SWF41" s="133"/>
      <c r="SWG41" s="145"/>
      <c r="SWH41" s="129"/>
      <c r="SWI41" s="130"/>
      <c r="SWJ41" s="130"/>
      <c r="SWK41" s="131"/>
      <c r="SWL41" s="134"/>
      <c r="SWM41" s="130"/>
      <c r="SWN41" s="133"/>
      <c r="SWO41" s="145"/>
      <c r="SWP41" s="129"/>
      <c r="SWQ41" s="130"/>
      <c r="SWR41" s="130"/>
      <c r="SWS41" s="131"/>
      <c r="SWT41" s="134"/>
      <c r="SWU41" s="130"/>
      <c r="SWV41" s="133"/>
      <c r="SWW41" s="145"/>
      <c r="SWX41" s="129"/>
      <c r="SWY41" s="130"/>
      <c r="SWZ41" s="130"/>
      <c r="SXA41" s="131"/>
      <c r="SXB41" s="134"/>
      <c r="SXC41" s="130"/>
      <c r="SXD41" s="133"/>
      <c r="SXE41" s="145"/>
      <c r="SXF41" s="129"/>
      <c r="SXG41" s="130"/>
      <c r="SXH41" s="130"/>
      <c r="SXI41" s="131"/>
      <c r="SXJ41" s="134"/>
      <c r="SXK41" s="130"/>
      <c r="SXL41" s="133"/>
      <c r="SXM41" s="145"/>
      <c r="SXN41" s="129"/>
      <c r="SXO41" s="130"/>
      <c r="SXP41" s="130"/>
      <c r="SXQ41" s="131"/>
      <c r="SXR41" s="134"/>
      <c r="SXS41" s="130"/>
      <c r="SXT41" s="133"/>
      <c r="SXU41" s="145"/>
      <c r="SXV41" s="129"/>
      <c r="SXW41" s="130"/>
      <c r="SXX41" s="130"/>
      <c r="SXY41" s="131"/>
      <c r="SXZ41" s="134"/>
      <c r="SYA41" s="130"/>
      <c r="SYB41" s="133"/>
      <c r="SYC41" s="145"/>
      <c r="SYD41" s="129"/>
      <c r="SYE41" s="130"/>
      <c r="SYF41" s="130"/>
      <c r="SYG41" s="131"/>
      <c r="SYH41" s="134"/>
      <c r="SYI41" s="130"/>
      <c r="SYJ41" s="133"/>
      <c r="SYK41" s="145"/>
      <c r="SYL41" s="129"/>
      <c r="SYM41" s="130"/>
      <c r="SYN41" s="130"/>
      <c r="SYO41" s="131"/>
      <c r="SYP41" s="134"/>
      <c r="SYQ41" s="130"/>
      <c r="SYR41" s="133"/>
      <c r="SYS41" s="145"/>
      <c r="SYT41" s="129"/>
      <c r="SYU41" s="130"/>
      <c r="SYV41" s="130"/>
      <c r="SYW41" s="131"/>
      <c r="SYX41" s="134"/>
      <c r="SYY41" s="130"/>
      <c r="SYZ41" s="133"/>
      <c r="SZA41" s="145"/>
      <c r="SZB41" s="129"/>
      <c r="SZC41" s="130"/>
      <c r="SZD41" s="130"/>
      <c r="SZE41" s="131"/>
      <c r="SZF41" s="134"/>
      <c r="SZG41" s="130"/>
      <c r="SZH41" s="133"/>
      <c r="SZI41" s="145"/>
      <c r="SZJ41" s="129"/>
      <c r="SZK41" s="130"/>
      <c r="SZL41" s="130"/>
      <c r="SZM41" s="131"/>
      <c r="SZN41" s="134"/>
      <c r="SZO41" s="130"/>
      <c r="SZP41" s="133"/>
      <c r="SZQ41" s="145"/>
      <c r="SZR41" s="129"/>
      <c r="SZS41" s="130"/>
      <c r="SZT41" s="130"/>
      <c r="SZU41" s="131"/>
      <c r="SZV41" s="134"/>
      <c r="SZW41" s="130"/>
      <c r="SZX41" s="133"/>
      <c r="SZY41" s="145"/>
      <c r="SZZ41" s="129"/>
      <c r="TAA41" s="130"/>
      <c r="TAB41" s="130"/>
      <c r="TAC41" s="131"/>
      <c r="TAD41" s="134"/>
      <c r="TAE41" s="130"/>
      <c r="TAF41" s="133"/>
      <c r="TAG41" s="145"/>
      <c r="TAH41" s="129"/>
      <c r="TAI41" s="130"/>
      <c r="TAJ41" s="130"/>
      <c r="TAK41" s="131"/>
      <c r="TAL41" s="134"/>
      <c r="TAM41" s="130"/>
      <c r="TAN41" s="133"/>
      <c r="TAO41" s="145"/>
      <c r="TAP41" s="129"/>
      <c r="TAQ41" s="130"/>
      <c r="TAR41" s="130"/>
      <c r="TAS41" s="131"/>
      <c r="TAT41" s="134"/>
      <c r="TAU41" s="130"/>
      <c r="TAV41" s="133"/>
      <c r="TAW41" s="145"/>
      <c r="TAX41" s="129"/>
      <c r="TAY41" s="130"/>
      <c r="TAZ41" s="130"/>
      <c r="TBA41" s="131"/>
      <c r="TBB41" s="134"/>
      <c r="TBC41" s="130"/>
      <c r="TBD41" s="133"/>
      <c r="TBE41" s="145"/>
      <c r="TBF41" s="129"/>
      <c r="TBG41" s="130"/>
      <c r="TBH41" s="130"/>
      <c r="TBI41" s="131"/>
      <c r="TBJ41" s="134"/>
      <c r="TBK41" s="130"/>
      <c r="TBL41" s="133"/>
      <c r="TBM41" s="145"/>
      <c r="TBN41" s="129"/>
      <c r="TBO41" s="130"/>
      <c r="TBP41" s="130"/>
      <c r="TBQ41" s="131"/>
      <c r="TBR41" s="134"/>
      <c r="TBS41" s="130"/>
      <c r="TBT41" s="133"/>
      <c r="TBU41" s="145"/>
      <c r="TBV41" s="129"/>
      <c r="TBW41" s="130"/>
      <c r="TBX41" s="130"/>
      <c r="TBY41" s="131"/>
      <c r="TBZ41" s="134"/>
      <c r="TCA41" s="130"/>
      <c r="TCB41" s="133"/>
      <c r="TCC41" s="145"/>
      <c r="TCD41" s="129"/>
      <c r="TCE41" s="130"/>
      <c r="TCF41" s="130"/>
      <c r="TCG41" s="131"/>
      <c r="TCH41" s="134"/>
      <c r="TCI41" s="130"/>
      <c r="TCJ41" s="133"/>
      <c r="TCK41" s="145"/>
      <c r="TCL41" s="129"/>
      <c r="TCM41" s="130"/>
      <c r="TCN41" s="130"/>
      <c r="TCO41" s="131"/>
      <c r="TCP41" s="134"/>
      <c r="TCQ41" s="130"/>
      <c r="TCR41" s="133"/>
      <c r="TCS41" s="145"/>
      <c r="TCT41" s="129"/>
      <c r="TCU41" s="130"/>
      <c r="TCV41" s="130"/>
      <c r="TCW41" s="131"/>
      <c r="TCX41" s="134"/>
      <c r="TCY41" s="130"/>
      <c r="TCZ41" s="133"/>
      <c r="TDA41" s="145"/>
      <c r="TDB41" s="129"/>
      <c r="TDC41" s="130"/>
      <c r="TDD41" s="130"/>
      <c r="TDE41" s="131"/>
      <c r="TDF41" s="134"/>
      <c r="TDG41" s="130"/>
      <c r="TDH41" s="133"/>
      <c r="TDI41" s="145"/>
      <c r="TDJ41" s="129"/>
      <c r="TDK41" s="130"/>
      <c r="TDL41" s="130"/>
      <c r="TDM41" s="131"/>
      <c r="TDN41" s="134"/>
      <c r="TDO41" s="130"/>
      <c r="TDP41" s="133"/>
      <c r="TDQ41" s="145"/>
      <c r="TDR41" s="129"/>
      <c r="TDS41" s="130"/>
      <c r="TDT41" s="130"/>
      <c r="TDU41" s="131"/>
      <c r="TDV41" s="134"/>
      <c r="TDW41" s="130"/>
      <c r="TDX41" s="133"/>
      <c r="TDY41" s="145"/>
      <c r="TDZ41" s="129"/>
      <c r="TEA41" s="130"/>
      <c r="TEB41" s="130"/>
      <c r="TEC41" s="131"/>
      <c r="TED41" s="134"/>
      <c r="TEE41" s="130"/>
      <c r="TEF41" s="133"/>
      <c r="TEG41" s="145"/>
      <c r="TEH41" s="129"/>
      <c r="TEI41" s="130"/>
      <c r="TEJ41" s="130"/>
      <c r="TEK41" s="131"/>
      <c r="TEL41" s="134"/>
      <c r="TEM41" s="130"/>
      <c r="TEN41" s="133"/>
      <c r="TEO41" s="145"/>
      <c r="TEP41" s="129"/>
      <c r="TEQ41" s="130"/>
      <c r="TER41" s="130"/>
      <c r="TES41" s="131"/>
      <c r="TET41" s="134"/>
      <c r="TEU41" s="130"/>
      <c r="TEV41" s="133"/>
      <c r="TEW41" s="145"/>
      <c r="TEX41" s="129"/>
      <c r="TEY41" s="130"/>
      <c r="TEZ41" s="130"/>
      <c r="TFA41" s="131"/>
      <c r="TFB41" s="134"/>
      <c r="TFC41" s="130"/>
      <c r="TFD41" s="133"/>
      <c r="TFE41" s="145"/>
      <c r="TFF41" s="129"/>
      <c r="TFG41" s="130"/>
      <c r="TFH41" s="130"/>
      <c r="TFI41" s="131"/>
      <c r="TFJ41" s="134"/>
      <c r="TFK41" s="130"/>
      <c r="TFL41" s="133"/>
      <c r="TFM41" s="145"/>
      <c r="TFN41" s="129"/>
      <c r="TFO41" s="130"/>
      <c r="TFP41" s="130"/>
      <c r="TFQ41" s="131"/>
      <c r="TFR41" s="134"/>
      <c r="TFS41" s="130"/>
      <c r="TFT41" s="133"/>
      <c r="TFU41" s="145"/>
      <c r="TFV41" s="129"/>
      <c r="TFW41" s="130"/>
      <c r="TFX41" s="130"/>
      <c r="TFY41" s="131"/>
      <c r="TFZ41" s="134"/>
      <c r="TGA41" s="130"/>
      <c r="TGB41" s="133"/>
      <c r="TGC41" s="145"/>
      <c r="TGD41" s="129"/>
      <c r="TGE41" s="130"/>
      <c r="TGF41" s="130"/>
      <c r="TGG41" s="131"/>
      <c r="TGH41" s="134"/>
      <c r="TGI41" s="130"/>
      <c r="TGJ41" s="133"/>
      <c r="TGK41" s="145"/>
      <c r="TGL41" s="129"/>
      <c r="TGM41" s="130"/>
      <c r="TGN41" s="130"/>
      <c r="TGO41" s="131"/>
      <c r="TGP41" s="134"/>
      <c r="TGQ41" s="130"/>
      <c r="TGR41" s="133"/>
      <c r="TGS41" s="145"/>
      <c r="TGT41" s="129"/>
      <c r="TGU41" s="130"/>
      <c r="TGV41" s="130"/>
      <c r="TGW41" s="131"/>
      <c r="TGX41" s="134"/>
      <c r="TGY41" s="130"/>
      <c r="TGZ41" s="133"/>
      <c r="THA41" s="145"/>
      <c r="THB41" s="129"/>
      <c r="THC41" s="130"/>
      <c r="THD41" s="130"/>
      <c r="THE41" s="131"/>
      <c r="THF41" s="134"/>
      <c r="THG41" s="130"/>
      <c r="THH41" s="133"/>
      <c r="THI41" s="145"/>
      <c r="THJ41" s="129"/>
      <c r="THK41" s="130"/>
      <c r="THL41" s="130"/>
      <c r="THM41" s="131"/>
      <c r="THN41" s="134"/>
      <c r="THO41" s="130"/>
      <c r="THP41" s="133"/>
      <c r="THQ41" s="145"/>
      <c r="THR41" s="129"/>
      <c r="THS41" s="130"/>
      <c r="THT41" s="130"/>
      <c r="THU41" s="131"/>
      <c r="THV41" s="134"/>
      <c r="THW41" s="130"/>
      <c r="THX41" s="133"/>
      <c r="THY41" s="145"/>
      <c r="THZ41" s="129"/>
      <c r="TIA41" s="130"/>
      <c r="TIB41" s="130"/>
      <c r="TIC41" s="131"/>
      <c r="TID41" s="134"/>
      <c r="TIE41" s="130"/>
      <c r="TIF41" s="133"/>
      <c r="TIG41" s="145"/>
      <c r="TIH41" s="129"/>
      <c r="TII41" s="130"/>
      <c r="TIJ41" s="130"/>
      <c r="TIK41" s="131"/>
      <c r="TIL41" s="134"/>
      <c r="TIM41" s="130"/>
      <c r="TIN41" s="133"/>
      <c r="TIO41" s="145"/>
      <c r="TIP41" s="129"/>
      <c r="TIQ41" s="130"/>
      <c r="TIR41" s="130"/>
      <c r="TIS41" s="131"/>
      <c r="TIT41" s="134"/>
      <c r="TIU41" s="130"/>
      <c r="TIV41" s="133"/>
      <c r="TIW41" s="145"/>
      <c r="TIX41" s="129"/>
      <c r="TIY41" s="130"/>
      <c r="TIZ41" s="130"/>
      <c r="TJA41" s="131"/>
      <c r="TJB41" s="134"/>
      <c r="TJC41" s="130"/>
      <c r="TJD41" s="133"/>
      <c r="TJE41" s="145"/>
      <c r="TJF41" s="129"/>
      <c r="TJG41" s="130"/>
      <c r="TJH41" s="130"/>
      <c r="TJI41" s="131"/>
      <c r="TJJ41" s="134"/>
      <c r="TJK41" s="130"/>
      <c r="TJL41" s="133"/>
      <c r="TJM41" s="145"/>
      <c r="TJN41" s="129"/>
      <c r="TJO41" s="130"/>
      <c r="TJP41" s="130"/>
      <c r="TJQ41" s="131"/>
      <c r="TJR41" s="134"/>
      <c r="TJS41" s="130"/>
      <c r="TJT41" s="133"/>
      <c r="TJU41" s="145"/>
      <c r="TJV41" s="129"/>
      <c r="TJW41" s="130"/>
      <c r="TJX41" s="130"/>
      <c r="TJY41" s="131"/>
      <c r="TJZ41" s="134"/>
      <c r="TKA41" s="130"/>
      <c r="TKB41" s="133"/>
      <c r="TKC41" s="145"/>
      <c r="TKD41" s="129"/>
      <c r="TKE41" s="130"/>
      <c r="TKF41" s="130"/>
      <c r="TKG41" s="131"/>
      <c r="TKH41" s="134"/>
      <c r="TKI41" s="130"/>
      <c r="TKJ41" s="133"/>
      <c r="TKK41" s="145"/>
      <c r="TKL41" s="129"/>
      <c r="TKM41" s="130"/>
      <c r="TKN41" s="130"/>
      <c r="TKO41" s="131"/>
      <c r="TKP41" s="134"/>
      <c r="TKQ41" s="130"/>
      <c r="TKR41" s="133"/>
      <c r="TKS41" s="145"/>
      <c r="TKT41" s="129"/>
      <c r="TKU41" s="130"/>
      <c r="TKV41" s="130"/>
      <c r="TKW41" s="131"/>
      <c r="TKX41" s="134"/>
      <c r="TKY41" s="130"/>
      <c r="TKZ41" s="133"/>
      <c r="TLA41" s="145"/>
      <c r="TLB41" s="129"/>
      <c r="TLC41" s="130"/>
      <c r="TLD41" s="130"/>
      <c r="TLE41" s="131"/>
      <c r="TLF41" s="134"/>
      <c r="TLG41" s="130"/>
      <c r="TLH41" s="133"/>
      <c r="TLI41" s="145"/>
      <c r="TLJ41" s="129"/>
      <c r="TLK41" s="130"/>
      <c r="TLL41" s="130"/>
      <c r="TLM41" s="131"/>
      <c r="TLN41" s="134"/>
      <c r="TLO41" s="130"/>
      <c r="TLP41" s="133"/>
      <c r="TLQ41" s="145"/>
      <c r="TLR41" s="129"/>
      <c r="TLS41" s="130"/>
      <c r="TLT41" s="130"/>
      <c r="TLU41" s="131"/>
      <c r="TLV41" s="134"/>
      <c r="TLW41" s="130"/>
      <c r="TLX41" s="133"/>
      <c r="TLY41" s="145"/>
      <c r="TLZ41" s="129"/>
      <c r="TMA41" s="130"/>
      <c r="TMB41" s="130"/>
      <c r="TMC41" s="131"/>
      <c r="TMD41" s="134"/>
      <c r="TME41" s="130"/>
      <c r="TMF41" s="133"/>
      <c r="TMG41" s="145"/>
      <c r="TMH41" s="129"/>
      <c r="TMI41" s="130"/>
      <c r="TMJ41" s="130"/>
      <c r="TMK41" s="131"/>
      <c r="TML41" s="134"/>
      <c r="TMM41" s="130"/>
      <c r="TMN41" s="133"/>
      <c r="TMO41" s="145"/>
      <c r="TMP41" s="129"/>
      <c r="TMQ41" s="130"/>
      <c r="TMR41" s="130"/>
      <c r="TMS41" s="131"/>
      <c r="TMT41" s="134"/>
      <c r="TMU41" s="130"/>
      <c r="TMV41" s="133"/>
      <c r="TMW41" s="145"/>
      <c r="TMX41" s="129"/>
      <c r="TMY41" s="130"/>
      <c r="TMZ41" s="130"/>
      <c r="TNA41" s="131"/>
      <c r="TNB41" s="134"/>
      <c r="TNC41" s="130"/>
      <c r="TND41" s="133"/>
      <c r="TNE41" s="145"/>
      <c r="TNF41" s="129"/>
      <c r="TNG41" s="130"/>
      <c r="TNH41" s="130"/>
      <c r="TNI41" s="131"/>
      <c r="TNJ41" s="134"/>
      <c r="TNK41" s="130"/>
      <c r="TNL41" s="133"/>
      <c r="TNM41" s="145"/>
      <c r="TNN41" s="129"/>
      <c r="TNO41" s="130"/>
      <c r="TNP41" s="130"/>
      <c r="TNQ41" s="131"/>
      <c r="TNR41" s="134"/>
      <c r="TNS41" s="130"/>
      <c r="TNT41" s="133"/>
      <c r="TNU41" s="145"/>
      <c r="TNV41" s="129"/>
      <c r="TNW41" s="130"/>
      <c r="TNX41" s="130"/>
      <c r="TNY41" s="131"/>
      <c r="TNZ41" s="134"/>
      <c r="TOA41" s="130"/>
      <c r="TOB41" s="133"/>
      <c r="TOC41" s="145"/>
      <c r="TOD41" s="129"/>
      <c r="TOE41" s="130"/>
      <c r="TOF41" s="130"/>
      <c r="TOG41" s="131"/>
      <c r="TOH41" s="134"/>
      <c r="TOI41" s="130"/>
      <c r="TOJ41" s="133"/>
      <c r="TOK41" s="145"/>
      <c r="TOL41" s="129"/>
      <c r="TOM41" s="130"/>
      <c r="TON41" s="130"/>
      <c r="TOO41" s="131"/>
      <c r="TOP41" s="134"/>
      <c r="TOQ41" s="130"/>
      <c r="TOR41" s="133"/>
      <c r="TOS41" s="145"/>
      <c r="TOT41" s="129"/>
      <c r="TOU41" s="130"/>
      <c r="TOV41" s="130"/>
      <c r="TOW41" s="131"/>
      <c r="TOX41" s="134"/>
      <c r="TOY41" s="130"/>
      <c r="TOZ41" s="133"/>
      <c r="TPA41" s="145"/>
      <c r="TPB41" s="129"/>
      <c r="TPC41" s="130"/>
      <c r="TPD41" s="130"/>
      <c r="TPE41" s="131"/>
      <c r="TPF41" s="134"/>
      <c r="TPG41" s="130"/>
      <c r="TPH41" s="133"/>
      <c r="TPI41" s="145"/>
      <c r="TPJ41" s="129"/>
      <c r="TPK41" s="130"/>
      <c r="TPL41" s="130"/>
      <c r="TPM41" s="131"/>
      <c r="TPN41" s="134"/>
      <c r="TPO41" s="130"/>
      <c r="TPP41" s="133"/>
      <c r="TPQ41" s="145"/>
      <c r="TPR41" s="129"/>
      <c r="TPS41" s="130"/>
      <c r="TPT41" s="130"/>
      <c r="TPU41" s="131"/>
      <c r="TPV41" s="134"/>
      <c r="TPW41" s="130"/>
      <c r="TPX41" s="133"/>
      <c r="TPY41" s="145"/>
      <c r="TPZ41" s="129"/>
      <c r="TQA41" s="130"/>
      <c r="TQB41" s="130"/>
      <c r="TQC41" s="131"/>
      <c r="TQD41" s="134"/>
      <c r="TQE41" s="130"/>
      <c r="TQF41" s="133"/>
      <c r="TQG41" s="145"/>
      <c r="TQH41" s="129"/>
      <c r="TQI41" s="130"/>
      <c r="TQJ41" s="130"/>
      <c r="TQK41" s="131"/>
      <c r="TQL41" s="134"/>
      <c r="TQM41" s="130"/>
      <c r="TQN41" s="133"/>
      <c r="TQO41" s="145"/>
      <c r="TQP41" s="129"/>
      <c r="TQQ41" s="130"/>
      <c r="TQR41" s="130"/>
      <c r="TQS41" s="131"/>
      <c r="TQT41" s="134"/>
      <c r="TQU41" s="130"/>
      <c r="TQV41" s="133"/>
      <c r="TQW41" s="145"/>
      <c r="TQX41" s="129"/>
      <c r="TQY41" s="130"/>
      <c r="TQZ41" s="130"/>
      <c r="TRA41" s="131"/>
      <c r="TRB41" s="134"/>
      <c r="TRC41" s="130"/>
      <c r="TRD41" s="133"/>
      <c r="TRE41" s="145"/>
      <c r="TRF41" s="129"/>
      <c r="TRG41" s="130"/>
      <c r="TRH41" s="130"/>
      <c r="TRI41" s="131"/>
      <c r="TRJ41" s="134"/>
      <c r="TRK41" s="130"/>
      <c r="TRL41" s="133"/>
      <c r="TRM41" s="145"/>
      <c r="TRN41" s="129"/>
      <c r="TRO41" s="130"/>
      <c r="TRP41" s="130"/>
      <c r="TRQ41" s="131"/>
      <c r="TRR41" s="134"/>
      <c r="TRS41" s="130"/>
      <c r="TRT41" s="133"/>
      <c r="TRU41" s="145"/>
      <c r="TRV41" s="129"/>
      <c r="TRW41" s="130"/>
      <c r="TRX41" s="130"/>
      <c r="TRY41" s="131"/>
      <c r="TRZ41" s="134"/>
      <c r="TSA41" s="130"/>
      <c r="TSB41" s="133"/>
      <c r="TSC41" s="145"/>
      <c r="TSD41" s="129"/>
      <c r="TSE41" s="130"/>
      <c r="TSF41" s="130"/>
      <c r="TSG41" s="131"/>
      <c r="TSH41" s="134"/>
      <c r="TSI41" s="130"/>
      <c r="TSJ41" s="133"/>
      <c r="TSK41" s="145"/>
      <c r="TSL41" s="129"/>
      <c r="TSM41" s="130"/>
      <c r="TSN41" s="130"/>
      <c r="TSO41" s="131"/>
      <c r="TSP41" s="134"/>
      <c r="TSQ41" s="130"/>
      <c r="TSR41" s="133"/>
      <c r="TSS41" s="145"/>
      <c r="TST41" s="129"/>
      <c r="TSU41" s="130"/>
      <c r="TSV41" s="130"/>
      <c r="TSW41" s="131"/>
      <c r="TSX41" s="134"/>
      <c r="TSY41" s="130"/>
      <c r="TSZ41" s="133"/>
      <c r="TTA41" s="145"/>
      <c r="TTB41" s="129"/>
      <c r="TTC41" s="130"/>
      <c r="TTD41" s="130"/>
      <c r="TTE41" s="131"/>
      <c r="TTF41" s="134"/>
      <c r="TTG41" s="130"/>
      <c r="TTH41" s="133"/>
      <c r="TTI41" s="145"/>
      <c r="TTJ41" s="129"/>
      <c r="TTK41" s="130"/>
      <c r="TTL41" s="130"/>
      <c r="TTM41" s="131"/>
      <c r="TTN41" s="134"/>
      <c r="TTO41" s="130"/>
      <c r="TTP41" s="133"/>
      <c r="TTQ41" s="145"/>
      <c r="TTR41" s="129"/>
      <c r="TTS41" s="130"/>
      <c r="TTT41" s="130"/>
      <c r="TTU41" s="131"/>
      <c r="TTV41" s="134"/>
      <c r="TTW41" s="130"/>
      <c r="TTX41" s="133"/>
      <c r="TTY41" s="145"/>
      <c r="TTZ41" s="129"/>
      <c r="TUA41" s="130"/>
      <c r="TUB41" s="130"/>
      <c r="TUC41" s="131"/>
      <c r="TUD41" s="134"/>
      <c r="TUE41" s="130"/>
      <c r="TUF41" s="133"/>
      <c r="TUG41" s="145"/>
      <c r="TUH41" s="129"/>
      <c r="TUI41" s="130"/>
      <c r="TUJ41" s="130"/>
      <c r="TUK41" s="131"/>
      <c r="TUL41" s="134"/>
      <c r="TUM41" s="130"/>
      <c r="TUN41" s="133"/>
      <c r="TUO41" s="145"/>
      <c r="TUP41" s="129"/>
      <c r="TUQ41" s="130"/>
      <c r="TUR41" s="130"/>
      <c r="TUS41" s="131"/>
      <c r="TUT41" s="134"/>
      <c r="TUU41" s="130"/>
      <c r="TUV41" s="133"/>
      <c r="TUW41" s="145"/>
      <c r="TUX41" s="129"/>
      <c r="TUY41" s="130"/>
      <c r="TUZ41" s="130"/>
      <c r="TVA41" s="131"/>
      <c r="TVB41" s="134"/>
      <c r="TVC41" s="130"/>
      <c r="TVD41" s="133"/>
      <c r="TVE41" s="145"/>
      <c r="TVF41" s="129"/>
      <c r="TVG41" s="130"/>
      <c r="TVH41" s="130"/>
      <c r="TVI41" s="131"/>
      <c r="TVJ41" s="134"/>
      <c r="TVK41" s="130"/>
      <c r="TVL41" s="133"/>
      <c r="TVM41" s="145"/>
      <c r="TVN41" s="129"/>
      <c r="TVO41" s="130"/>
      <c r="TVP41" s="130"/>
      <c r="TVQ41" s="131"/>
      <c r="TVR41" s="134"/>
      <c r="TVS41" s="130"/>
      <c r="TVT41" s="133"/>
      <c r="TVU41" s="145"/>
      <c r="TVV41" s="129"/>
      <c r="TVW41" s="130"/>
      <c r="TVX41" s="130"/>
      <c r="TVY41" s="131"/>
      <c r="TVZ41" s="134"/>
      <c r="TWA41" s="130"/>
      <c r="TWB41" s="133"/>
      <c r="TWC41" s="145"/>
      <c r="TWD41" s="129"/>
      <c r="TWE41" s="130"/>
      <c r="TWF41" s="130"/>
      <c r="TWG41" s="131"/>
      <c r="TWH41" s="134"/>
      <c r="TWI41" s="130"/>
      <c r="TWJ41" s="133"/>
      <c r="TWK41" s="145"/>
      <c r="TWL41" s="129"/>
      <c r="TWM41" s="130"/>
      <c r="TWN41" s="130"/>
      <c r="TWO41" s="131"/>
      <c r="TWP41" s="134"/>
      <c r="TWQ41" s="130"/>
      <c r="TWR41" s="133"/>
      <c r="TWS41" s="145"/>
      <c r="TWT41" s="129"/>
      <c r="TWU41" s="130"/>
      <c r="TWV41" s="130"/>
      <c r="TWW41" s="131"/>
      <c r="TWX41" s="134"/>
      <c r="TWY41" s="130"/>
      <c r="TWZ41" s="133"/>
      <c r="TXA41" s="145"/>
      <c r="TXB41" s="129"/>
      <c r="TXC41" s="130"/>
      <c r="TXD41" s="130"/>
      <c r="TXE41" s="131"/>
      <c r="TXF41" s="134"/>
      <c r="TXG41" s="130"/>
      <c r="TXH41" s="133"/>
      <c r="TXI41" s="145"/>
      <c r="TXJ41" s="129"/>
      <c r="TXK41" s="130"/>
      <c r="TXL41" s="130"/>
      <c r="TXM41" s="131"/>
      <c r="TXN41" s="134"/>
      <c r="TXO41" s="130"/>
      <c r="TXP41" s="133"/>
      <c r="TXQ41" s="145"/>
      <c r="TXR41" s="129"/>
      <c r="TXS41" s="130"/>
      <c r="TXT41" s="130"/>
      <c r="TXU41" s="131"/>
      <c r="TXV41" s="134"/>
      <c r="TXW41" s="130"/>
      <c r="TXX41" s="133"/>
      <c r="TXY41" s="145"/>
      <c r="TXZ41" s="129"/>
      <c r="TYA41" s="130"/>
      <c r="TYB41" s="130"/>
      <c r="TYC41" s="131"/>
      <c r="TYD41" s="134"/>
      <c r="TYE41" s="130"/>
      <c r="TYF41" s="133"/>
      <c r="TYG41" s="145"/>
      <c r="TYH41" s="129"/>
      <c r="TYI41" s="130"/>
      <c r="TYJ41" s="130"/>
      <c r="TYK41" s="131"/>
      <c r="TYL41" s="134"/>
      <c r="TYM41" s="130"/>
      <c r="TYN41" s="133"/>
      <c r="TYO41" s="145"/>
      <c r="TYP41" s="129"/>
      <c r="TYQ41" s="130"/>
      <c r="TYR41" s="130"/>
      <c r="TYS41" s="131"/>
      <c r="TYT41" s="134"/>
      <c r="TYU41" s="130"/>
      <c r="TYV41" s="133"/>
      <c r="TYW41" s="145"/>
      <c r="TYX41" s="129"/>
      <c r="TYY41" s="130"/>
      <c r="TYZ41" s="130"/>
      <c r="TZA41" s="131"/>
      <c r="TZB41" s="134"/>
      <c r="TZC41" s="130"/>
      <c r="TZD41" s="133"/>
      <c r="TZE41" s="145"/>
      <c r="TZF41" s="129"/>
      <c r="TZG41" s="130"/>
      <c r="TZH41" s="130"/>
      <c r="TZI41" s="131"/>
      <c r="TZJ41" s="134"/>
      <c r="TZK41" s="130"/>
      <c r="TZL41" s="133"/>
      <c r="TZM41" s="145"/>
      <c r="TZN41" s="129"/>
      <c r="TZO41" s="130"/>
      <c r="TZP41" s="130"/>
      <c r="TZQ41" s="131"/>
      <c r="TZR41" s="134"/>
      <c r="TZS41" s="130"/>
      <c r="TZT41" s="133"/>
      <c r="TZU41" s="145"/>
      <c r="TZV41" s="129"/>
      <c r="TZW41" s="130"/>
      <c r="TZX41" s="130"/>
      <c r="TZY41" s="131"/>
      <c r="TZZ41" s="134"/>
      <c r="UAA41" s="130"/>
      <c r="UAB41" s="133"/>
      <c r="UAC41" s="145"/>
      <c r="UAD41" s="129"/>
      <c r="UAE41" s="130"/>
      <c r="UAF41" s="130"/>
      <c r="UAG41" s="131"/>
      <c r="UAH41" s="134"/>
      <c r="UAI41" s="130"/>
      <c r="UAJ41" s="133"/>
      <c r="UAK41" s="145"/>
      <c r="UAL41" s="129"/>
      <c r="UAM41" s="130"/>
      <c r="UAN41" s="130"/>
      <c r="UAO41" s="131"/>
      <c r="UAP41" s="134"/>
      <c r="UAQ41" s="130"/>
      <c r="UAR41" s="133"/>
      <c r="UAS41" s="145"/>
      <c r="UAT41" s="129"/>
      <c r="UAU41" s="130"/>
      <c r="UAV41" s="130"/>
      <c r="UAW41" s="131"/>
      <c r="UAX41" s="134"/>
      <c r="UAY41" s="130"/>
      <c r="UAZ41" s="133"/>
      <c r="UBA41" s="145"/>
      <c r="UBB41" s="129"/>
      <c r="UBC41" s="130"/>
      <c r="UBD41" s="130"/>
      <c r="UBE41" s="131"/>
      <c r="UBF41" s="134"/>
      <c r="UBG41" s="130"/>
      <c r="UBH41" s="133"/>
      <c r="UBI41" s="145"/>
      <c r="UBJ41" s="129"/>
      <c r="UBK41" s="130"/>
      <c r="UBL41" s="130"/>
      <c r="UBM41" s="131"/>
      <c r="UBN41" s="134"/>
      <c r="UBO41" s="130"/>
      <c r="UBP41" s="133"/>
      <c r="UBQ41" s="145"/>
      <c r="UBR41" s="129"/>
      <c r="UBS41" s="130"/>
      <c r="UBT41" s="130"/>
      <c r="UBU41" s="131"/>
      <c r="UBV41" s="134"/>
      <c r="UBW41" s="130"/>
      <c r="UBX41" s="133"/>
      <c r="UBY41" s="145"/>
      <c r="UBZ41" s="129"/>
      <c r="UCA41" s="130"/>
      <c r="UCB41" s="130"/>
      <c r="UCC41" s="131"/>
      <c r="UCD41" s="134"/>
      <c r="UCE41" s="130"/>
      <c r="UCF41" s="133"/>
      <c r="UCG41" s="145"/>
      <c r="UCH41" s="129"/>
      <c r="UCI41" s="130"/>
      <c r="UCJ41" s="130"/>
      <c r="UCK41" s="131"/>
      <c r="UCL41" s="134"/>
      <c r="UCM41" s="130"/>
      <c r="UCN41" s="133"/>
      <c r="UCO41" s="145"/>
      <c r="UCP41" s="129"/>
      <c r="UCQ41" s="130"/>
      <c r="UCR41" s="130"/>
      <c r="UCS41" s="131"/>
      <c r="UCT41" s="134"/>
      <c r="UCU41" s="130"/>
      <c r="UCV41" s="133"/>
      <c r="UCW41" s="145"/>
      <c r="UCX41" s="129"/>
      <c r="UCY41" s="130"/>
      <c r="UCZ41" s="130"/>
      <c r="UDA41" s="131"/>
      <c r="UDB41" s="134"/>
      <c r="UDC41" s="130"/>
      <c r="UDD41" s="133"/>
      <c r="UDE41" s="145"/>
      <c r="UDF41" s="129"/>
      <c r="UDG41" s="130"/>
      <c r="UDH41" s="130"/>
      <c r="UDI41" s="131"/>
      <c r="UDJ41" s="134"/>
      <c r="UDK41" s="130"/>
      <c r="UDL41" s="133"/>
      <c r="UDM41" s="145"/>
      <c r="UDN41" s="129"/>
      <c r="UDO41" s="130"/>
      <c r="UDP41" s="130"/>
      <c r="UDQ41" s="131"/>
      <c r="UDR41" s="134"/>
      <c r="UDS41" s="130"/>
      <c r="UDT41" s="133"/>
      <c r="UDU41" s="145"/>
      <c r="UDV41" s="129"/>
      <c r="UDW41" s="130"/>
      <c r="UDX41" s="130"/>
      <c r="UDY41" s="131"/>
      <c r="UDZ41" s="134"/>
      <c r="UEA41" s="130"/>
      <c r="UEB41" s="133"/>
      <c r="UEC41" s="145"/>
      <c r="UED41" s="129"/>
      <c r="UEE41" s="130"/>
      <c r="UEF41" s="130"/>
      <c r="UEG41" s="131"/>
      <c r="UEH41" s="134"/>
      <c r="UEI41" s="130"/>
      <c r="UEJ41" s="133"/>
      <c r="UEK41" s="145"/>
      <c r="UEL41" s="129"/>
      <c r="UEM41" s="130"/>
      <c r="UEN41" s="130"/>
      <c r="UEO41" s="131"/>
      <c r="UEP41" s="134"/>
      <c r="UEQ41" s="130"/>
      <c r="UER41" s="133"/>
      <c r="UES41" s="145"/>
      <c r="UET41" s="129"/>
      <c r="UEU41" s="130"/>
      <c r="UEV41" s="130"/>
      <c r="UEW41" s="131"/>
      <c r="UEX41" s="134"/>
      <c r="UEY41" s="130"/>
      <c r="UEZ41" s="133"/>
      <c r="UFA41" s="145"/>
      <c r="UFB41" s="129"/>
      <c r="UFC41" s="130"/>
      <c r="UFD41" s="130"/>
      <c r="UFE41" s="131"/>
      <c r="UFF41" s="134"/>
      <c r="UFG41" s="130"/>
      <c r="UFH41" s="133"/>
      <c r="UFI41" s="145"/>
      <c r="UFJ41" s="129"/>
      <c r="UFK41" s="130"/>
      <c r="UFL41" s="130"/>
      <c r="UFM41" s="131"/>
      <c r="UFN41" s="134"/>
      <c r="UFO41" s="130"/>
      <c r="UFP41" s="133"/>
      <c r="UFQ41" s="145"/>
      <c r="UFR41" s="129"/>
      <c r="UFS41" s="130"/>
      <c r="UFT41" s="130"/>
      <c r="UFU41" s="131"/>
      <c r="UFV41" s="134"/>
      <c r="UFW41" s="130"/>
      <c r="UFX41" s="133"/>
      <c r="UFY41" s="145"/>
      <c r="UFZ41" s="129"/>
      <c r="UGA41" s="130"/>
      <c r="UGB41" s="130"/>
      <c r="UGC41" s="131"/>
      <c r="UGD41" s="134"/>
      <c r="UGE41" s="130"/>
      <c r="UGF41" s="133"/>
      <c r="UGG41" s="145"/>
      <c r="UGH41" s="129"/>
      <c r="UGI41" s="130"/>
      <c r="UGJ41" s="130"/>
      <c r="UGK41" s="131"/>
      <c r="UGL41" s="134"/>
      <c r="UGM41" s="130"/>
      <c r="UGN41" s="133"/>
      <c r="UGO41" s="145"/>
      <c r="UGP41" s="129"/>
      <c r="UGQ41" s="130"/>
      <c r="UGR41" s="130"/>
      <c r="UGS41" s="131"/>
      <c r="UGT41" s="134"/>
      <c r="UGU41" s="130"/>
      <c r="UGV41" s="133"/>
      <c r="UGW41" s="145"/>
      <c r="UGX41" s="129"/>
      <c r="UGY41" s="130"/>
      <c r="UGZ41" s="130"/>
      <c r="UHA41" s="131"/>
      <c r="UHB41" s="134"/>
      <c r="UHC41" s="130"/>
      <c r="UHD41" s="133"/>
      <c r="UHE41" s="145"/>
      <c r="UHF41" s="129"/>
      <c r="UHG41" s="130"/>
      <c r="UHH41" s="130"/>
      <c r="UHI41" s="131"/>
      <c r="UHJ41" s="134"/>
      <c r="UHK41" s="130"/>
      <c r="UHL41" s="133"/>
      <c r="UHM41" s="145"/>
      <c r="UHN41" s="129"/>
      <c r="UHO41" s="130"/>
      <c r="UHP41" s="130"/>
      <c r="UHQ41" s="131"/>
      <c r="UHR41" s="134"/>
      <c r="UHS41" s="130"/>
      <c r="UHT41" s="133"/>
      <c r="UHU41" s="145"/>
      <c r="UHV41" s="129"/>
      <c r="UHW41" s="130"/>
      <c r="UHX41" s="130"/>
      <c r="UHY41" s="131"/>
      <c r="UHZ41" s="134"/>
      <c r="UIA41" s="130"/>
      <c r="UIB41" s="133"/>
      <c r="UIC41" s="145"/>
      <c r="UID41" s="129"/>
      <c r="UIE41" s="130"/>
      <c r="UIF41" s="130"/>
      <c r="UIG41" s="131"/>
      <c r="UIH41" s="134"/>
      <c r="UII41" s="130"/>
      <c r="UIJ41" s="133"/>
      <c r="UIK41" s="145"/>
      <c r="UIL41" s="129"/>
      <c r="UIM41" s="130"/>
      <c r="UIN41" s="130"/>
      <c r="UIO41" s="131"/>
      <c r="UIP41" s="134"/>
      <c r="UIQ41" s="130"/>
      <c r="UIR41" s="133"/>
      <c r="UIS41" s="145"/>
      <c r="UIT41" s="129"/>
      <c r="UIU41" s="130"/>
      <c r="UIV41" s="130"/>
      <c r="UIW41" s="131"/>
      <c r="UIX41" s="134"/>
      <c r="UIY41" s="130"/>
      <c r="UIZ41" s="133"/>
      <c r="UJA41" s="145"/>
      <c r="UJB41" s="129"/>
      <c r="UJC41" s="130"/>
      <c r="UJD41" s="130"/>
      <c r="UJE41" s="131"/>
      <c r="UJF41" s="134"/>
      <c r="UJG41" s="130"/>
      <c r="UJH41" s="133"/>
      <c r="UJI41" s="145"/>
      <c r="UJJ41" s="129"/>
      <c r="UJK41" s="130"/>
      <c r="UJL41" s="130"/>
      <c r="UJM41" s="131"/>
      <c r="UJN41" s="134"/>
      <c r="UJO41" s="130"/>
      <c r="UJP41" s="133"/>
      <c r="UJQ41" s="145"/>
      <c r="UJR41" s="129"/>
      <c r="UJS41" s="130"/>
      <c r="UJT41" s="130"/>
      <c r="UJU41" s="131"/>
      <c r="UJV41" s="134"/>
      <c r="UJW41" s="130"/>
      <c r="UJX41" s="133"/>
      <c r="UJY41" s="145"/>
      <c r="UJZ41" s="129"/>
      <c r="UKA41" s="130"/>
      <c r="UKB41" s="130"/>
      <c r="UKC41" s="131"/>
      <c r="UKD41" s="134"/>
      <c r="UKE41" s="130"/>
      <c r="UKF41" s="133"/>
      <c r="UKG41" s="145"/>
      <c r="UKH41" s="129"/>
      <c r="UKI41" s="130"/>
      <c r="UKJ41" s="130"/>
      <c r="UKK41" s="131"/>
      <c r="UKL41" s="134"/>
      <c r="UKM41" s="130"/>
      <c r="UKN41" s="133"/>
      <c r="UKO41" s="145"/>
      <c r="UKP41" s="129"/>
      <c r="UKQ41" s="130"/>
      <c r="UKR41" s="130"/>
      <c r="UKS41" s="131"/>
      <c r="UKT41" s="134"/>
      <c r="UKU41" s="130"/>
      <c r="UKV41" s="133"/>
      <c r="UKW41" s="145"/>
      <c r="UKX41" s="129"/>
      <c r="UKY41" s="130"/>
      <c r="UKZ41" s="130"/>
      <c r="ULA41" s="131"/>
      <c r="ULB41" s="134"/>
      <c r="ULC41" s="130"/>
      <c r="ULD41" s="133"/>
      <c r="ULE41" s="145"/>
      <c r="ULF41" s="129"/>
      <c r="ULG41" s="130"/>
      <c r="ULH41" s="130"/>
      <c r="ULI41" s="131"/>
      <c r="ULJ41" s="134"/>
      <c r="ULK41" s="130"/>
      <c r="ULL41" s="133"/>
      <c r="ULM41" s="145"/>
      <c r="ULN41" s="129"/>
      <c r="ULO41" s="130"/>
      <c r="ULP41" s="130"/>
      <c r="ULQ41" s="131"/>
      <c r="ULR41" s="134"/>
      <c r="ULS41" s="130"/>
      <c r="ULT41" s="133"/>
      <c r="ULU41" s="145"/>
      <c r="ULV41" s="129"/>
      <c r="ULW41" s="130"/>
      <c r="ULX41" s="130"/>
      <c r="ULY41" s="131"/>
      <c r="ULZ41" s="134"/>
      <c r="UMA41" s="130"/>
      <c r="UMB41" s="133"/>
      <c r="UMC41" s="145"/>
      <c r="UMD41" s="129"/>
      <c r="UME41" s="130"/>
      <c r="UMF41" s="130"/>
      <c r="UMG41" s="131"/>
      <c r="UMH41" s="134"/>
      <c r="UMI41" s="130"/>
      <c r="UMJ41" s="133"/>
      <c r="UMK41" s="145"/>
      <c r="UML41" s="129"/>
      <c r="UMM41" s="130"/>
      <c r="UMN41" s="130"/>
      <c r="UMO41" s="131"/>
      <c r="UMP41" s="134"/>
      <c r="UMQ41" s="130"/>
      <c r="UMR41" s="133"/>
      <c r="UMS41" s="145"/>
      <c r="UMT41" s="129"/>
      <c r="UMU41" s="130"/>
      <c r="UMV41" s="130"/>
      <c r="UMW41" s="131"/>
      <c r="UMX41" s="134"/>
      <c r="UMY41" s="130"/>
      <c r="UMZ41" s="133"/>
      <c r="UNA41" s="145"/>
      <c r="UNB41" s="129"/>
      <c r="UNC41" s="130"/>
      <c r="UND41" s="130"/>
      <c r="UNE41" s="131"/>
      <c r="UNF41" s="134"/>
      <c r="UNG41" s="130"/>
      <c r="UNH41" s="133"/>
      <c r="UNI41" s="145"/>
      <c r="UNJ41" s="129"/>
      <c r="UNK41" s="130"/>
      <c r="UNL41" s="130"/>
      <c r="UNM41" s="131"/>
      <c r="UNN41" s="134"/>
      <c r="UNO41" s="130"/>
      <c r="UNP41" s="133"/>
      <c r="UNQ41" s="145"/>
      <c r="UNR41" s="129"/>
      <c r="UNS41" s="130"/>
      <c r="UNT41" s="130"/>
      <c r="UNU41" s="131"/>
      <c r="UNV41" s="134"/>
      <c r="UNW41" s="130"/>
      <c r="UNX41" s="133"/>
      <c r="UNY41" s="145"/>
      <c r="UNZ41" s="129"/>
      <c r="UOA41" s="130"/>
      <c r="UOB41" s="130"/>
      <c r="UOC41" s="131"/>
      <c r="UOD41" s="134"/>
      <c r="UOE41" s="130"/>
      <c r="UOF41" s="133"/>
      <c r="UOG41" s="145"/>
      <c r="UOH41" s="129"/>
      <c r="UOI41" s="130"/>
      <c r="UOJ41" s="130"/>
      <c r="UOK41" s="131"/>
      <c r="UOL41" s="134"/>
      <c r="UOM41" s="130"/>
      <c r="UON41" s="133"/>
      <c r="UOO41" s="145"/>
      <c r="UOP41" s="129"/>
      <c r="UOQ41" s="130"/>
      <c r="UOR41" s="130"/>
      <c r="UOS41" s="131"/>
      <c r="UOT41" s="134"/>
      <c r="UOU41" s="130"/>
      <c r="UOV41" s="133"/>
      <c r="UOW41" s="145"/>
      <c r="UOX41" s="129"/>
      <c r="UOY41" s="130"/>
      <c r="UOZ41" s="130"/>
      <c r="UPA41" s="131"/>
      <c r="UPB41" s="134"/>
      <c r="UPC41" s="130"/>
      <c r="UPD41" s="133"/>
      <c r="UPE41" s="145"/>
      <c r="UPF41" s="129"/>
      <c r="UPG41" s="130"/>
      <c r="UPH41" s="130"/>
      <c r="UPI41" s="131"/>
      <c r="UPJ41" s="134"/>
      <c r="UPK41" s="130"/>
      <c r="UPL41" s="133"/>
      <c r="UPM41" s="145"/>
      <c r="UPN41" s="129"/>
      <c r="UPO41" s="130"/>
      <c r="UPP41" s="130"/>
      <c r="UPQ41" s="131"/>
      <c r="UPR41" s="134"/>
      <c r="UPS41" s="130"/>
      <c r="UPT41" s="133"/>
      <c r="UPU41" s="145"/>
      <c r="UPV41" s="129"/>
      <c r="UPW41" s="130"/>
      <c r="UPX41" s="130"/>
      <c r="UPY41" s="131"/>
      <c r="UPZ41" s="134"/>
      <c r="UQA41" s="130"/>
      <c r="UQB41" s="133"/>
      <c r="UQC41" s="145"/>
      <c r="UQD41" s="129"/>
      <c r="UQE41" s="130"/>
      <c r="UQF41" s="130"/>
      <c r="UQG41" s="131"/>
      <c r="UQH41" s="134"/>
      <c r="UQI41" s="130"/>
      <c r="UQJ41" s="133"/>
      <c r="UQK41" s="145"/>
      <c r="UQL41" s="129"/>
      <c r="UQM41" s="130"/>
      <c r="UQN41" s="130"/>
      <c r="UQO41" s="131"/>
      <c r="UQP41" s="134"/>
      <c r="UQQ41" s="130"/>
      <c r="UQR41" s="133"/>
      <c r="UQS41" s="145"/>
      <c r="UQT41" s="129"/>
      <c r="UQU41" s="130"/>
      <c r="UQV41" s="130"/>
      <c r="UQW41" s="131"/>
      <c r="UQX41" s="134"/>
      <c r="UQY41" s="130"/>
      <c r="UQZ41" s="133"/>
      <c r="URA41" s="145"/>
      <c r="URB41" s="129"/>
      <c r="URC41" s="130"/>
      <c r="URD41" s="130"/>
      <c r="URE41" s="131"/>
      <c r="URF41" s="134"/>
      <c r="URG41" s="130"/>
      <c r="URH41" s="133"/>
      <c r="URI41" s="145"/>
      <c r="URJ41" s="129"/>
      <c r="URK41" s="130"/>
      <c r="URL41" s="130"/>
      <c r="URM41" s="131"/>
      <c r="URN41" s="134"/>
      <c r="URO41" s="130"/>
      <c r="URP41" s="133"/>
      <c r="URQ41" s="145"/>
      <c r="URR41" s="129"/>
      <c r="URS41" s="130"/>
      <c r="URT41" s="130"/>
      <c r="URU41" s="131"/>
      <c r="URV41" s="134"/>
      <c r="URW41" s="130"/>
      <c r="URX41" s="133"/>
      <c r="URY41" s="145"/>
      <c r="URZ41" s="129"/>
      <c r="USA41" s="130"/>
      <c r="USB41" s="130"/>
      <c r="USC41" s="131"/>
      <c r="USD41" s="134"/>
      <c r="USE41" s="130"/>
      <c r="USF41" s="133"/>
      <c r="USG41" s="145"/>
      <c r="USH41" s="129"/>
      <c r="USI41" s="130"/>
      <c r="USJ41" s="130"/>
      <c r="USK41" s="131"/>
      <c r="USL41" s="134"/>
      <c r="USM41" s="130"/>
      <c r="USN41" s="133"/>
      <c r="USO41" s="145"/>
      <c r="USP41" s="129"/>
      <c r="USQ41" s="130"/>
      <c r="USR41" s="130"/>
      <c r="USS41" s="131"/>
      <c r="UST41" s="134"/>
      <c r="USU41" s="130"/>
      <c r="USV41" s="133"/>
      <c r="USW41" s="145"/>
      <c r="USX41" s="129"/>
      <c r="USY41" s="130"/>
      <c r="USZ41" s="130"/>
      <c r="UTA41" s="131"/>
      <c r="UTB41" s="134"/>
      <c r="UTC41" s="130"/>
      <c r="UTD41" s="133"/>
      <c r="UTE41" s="145"/>
      <c r="UTF41" s="129"/>
      <c r="UTG41" s="130"/>
      <c r="UTH41" s="130"/>
      <c r="UTI41" s="131"/>
      <c r="UTJ41" s="134"/>
      <c r="UTK41" s="130"/>
      <c r="UTL41" s="133"/>
      <c r="UTM41" s="145"/>
      <c r="UTN41" s="129"/>
      <c r="UTO41" s="130"/>
      <c r="UTP41" s="130"/>
      <c r="UTQ41" s="131"/>
      <c r="UTR41" s="134"/>
      <c r="UTS41" s="130"/>
      <c r="UTT41" s="133"/>
      <c r="UTU41" s="145"/>
      <c r="UTV41" s="129"/>
      <c r="UTW41" s="130"/>
      <c r="UTX41" s="130"/>
      <c r="UTY41" s="131"/>
      <c r="UTZ41" s="134"/>
      <c r="UUA41" s="130"/>
      <c r="UUB41" s="133"/>
      <c r="UUC41" s="145"/>
      <c r="UUD41" s="129"/>
      <c r="UUE41" s="130"/>
      <c r="UUF41" s="130"/>
      <c r="UUG41" s="131"/>
      <c r="UUH41" s="134"/>
      <c r="UUI41" s="130"/>
      <c r="UUJ41" s="133"/>
      <c r="UUK41" s="145"/>
      <c r="UUL41" s="129"/>
      <c r="UUM41" s="130"/>
      <c r="UUN41" s="130"/>
      <c r="UUO41" s="131"/>
      <c r="UUP41" s="134"/>
      <c r="UUQ41" s="130"/>
      <c r="UUR41" s="133"/>
      <c r="UUS41" s="145"/>
      <c r="UUT41" s="129"/>
      <c r="UUU41" s="130"/>
      <c r="UUV41" s="130"/>
      <c r="UUW41" s="131"/>
      <c r="UUX41" s="134"/>
      <c r="UUY41" s="130"/>
      <c r="UUZ41" s="133"/>
      <c r="UVA41" s="145"/>
      <c r="UVB41" s="129"/>
      <c r="UVC41" s="130"/>
      <c r="UVD41" s="130"/>
      <c r="UVE41" s="131"/>
      <c r="UVF41" s="134"/>
      <c r="UVG41" s="130"/>
      <c r="UVH41" s="133"/>
      <c r="UVI41" s="145"/>
      <c r="UVJ41" s="129"/>
      <c r="UVK41" s="130"/>
      <c r="UVL41" s="130"/>
      <c r="UVM41" s="131"/>
      <c r="UVN41" s="134"/>
      <c r="UVO41" s="130"/>
      <c r="UVP41" s="133"/>
      <c r="UVQ41" s="145"/>
      <c r="UVR41" s="129"/>
      <c r="UVS41" s="130"/>
      <c r="UVT41" s="130"/>
      <c r="UVU41" s="131"/>
      <c r="UVV41" s="134"/>
      <c r="UVW41" s="130"/>
      <c r="UVX41" s="133"/>
      <c r="UVY41" s="145"/>
      <c r="UVZ41" s="129"/>
      <c r="UWA41" s="130"/>
      <c r="UWB41" s="130"/>
      <c r="UWC41" s="131"/>
      <c r="UWD41" s="134"/>
      <c r="UWE41" s="130"/>
      <c r="UWF41" s="133"/>
      <c r="UWG41" s="145"/>
      <c r="UWH41" s="129"/>
      <c r="UWI41" s="130"/>
      <c r="UWJ41" s="130"/>
      <c r="UWK41" s="131"/>
      <c r="UWL41" s="134"/>
      <c r="UWM41" s="130"/>
      <c r="UWN41" s="133"/>
      <c r="UWO41" s="145"/>
      <c r="UWP41" s="129"/>
      <c r="UWQ41" s="130"/>
      <c r="UWR41" s="130"/>
      <c r="UWS41" s="131"/>
      <c r="UWT41" s="134"/>
      <c r="UWU41" s="130"/>
      <c r="UWV41" s="133"/>
      <c r="UWW41" s="145"/>
      <c r="UWX41" s="129"/>
      <c r="UWY41" s="130"/>
      <c r="UWZ41" s="130"/>
      <c r="UXA41" s="131"/>
      <c r="UXB41" s="134"/>
      <c r="UXC41" s="130"/>
      <c r="UXD41" s="133"/>
      <c r="UXE41" s="145"/>
      <c r="UXF41" s="129"/>
      <c r="UXG41" s="130"/>
      <c r="UXH41" s="130"/>
      <c r="UXI41" s="131"/>
      <c r="UXJ41" s="134"/>
      <c r="UXK41" s="130"/>
      <c r="UXL41" s="133"/>
      <c r="UXM41" s="145"/>
      <c r="UXN41" s="129"/>
      <c r="UXO41" s="130"/>
      <c r="UXP41" s="130"/>
      <c r="UXQ41" s="131"/>
      <c r="UXR41" s="134"/>
      <c r="UXS41" s="130"/>
      <c r="UXT41" s="133"/>
      <c r="UXU41" s="145"/>
      <c r="UXV41" s="129"/>
      <c r="UXW41" s="130"/>
      <c r="UXX41" s="130"/>
      <c r="UXY41" s="131"/>
      <c r="UXZ41" s="134"/>
      <c r="UYA41" s="130"/>
      <c r="UYB41" s="133"/>
      <c r="UYC41" s="145"/>
      <c r="UYD41" s="129"/>
      <c r="UYE41" s="130"/>
      <c r="UYF41" s="130"/>
      <c r="UYG41" s="131"/>
      <c r="UYH41" s="134"/>
      <c r="UYI41" s="130"/>
      <c r="UYJ41" s="133"/>
      <c r="UYK41" s="145"/>
      <c r="UYL41" s="129"/>
      <c r="UYM41" s="130"/>
      <c r="UYN41" s="130"/>
      <c r="UYO41" s="131"/>
      <c r="UYP41" s="134"/>
      <c r="UYQ41" s="130"/>
      <c r="UYR41" s="133"/>
      <c r="UYS41" s="145"/>
      <c r="UYT41" s="129"/>
      <c r="UYU41" s="130"/>
      <c r="UYV41" s="130"/>
      <c r="UYW41" s="131"/>
      <c r="UYX41" s="134"/>
      <c r="UYY41" s="130"/>
      <c r="UYZ41" s="133"/>
      <c r="UZA41" s="145"/>
      <c r="UZB41" s="129"/>
      <c r="UZC41" s="130"/>
      <c r="UZD41" s="130"/>
      <c r="UZE41" s="131"/>
      <c r="UZF41" s="134"/>
      <c r="UZG41" s="130"/>
      <c r="UZH41" s="133"/>
      <c r="UZI41" s="145"/>
      <c r="UZJ41" s="129"/>
      <c r="UZK41" s="130"/>
      <c r="UZL41" s="130"/>
      <c r="UZM41" s="131"/>
      <c r="UZN41" s="134"/>
      <c r="UZO41" s="130"/>
      <c r="UZP41" s="133"/>
      <c r="UZQ41" s="145"/>
      <c r="UZR41" s="129"/>
      <c r="UZS41" s="130"/>
      <c r="UZT41" s="130"/>
      <c r="UZU41" s="131"/>
      <c r="UZV41" s="134"/>
      <c r="UZW41" s="130"/>
      <c r="UZX41" s="133"/>
      <c r="UZY41" s="145"/>
      <c r="UZZ41" s="129"/>
      <c r="VAA41" s="130"/>
      <c r="VAB41" s="130"/>
      <c r="VAC41" s="131"/>
      <c r="VAD41" s="134"/>
      <c r="VAE41" s="130"/>
      <c r="VAF41" s="133"/>
      <c r="VAG41" s="145"/>
      <c r="VAH41" s="129"/>
      <c r="VAI41" s="130"/>
      <c r="VAJ41" s="130"/>
      <c r="VAK41" s="131"/>
      <c r="VAL41" s="134"/>
      <c r="VAM41" s="130"/>
      <c r="VAN41" s="133"/>
      <c r="VAO41" s="145"/>
      <c r="VAP41" s="129"/>
      <c r="VAQ41" s="130"/>
      <c r="VAR41" s="130"/>
      <c r="VAS41" s="131"/>
      <c r="VAT41" s="134"/>
      <c r="VAU41" s="130"/>
      <c r="VAV41" s="133"/>
      <c r="VAW41" s="145"/>
      <c r="VAX41" s="129"/>
      <c r="VAY41" s="130"/>
      <c r="VAZ41" s="130"/>
      <c r="VBA41" s="131"/>
      <c r="VBB41" s="134"/>
      <c r="VBC41" s="130"/>
      <c r="VBD41" s="133"/>
      <c r="VBE41" s="145"/>
      <c r="VBF41" s="129"/>
      <c r="VBG41" s="130"/>
      <c r="VBH41" s="130"/>
      <c r="VBI41" s="131"/>
      <c r="VBJ41" s="134"/>
      <c r="VBK41" s="130"/>
      <c r="VBL41" s="133"/>
      <c r="VBM41" s="145"/>
      <c r="VBN41" s="129"/>
      <c r="VBO41" s="130"/>
      <c r="VBP41" s="130"/>
      <c r="VBQ41" s="131"/>
      <c r="VBR41" s="134"/>
      <c r="VBS41" s="130"/>
      <c r="VBT41" s="133"/>
      <c r="VBU41" s="145"/>
      <c r="VBV41" s="129"/>
      <c r="VBW41" s="130"/>
      <c r="VBX41" s="130"/>
      <c r="VBY41" s="131"/>
      <c r="VBZ41" s="134"/>
      <c r="VCA41" s="130"/>
      <c r="VCB41" s="133"/>
      <c r="VCC41" s="145"/>
      <c r="VCD41" s="129"/>
      <c r="VCE41" s="130"/>
      <c r="VCF41" s="130"/>
      <c r="VCG41" s="131"/>
      <c r="VCH41" s="134"/>
      <c r="VCI41" s="130"/>
      <c r="VCJ41" s="133"/>
      <c r="VCK41" s="145"/>
      <c r="VCL41" s="129"/>
      <c r="VCM41" s="130"/>
      <c r="VCN41" s="130"/>
      <c r="VCO41" s="131"/>
      <c r="VCP41" s="134"/>
      <c r="VCQ41" s="130"/>
      <c r="VCR41" s="133"/>
      <c r="VCS41" s="145"/>
      <c r="VCT41" s="129"/>
      <c r="VCU41" s="130"/>
      <c r="VCV41" s="130"/>
      <c r="VCW41" s="131"/>
      <c r="VCX41" s="134"/>
      <c r="VCY41" s="130"/>
      <c r="VCZ41" s="133"/>
      <c r="VDA41" s="145"/>
      <c r="VDB41" s="129"/>
      <c r="VDC41" s="130"/>
      <c r="VDD41" s="130"/>
      <c r="VDE41" s="131"/>
      <c r="VDF41" s="134"/>
      <c r="VDG41" s="130"/>
      <c r="VDH41" s="133"/>
      <c r="VDI41" s="145"/>
      <c r="VDJ41" s="129"/>
      <c r="VDK41" s="130"/>
      <c r="VDL41" s="130"/>
      <c r="VDM41" s="131"/>
      <c r="VDN41" s="134"/>
      <c r="VDO41" s="130"/>
      <c r="VDP41" s="133"/>
      <c r="VDQ41" s="145"/>
      <c r="VDR41" s="129"/>
      <c r="VDS41" s="130"/>
      <c r="VDT41" s="130"/>
      <c r="VDU41" s="131"/>
      <c r="VDV41" s="134"/>
      <c r="VDW41" s="130"/>
      <c r="VDX41" s="133"/>
      <c r="VDY41" s="145"/>
      <c r="VDZ41" s="129"/>
      <c r="VEA41" s="130"/>
      <c r="VEB41" s="130"/>
      <c r="VEC41" s="131"/>
      <c r="VED41" s="134"/>
      <c r="VEE41" s="130"/>
      <c r="VEF41" s="133"/>
      <c r="VEG41" s="145"/>
      <c r="VEH41" s="129"/>
      <c r="VEI41" s="130"/>
      <c r="VEJ41" s="130"/>
      <c r="VEK41" s="131"/>
      <c r="VEL41" s="134"/>
      <c r="VEM41" s="130"/>
      <c r="VEN41" s="133"/>
      <c r="VEO41" s="145"/>
      <c r="VEP41" s="129"/>
      <c r="VEQ41" s="130"/>
      <c r="VER41" s="130"/>
      <c r="VES41" s="131"/>
      <c r="VET41" s="134"/>
      <c r="VEU41" s="130"/>
      <c r="VEV41" s="133"/>
      <c r="VEW41" s="145"/>
      <c r="VEX41" s="129"/>
      <c r="VEY41" s="130"/>
      <c r="VEZ41" s="130"/>
      <c r="VFA41" s="131"/>
      <c r="VFB41" s="134"/>
      <c r="VFC41" s="130"/>
      <c r="VFD41" s="133"/>
      <c r="VFE41" s="145"/>
      <c r="VFF41" s="129"/>
      <c r="VFG41" s="130"/>
      <c r="VFH41" s="130"/>
      <c r="VFI41" s="131"/>
      <c r="VFJ41" s="134"/>
      <c r="VFK41" s="130"/>
      <c r="VFL41" s="133"/>
      <c r="VFM41" s="145"/>
      <c r="VFN41" s="129"/>
      <c r="VFO41" s="130"/>
      <c r="VFP41" s="130"/>
      <c r="VFQ41" s="131"/>
      <c r="VFR41" s="134"/>
      <c r="VFS41" s="130"/>
      <c r="VFT41" s="133"/>
      <c r="VFU41" s="145"/>
      <c r="VFV41" s="129"/>
      <c r="VFW41" s="130"/>
      <c r="VFX41" s="130"/>
      <c r="VFY41" s="131"/>
      <c r="VFZ41" s="134"/>
      <c r="VGA41" s="130"/>
      <c r="VGB41" s="133"/>
      <c r="VGC41" s="145"/>
      <c r="VGD41" s="129"/>
      <c r="VGE41" s="130"/>
      <c r="VGF41" s="130"/>
      <c r="VGG41" s="131"/>
      <c r="VGH41" s="134"/>
      <c r="VGI41" s="130"/>
      <c r="VGJ41" s="133"/>
      <c r="VGK41" s="145"/>
      <c r="VGL41" s="129"/>
      <c r="VGM41" s="130"/>
      <c r="VGN41" s="130"/>
      <c r="VGO41" s="131"/>
      <c r="VGP41" s="134"/>
      <c r="VGQ41" s="130"/>
      <c r="VGR41" s="133"/>
      <c r="VGS41" s="145"/>
      <c r="VGT41" s="129"/>
      <c r="VGU41" s="130"/>
      <c r="VGV41" s="130"/>
      <c r="VGW41" s="131"/>
      <c r="VGX41" s="134"/>
      <c r="VGY41" s="130"/>
      <c r="VGZ41" s="133"/>
      <c r="VHA41" s="145"/>
      <c r="VHB41" s="129"/>
      <c r="VHC41" s="130"/>
      <c r="VHD41" s="130"/>
      <c r="VHE41" s="131"/>
      <c r="VHF41" s="134"/>
      <c r="VHG41" s="130"/>
      <c r="VHH41" s="133"/>
      <c r="VHI41" s="145"/>
      <c r="VHJ41" s="129"/>
      <c r="VHK41" s="130"/>
      <c r="VHL41" s="130"/>
      <c r="VHM41" s="131"/>
      <c r="VHN41" s="134"/>
      <c r="VHO41" s="130"/>
      <c r="VHP41" s="133"/>
      <c r="VHQ41" s="145"/>
      <c r="VHR41" s="129"/>
      <c r="VHS41" s="130"/>
      <c r="VHT41" s="130"/>
      <c r="VHU41" s="131"/>
      <c r="VHV41" s="134"/>
      <c r="VHW41" s="130"/>
      <c r="VHX41" s="133"/>
      <c r="VHY41" s="145"/>
      <c r="VHZ41" s="129"/>
      <c r="VIA41" s="130"/>
      <c r="VIB41" s="130"/>
      <c r="VIC41" s="131"/>
      <c r="VID41" s="134"/>
      <c r="VIE41" s="130"/>
      <c r="VIF41" s="133"/>
      <c r="VIG41" s="145"/>
      <c r="VIH41" s="129"/>
      <c r="VII41" s="130"/>
      <c r="VIJ41" s="130"/>
      <c r="VIK41" s="131"/>
      <c r="VIL41" s="134"/>
      <c r="VIM41" s="130"/>
      <c r="VIN41" s="133"/>
      <c r="VIO41" s="145"/>
      <c r="VIP41" s="129"/>
      <c r="VIQ41" s="130"/>
      <c r="VIR41" s="130"/>
      <c r="VIS41" s="131"/>
      <c r="VIT41" s="134"/>
      <c r="VIU41" s="130"/>
      <c r="VIV41" s="133"/>
      <c r="VIW41" s="145"/>
      <c r="VIX41" s="129"/>
      <c r="VIY41" s="130"/>
      <c r="VIZ41" s="130"/>
      <c r="VJA41" s="131"/>
      <c r="VJB41" s="134"/>
      <c r="VJC41" s="130"/>
      <c r="VJD41" s="133"/>
      <c r="VJE41" s="145"/>
      <c r="VJF41" s="129"/>
      <c r="VJG41" s="130"/>
      <c r="VJH41" s="130"/>
      <c r="VJI41" s="131"/>
      <c r="VJJ41" s="134"/>
      <c r="VJK41" s="130"/>
      <c r="VJL41" s="133"/>
      <c r="VJM41" s="145"/>
      <c r="VJN41" s="129"/>
      <c r="VJO41" s="130"/>
      <c r="VJP41" s="130"/>
      <c r="VJQ41" s="131"/>
      <c r="VJR41" s="134"/>
      <c r="VJS41" s="130"/>
      <c r="VJT41" s="133"/>
      <c r="VJU41" s="145"/>
      <c r="VJV41" s="129"/>
      <c r="VJW41" s="130"/>
      <c r="VJX41" s="130"/>
      <c r="VJY41" s="131"/>
      <c r="VJZ41" s="134"/>
      <c r="VKA41" s="130"/>
      <c r="VKB41" s="133"/>
      <c r="VKC41" s="145"/>
      <c r="VKD41" s="129"/>
      <c r="VKE41" s="130"/>
      <c r="VKF41" s="130"/>
      <c r="VKG41" s="131"/>
      <c r="VKH41" s="134"/>
      <c r="VKI41" s="130"/>
      <c r="VKJ41" s="133"/>
      <c r="VKK41" s="145"/>
      <c r="VKL41" s="129"/>
      <c r="VKM41" s="130"/>
      <c r="VKN41" s="130"/>
      <c r="VKO41" s="131"/>
      <c r="VKP41" s="134"/>
      <c r="VKQ41" s="130"/>
      <c r="VKR41" s="133"/>
      <c r="VKS41" s="145"/>
      <c r="VKT41" s="129"/>
      <c r="VKU41" s="130"/>
      <c r="VKV41" s="130"/>
      <c r="VKW41" s="131"/>
      <c r="VKX41" s="134"/>
      <c r="VKY41" s="130"/>
      <c r="VKZ41" s="133"/>
      <c r="VLA41" s="145"/>
      <c r="VLB41" s="129"/>
      <c r="VLC41" s="130"/>
      <c r="VLD41" s="130"/>
      <c r="VLE41" s="131"/>
      <c r="VLF41" s="134"/>
      <c r="VLG41" s="130"/>
      <c r="VLH41" s="133"/>
      <c r="VLI41" s="145"/>
      <c r="VLJ41" s="129"/>
      <c r="VLK41" s="130"/>
      <c r="VLL41" s="130"/>
      <c r="VLM41" s="131"/>
      <c r="VLN41" s="134"/>
      <c r="VLO41" s="130"/>
      <c r="VLP41" s="133"/>
      <c r="VLQ41" s="145"/>
      <c r="VLR41" s="129"/>
      <c r="VLS41" s="130"/>
      <c r="VLT41" s="130"/>
      <c r="VLU41" s="131"/>
      <c r="VLV41" s="134"/>
      <c r="VLW41" s="130"/>
      <c r="VLX41" s="133"/>
      <c r="VLY41" s="145"/>
      <c r="VLZ41" s="129"/>
      <c r="VMA41" s="130"/>
      <c r="VMB41" s="130"/>
      <c r="VMC41" s="131"/>
      <c r="VMD41" s="134"/>
      <c r="VME41" s="130"/>
      <c r="VMF41" s="133"/>
      <c r="VMG41" s="145"/>
      <c r="VMH41" s="129"/>
      <c r="VMI41" s="130"/>
      <c r="VMJ41" s="130"/>
      <c r="VMK41" s="131"/>
      <c r="VML41" s="134"/>
      <c r="VMM41" s="130"/>
      <c r="VMN41" s="133"/>
      <c r="VMO41" s="145"/>
      <c r="VMP41" s="129"/>
      <c r="VMQ41" s="130"/>
      <c r="VMR41" s="130"/>
      <c r="VMS41" s="131"/>
      <c r="VMT41" s="134"/>
      <c r="VMU41" s="130"/>
      <c r="VMV41" s="133"/>
      <c r="VMW41" s="145"/>
      <c r="VMX41" s="129"/>
      <c r="VMY41" s="130"/>
      <c r="VMZ41" s="130"/>
      <c r="VNA41" s="131"/>
      <c r="VNB41" s="134"/>
      <c r="VNC41" s="130"/>
      <c r="VND41" s="133"/>
      <c r="VNE41" s="145"/>
      <c r="VNF41" s="129"/>
      <c r="VNG41" s="130"/>
      <c r="VNH41" s="130"/>
      <c r="VNI41" s="131"/>
      <c r="VNJ41" s="134"/>
      <c r="VNK41" s="130"/>
      <c r="VNL41" s="133"/>
      <c r="VNM41" s="145"/>
      <c r="VNN41" s="129"/>
      <c r="VNO41" s="130"/>
      <c r="VNP41" s="130"/>
      <c r="VNQ41" s="131"/>
      <c r="VNR41" s="134"/>
      <c r="VNS41" s="130"/>
      <c r="VNT41" s="133"/>
      <c r="VNU41" s="145"/>
      <c r="VNV41" s="129"/>
      <c r="VNW41" s="130"/>
      <c r="VNX41" s="130"/>
      <c r="VNY41" s="131"/>
      <c r="VNZ41" s="134"/>
      <c r="VOA41" s="130"/>
      <c r="VOB41" s="133"/>
      <c r="VOC41" s="145"/>
      <c r="VOD41" s="129"/>
      <c r="VOE41" s="130"/>
      <c r="VOF41" s="130"/>
      <c r="VOG41" s="131"/>
      <c r="VOH41" s="134"/>
      <c r="VOI41" s="130"/>
      <c r="VOJ41" s="133"/>
      <c r="VOK41" s="145"/>
      <c r="VOL41" s="129"/>
      <c r="VOM41" s="130"/>
      <c r="VON41" s="130"/>
      <c r="VOO41" s="131"/>
      <c r="VOP41" s="134"/>
      <c r="VOQ41" s="130"/>
      <c r="VOR41" s="133"/>
      <c r="VOS41" s="145"/>
      <c r="VOT41" s="129"/>
      <c r="VOU41" s="130"/>
      <c r="VOV41" s="130"/>
      <c r="VOW41" s="131"/>
      <c r="VOX41" s="134"/>
      <c r="VOY41" s="130"/>
      <c r="VOZ41" s="133"/>
      <c r="VPA41" s="145"/>
      <c r="VPB41" s="129"/>
      <c r="VPC41" s="130"/>
      <c r="VPD41" s="130"/>
      <c r="VPE41" s="131"/>
      <c r="VPF41" s="134"/>
      <c r="VPG41" s="130"/>
      <c r="VPH41" s="133"/>
      <c r="VPI41" s="145"/>
      <c r="VPJ41" s="129"/>
      <c r="VPK41" s="130"/>
      <c r="VPL41" s="130"/>
      <c r="VPM41" s="131"/>
      <c r="VPN41" s="134"/>
      <c r="VPO41" s="130"/>
      <c r="VPP41" s="133"/>
      <c r="VPQ41" s="145"/>
      <c r="VPR41" s="129"/>
      <c r="VPS41" s="130"/>
      <c r="VPT41" s="130"/>
      <c r="VPU41" s="131"/>
      <c r="VPV41" s="134"/>
      <c r="VPW41" s="130"/>
      <c r="VPX41" s="133"/>
      <c r="VPY41" s="145"/>
      <c r="VPZ41" s="129"/>
      <c r="VQA41" s="130"/>
      <c r="VQB41" s="130"/>
      <c r="VQC41" s="131"/>
      <c r="VQD41" s="134"/>
      <c r="VQE41" s="130"/>
      <c r="VQF41" s="133"/>
      <c r="VQG41" s="145"/>
      <c r="VQH41" s="129"/>
      <c r="VQI41" s="130"/>
      <c r="VQJ41" s="130"/>
      <c r="VQK41" s="131"/>
      <c r="VQL41" s="134"/>
      <c r="VQM41" s="130"/>
      <c r="VQN41" s="133"/>
      <c r="VQO41" s="145"/>
      <c r="VQP41" s="129"/>
      <c r="VQQ41" s="130"/>
      <c r="VQR41" s="130"/>
      <c r="VQS41" s="131"/>
      <c r="VQT41" s="134"/>
      <c r="VQU41" s="130"/>
      <c r="VQV41" s="133"/>
      <c r="VQW41" s="145"/>
      <c r="VQX41" s="129"/>
      <c r="VQY41" s="130"/>
      <c r="VQZ41" s="130"/>
      <c r="VRA41" s="131"/>
      <c r="VRB41" s="134"/>
      <c r="VRC41" s="130"/>
      <c r="VRD41" s="133"/>
      <c r="VRE41" s="145"/>
      <c r="VRF41" s="129"/>
      <c r="VRG41" s="130"/>
      <c r="VRH41" s="130"/>
      <c r="VRI41" s="131"/>
      <c r="VRJ41" s="134"/>
      <c r="VRK41" s="130"/>
      <c r="VRL41" s="133"/>
      <c r="VRM41" s="145"/>
      <c r="VRN41" s="129"/>
      <c r="VRO41" s="130"/>
      <c r="VRP41" s="130"/>
      <c r="VRQ41" s="131"/>
      <c r="VRR41" s="134"/>
      <c r="VRS41" s="130"/>
      <c r="VRT41" s="133"/>
      <c r="VRU41" s="145"/>
      <c r="VRV41" s="129"/>
      <c r="VRW41" s="130"/>
      <c r="VRX41" s="130"/>
      <c r="VRY41" s="131"/>
      <c r="VRZ41" s="134"/>
      <c r="VSA41" s="130"/>
      <c r="VSB41" s="133"/>
      <c r="VSC41" s="145"/>
      <c r="VSD41" s="129"/>
      <c r="VSE41" s="130"/>
      <c r="VSF41" s="130"/>
      <c r="VSG41" s="131"/>
      <c r="VSH41" s="134"/>
      <c r="VSI41" s="130"/>
      <c r="VSJ41" s="133"/>
      <c r="VSK41" s="145"/>
      <c r="VSL41" s="129"/>
      <c r="VSM41" s="130"/>
      <c r="VSN41" s="130"/>
      <c r="VSO41" s="131"/>
      <c r="VSP41" s="134"/>
      <c r="VSQ41" s="130"/>
      <c r="VSR41" s="133"/>
      <c r="VSS41" s="145"/>
      <c r="VST41" s="129"/>
      <c r="VSU41" s="130"/>
      <c r="VSV41" s="130"/>
      <c r="VSW41" s="131"/>
      <c r="VSX41" s="134"/>
      <c r="VSY41" s="130"/>
      <c r="VSZ41" s="133"/>
      <c r="VTA41" s="145"/>
      <c r="VTB41" s="129"/>
      <c r="VTC41" s="130"/>
      <c r="VTD41" s="130"/>
      <c r="VTE41" s="131"/>
      <c r="VTF41" s="134"/>
      <c r="VTG41" s="130"/>
      <c r="VTH41" s="133"/>
      <c r="VTI41" s="145"/>
      <c r="VTJ41" s="129"/>
      <c r="VTK41" s="130"/>
      <c r="VTL41" s="130"/>
      <c r="VTM41" s="131"/>
      <c r="VTN41" s="134"/>
      <c r="VTO41" s="130"/>
      <c r="VTP41" s="133"/>
      <c r="VTQ41" s="145"/>
      <c r="VTR41" s="129"/>
      <c r="VTS41" s="130"/>
      <c r="VTT41" s="130"/>
      <c r="VTU41" s="131"/>
      <c r="VTV41" s="134"/>
      <c r="VTW41" s="130"/>
      <c r="VTX41" s="133"/>
      <c r="VTY41" s="145"/>
      <c r="VTZ41" s="129"/>
      <c r="VUA41" s="130"/>
      <c r="VUB41" s="130"/>
      <c r="VUC41" s="131"/>
      <c r="VUD41" s="134"/>
      <c r="VUE41" s="130"/>
      <c r="VUF41" s="133"/>
      <c r="VUG41" s="145"/>
      <c r="VUH41" s="129"/>
      <c r="VUI41" s="130"/>
      <c r="VUJ41" s="130"/>
      <c r="VUK41" s="131"/>
      <c r="VUL41" s="134"/>
      <c r="VUM41" s="130"/>
      <c r="VUN41" s="133"/>
      <c r="VUO41" s="145"/>
      <c r="VUP41" s="129"/>
      <c r="VUQ41" s="130"/>
      <c r="VUR41" s="130"/>
      <c r="VUS41" s="131"/>
      <c r="VUT41" s="134"/>
      <c r="VUU41" s="130"/>
      <c r="VUV41" s="133"/>
      <c r="VUW41" s="145"/>
      <c r="VUX41" s="129"/>
      <c r="VUY41" s="130"/>
      <c r="VUZ41" s="130"/>
      <c r="VVA41" s="131"/>
      <c r="VVB41" s="134"/>
      <c r="VVC41" s="130"/>
      <c r="VVD41" s="133"/>
      <c r="VVE41" s="145"/>
      <c r="VVF41" s="129"/>
      <c r="VVG41" s="130"/>
      <c r="VVH41" s="130"/>
      <c r="VVI41" s="131"/>
      <c r="VVJ41" s="134"/>
      <c r="VVK41" s="130"/>
      <c r="VVL41" s="133"/>
      <c r="VVM41" s="145"/>
      <c r="VVN41" s="129"/>
      <c r="VVO41" s="130"/>
      <c r="VVP41" s="130"/>
      <c r="VVQ41" s="131"/>
      <c r="VVR41" s="134"/>
      <c r="VVS41" s="130"/>
      <c r="VVT41" s="133"/>
      <c r="VVU41" s="145"/>
      <c r="VVV41" s="129"/>
      <c r="VVW41" s="130"/>
      <c r="VVX41" s="130"/>
      <c r="VVY41" s="131"/>
      <c r="VVZ41" s="134"/>
      <c r="VWA41" s="130"/>
      <c r="VWB41" s="133"/>
      <c r="VWC41" s="145"/>
      <c r="VWD41" s="129"/>
      <c r="VWE41" s="130"/>
      <c r="VWF41" s="130"/>
      <c r="VWG41" s="131"/>
      <c r="VWH41" s="134"/>
      <c r="VWI41" s="130"/>
      <c r="VWJ41" s="133"/>
      <c r="VWK41" s="145"/>
      <c r="VWL41" s="129"/>
      <c r="VWM41" s="130"/>
      <c r="VWN41" s="130"/>
      <c r="VWO41" s="131"/>
      <c r="VWP41" s="134"/>
      <c r="VWQ41" s="130"/>
      <c r="VWR41" s="133"/>
      <c r="VWS41" s="145"/>
      <c r="VWT41" s="129"/>
      <c r="VWU41" s="130"/>
      <c r="VWV41" s="130"/>
      <c r="VWW41" s="131"/>
      <c r="VWX41" s="134"/>
      <c r="VWY41" s="130"/>
      <c r="VWZ41" s="133"/>
      <c r="VXA41" s="145"/>
      <c r="VXB41" s="129"/>
      <c r="VXC41" s="130"/>
      <c r="VXD41" s="130"/>
      <c r="VXE41" s="131"/>
      <c r="VXF41" s="134"/>
      <c r="VXG41" s="130"/>
      <c r="VXH41" s="133"/>
      <c r="VXI41" s="145"/>
      <c r="VXJ41" s="129"/>
      <c r="VXK41" s="130"/>
      <c r="VXL41" s="130"/>
      <c r="VXM41" s="131"/>
      <c r="VXN41" s="134"/>
      <c r="VXO41" s="130"/>
      <c r="VXP41" s="133"/>
      <c r="VXQ41" s="145"/>
      <c r="VXR41" s="129"/>
      <c r="VXS41" s="130"/>
      <c r="VXT41" s="130"/>
      <c r="VXU41" s="131"/>
      <c r="VXV41" s="134"/>
      <c r="VXW41" s="130"/>
      <c r="VXX41" s="133"/>
      <c r="VXY41" s="145"/>
      <c r="VXZ41" s="129"/>
      <c r="VYA41" s="130"/>
      <c r="VYB41" s="130"/>
      <c r="VYC41" s="131"/>
      <c r="VYD41" s="134"/>
      <c r="VYE41" s="130"/>
      <c r="VYF41" s="133"/>
      <c r="VYG41" s="145"/>
      <c r="VYH41" s="129"/>
      <c r="VYI41" s="130"/>
      <c r="VYJ41" s="130"/>
      <c r="VYK41" s="131"/>
      <c r="VYL41" s="134"/>
      <c r="VYM41" s="130"/>
      <c r="VYN41" s="133"/>
      <c r="VYO41" s="145"/>
      <c r="VYP41" s="129"/>
      <c r="VYQ41" s="130"/>
      <c r="VYR41" s="130"/>
      <c r="VYS41" s="131"/>
      <c r="VYT41" s="134"/>
      <c r="VYU41" s="130"/>
      <c r="VYV41" s="133"/>
      <c r="VYW41" s="145"/>
      <c r="VYX41" s="129"/>
      <c r="VYY41" s="130"/>
      <c r="VYZ41" s="130"/>
      <c r="VZA41" s="131"/>
      <c r="VZB41" s="134"/>
      <c r="VZC41" s="130"/>
      <c r="VZD41" s="133"/>
      <c r="VZE41" s="145"/>
      <c r="VZF41" s="129"/>
      <c r="VZG41" s="130"/>
      <c r="VZH41" s="130"/>
      <c r="VZI41" s="131"/>
      <c r="VZJ41" s="134"/>
      <c r="VZK41" s="130"/>
      <c r="VZL41" s="133"/>
      <c r="VZM41" s="145"/>
      <c r="VZN41" s="129"/>
      <c r="VZO41" s="130"/>
      <c r="VZP41" s="130"/>
      <c r="VZQ41" s="131"/>
      <c r="VZR41" s="134"/>
      <c r="VZS41" s="130"/>
      <c r="VZT41" s="133"/>
      <c r="VZU41" s="145"/>
      <c r="VZV41" s="129"/>
      <c r="VZW41" s="130"/>
      <c r="VZX41" s="130"/>
      <c r="VZY41" s="131"/>
      <c r="VZZ41" s="134"/>
      <c r="WAA41" s="130"/>
      <c r="WAB41" s="133"/>
      <c r="WAC41" s="145"/>
      <c r="WAD41" s="129"/>
      <c r="WAE41" s="130"/>
      <c r="WAF41" s="130"/>
      <c r="WAG41" s="131"/>
      <c r="WAH41" s="134"/>
      <c r="WAI41" s="130"/>
      <c r="WAJ41" s="133"/>
      <c r="WAK41" s="145"/>
      <c r="WAL41" s="129"/>
      <c r="WAM41" s="130"/>
      <c r="WAN41" s="130"/>
      <c r="WAO41" s="131"/>
      <c r="WAP41" s="134"/>
      <c r="WAQ41" s="130"/>
      <c r="WAR41" s="133"/>
      <c r="WAS41" s="145"/>
      <c r="WAT41" s="129"/>
      <c r="WAU41" s="130"/>
      <c r="WAV41" s="130"/>
      <c r="WAW41" s="131"/>
      <c r="WAX41" s="134"/>
      <c r="WAY41" s="130"/>
      <c r="WAZ41" s="133"/>
      <c r="WBA41" s="145"/>
      <c r="WBB41" s="129"/>
      <c r="WBC41" s="130"/>
      <c r="WBD41" s="130"/>
      <c r="WBE41" s="131"/>
      <c r="WBF41" s="134"/>
      <c r="WBG41" s="130"/>
      <c r="WBH41" s="133"/>
      <c r="WBI41" s="145"/>
      <c r="WBJ41" s="129"/>
      <c r="WBK41" s="130"/>
      <c r="WBL41" s="130"/>
      <c r="WBM41" s="131"/>
      <c r="WBN41" s="134"/>
      <c r="WBO41" s="130"/>
      <c r="WBP41" s="133"/>
      <c r="WBQ41" s="145"/>
      <c r="WBR41" s="129"/>
      <c r="WBS41" s="130"/>
      <c r="WBT41" s="130"/>
      <c r="WBU41" s="131"/>
      <c r="WBV41" s="134"/>
      <c r="WBW41" s="130"/>
      <c r="WBX41" s="133"/>
      <c r="WBY41" s="145"/>
      <c r="WBZ41" s="129"/>
      <c r="WCA41" s="130"/>
      <c r="WCB41" s="130"/>
      <c r="WCC41" s="131"/>
      <c r="WCD41" s="134"/>
      <c r="WCE41" s="130"/>
      <c r="WCF41" s="133"/>
      <c r="WCG41" s="145"/>
      <c r="WCH41" s="129"/>
      <c r="WCI41" s="130"/>
      <c r="WCJ41" s="130"/>
      <c r="WCK41" s="131"/>
      <c r="WCL41" s="134"/>
      <c r="WCM41" s="130"/>
      <c r="WCN41" s="133"/>
      <c r="WCO41" s="145"/>
      <c r="WCP41" s="129"/>
      <c r="WCQ41" s="130"/>
      <c r="WCR41" s="130"/>
      <c r="WCS41" s="131"/>
      <c r="WCT41" s="134"/>
      <c r="WCU41" s="130"/>
      <c r="WCV41" s="133"/>
      <c r="WCW41" s="145"/>
      <c r="WCX41" s="129"/>
      <c r="WCY41" s="130"/>
      <c r="WCZ41" s="130"/>
      <c r="WDA41" s="131"/>
      <c r="WDB41" s="134"/>
      <c r="WDC41" s="130"/>
      <c r="WDD41" s="133"/>
      <c r="WDE41" s="145"/>
      <c r="WDF41" s="129"/>
      <c r="WDG41" s="130"/>
      <c r="WDH41" s="130"/>
      <c r="WDI41" s="131"/>
      <c r="WDJ41" s="134"/>
      <c r="WDK41" s="130"/>
      <c r="WDL41" s="133"/>
      <c r="WDM41" s="145"/>
      <c r="WDN41" s="129"/>
      <c r="WDO41" s="130"/>
      <c r="WDP41" s="130"/>
      <c r="WDQ41" s="131"/>
      <c r="WDR41" s="134"/>
      <c r="WDS41" s="130"/>
      <c r="WDT41" s="133"/>
      <c r="WDU41" s="145"/>
      <c r="WDV41" s="129"/>
      <c r="WDW41" s="130"/>
      <c r="WDX41" s="130"/>
      <c r="WDY41" s="131"/>
      <c r="WDZ41" s="134"/>
      <c r="WEA41" s="130"/>
      <c r="WEB41" s="133"/>
      <c r="WEC41" s="145"/>
      <c r="WED41" s="129"/>
      <c r="WEE41" s="130"/>
      <c r="WEF41" s="130"/>
      <c r="WEG41" s="131"/>
      <c r="WEH41" s="134"/>
      <c r="WEI41" s="130"/>
      <c r="WEJ41" s="133"/>
      <c r="WEK41" s="145"/>
      <c r="WEL41" s="129"/>
      <c r="WEM41" s="130"/>
      <c r="WEN41" s="130"/>
      <c r="WEO41" s="131"/>
      <c r="WEP41" s="134"/>
      <c r="WEQ41" s="130"/>
      <c r="WER41" s="133"/>
      <c r="WES41" s="145"/>
      <c r="WET41" s="129"/>
      <c r="WEU41" s="130"/>
      <c r="WEV41" s="130"/>
      <c r="WEW41" s="131"/>
      <c r="WEX41" s="134"/>
      <c r="WEY41" s="130"/>
      <c r="WEZ41" s="133"/>
      <c r="WFA41" s="145"/>
      <c r="WFB41" s="129"/>
      <c r="WFC41" s="130"/>
      <c r="WFD41" s="130"/>
      <c r="WFE41" s="131"/>
      <c r="WFF41" s="134"/>
      <c r="WFG41" s="130"/>
      <c r="WFH41" s="133"/>
      <c r="WFI41" s="145"/>
      <c r="WFJ41" s="129"/>
      <c r="WFK41" s="130"/>
      <c r="WFL41" s="130"/>
      <c r="WFM41" s="131"/>
      <c r="WFN41" s="134"/>
      <c r="WFO41" s="130"/>
      <c r="WFP41" s="133"/>
      <c r="WFQ41" s="145"/>
      <c r="WFR41" s="129"/>
      <c r="WFS41" s="130"/>
      <c r="WFT41" s="130"/>
      <c r="WFU41" s="131"/>
      <c r="WFV41" s="134"/>
      <c r="WFW41" s="130"/>
      <c r="WFX41" s="133"/>
      <c r="WFY41" s="145"/>
      <c r="WFZ41" s="129"/>
      <c r="WGA41" s="130"/>
      <c r="WGB41" s="130"/>
      <c r="WGC41" s="131"/>
      <c r="WGD41" s="134"/>
      <c r="WGE41" s="130"/>
      <c r="WGF41" s="133"/>
      <c r="WGG41" s="145"/>
      <c r="WGH41" s="129"/>
      <c r="WGI41" s="130"/>
      <c r="WGJ41" s="130"/>
      <c r="WGK41" s="131"/>
      <c r="WGL41" s="134"/>
      <c r="WGM41" s="130"/>
      <c r="WGN41" s="133"/>
      <c r="WGO41" s="145"/>
      <c r="WGP41" s="129"/>
      <c r="WGQ41" s="130"/>
      <c r="WGR41" s="130"/>
      <c r="WGS41" s="131"/>
      <c r="WGT41" s="134"/>
      <c r="WGU41" s="130"/>
      <c r="WGV41" s="133"/>
      <c r="WGW41" s="145"/>
      <c r="WGX41" s="129"/>
      <c r="WGY41" s="130"/>
      <c r="WGZ41" s="130"/>
      <c r="WHA41" s="131"/>
      <c r="WHB41" s="134"/>
      <c r="WHC41" s="130"/>
      <c r="WHD41" s="133"/>
      <c r="WHE41" s="145"/>
      <c r="WHF41" s="129"/>
      <c r="WHG41" s="130"/>
      <c r="WHH41" s="130"/>
      <c r="WHI41" s="131"/>
      <c r="WHJ41" s="134"/>
      <c r="WHK41" s="130"/>
      <c r="WHL41" s="133"/>
      <c r="WHM41" s="145"/>
      <c r="WHN41" s="129"/>
      <c r="WHO41" s="130"/>
      <c r="WHP41" s="130"/>
      <c r="WHQ41" s="131"/>
      <c r="WHR41" s="134"/>
      <c r="WHS41" s="130"/>
      <c r="WHT41" s="133"/>
      <c r="WHU41" s="145"/>
      <c r="WHV41" s="129"/>
      <c r="WHW41" s="130"/>
      <c r="WHX41" s="130"/>
      <c r="WHY41" s="131"/>
      <c r="WHZ41" s="134"/>
      <c r="WIA41" s="130"/>
      <c r="WIB41" s="133"/>
      <c r="WIC41" s="145"/>
      <c r="WID41" s="129"/>
      <c r="WIE41" s="130"/>
      <c r="WIF41" s="130"/>
      <c r="WIG41" s="131"/>
      <c r="WIH41" s="134"/>
      <c r="WII41" s="130"/>
      <c r="WIJ41" s="133"/>
      <c r="WIK41" s="145"/>
      <c r="WIL41" s="129"/>
      <c r="WIM41" s="130"/>
      <c r="WIN41" s="130"/>
      <c r="WIO41" s="131"/>
      <c r="WIP41" s="134"/>
      <c r="WIQ41" s="130"/>
      <c r="WIR41" s="133"/>
      <c r="WIS41" s="145"/>
      <c r="WIT41" s="129"/>
      <c r="WIU41" s="130"/>
      <c r="WIV41" s="130"/>
      <c r="WIW41" s="131"/>
      <c r="WIX41" s="134"/>
      <c r="WIY41" s="130"/>
      <c r="WIZ41" s="133"/>
      <c r="WJA41" s="145"/>
      <c r="WJB41" s="129"/>
      <c r="WJC41" s="130"/>
      <c r="WJD41" s="130"/>
      <c r="WJE41" s="131"/>
      <c r="WJF41" s="134"/>
      <c r="WJG41" s="130"/>
      <c r="WJH41" s="133"/>
      <c r="WJI41" s="145"/>
      <c r="WJJ41" s="129"/>
      <c r="WJK41" s="130"/>
      <c r="WJL41" s="130"/>
      <c r="WJM41" s="131"/>
      <c r="WJN41" s="134"/>
      <c r="WJO41" s="130"/>
      <c r="WJP41" s="133"/>
      <c r="WJQ41" s="145"/>
      <c r="WJR41" s="129"/>
      <c r="WJS41" s="130"/>
      <c r="WJT41" s="130"/>
      <c r="WJU41" s="131"/>
      <c r="WJV41" s="134"/>
      <c r="WJW41" s="130"/>
      <c r="WJX41" s="133"/>
      <c r="WJY41" s="145"/>
      <c r="WJZ41" s="129"/>
      <c r="WKA41" s="130"/>
      <c r="WKB41" s="130"/>
      <c r="WKC41" s="131"/>
      <c r="WKD41" s="134"/>
      <c r="WKE41" s="130"/>
      <c r="WKF41" s="133"/>
      <c r="WKG41" s="145"/>
      <c r="WKH41" s="129"/>
      <c r="WKI41" s="130"/>
      <c r="WKJ41" s="130"/>
      <c r="WKK41" s="131"/>
      <c r="WKL41" s="134"/>
      <c r="WKM41" s="130"/>
      <c r="WKN41" s="133"/>
      <c r="WKO41" s="145"/>
      <c r="WKP41" s="129"/>
      <c r="WKQ41" s="130"/>
      <c r="WKR41" s="130"/>
      <c r="WKS41" s="131"/>
      <c r="WKT41" s="134"/>
      <c r="WKU41" s="130"/>
      <c r="WKV41" s="133"/>
      <c r="WKW41" s="145"/>
      <c r="WKX41" s="129"/>
      <c r="WKY41" s="130"/>
      <c r="WKZ41" s="130"/>
      <c r="WLA41" s="131"/>
      <c r="WLB41" s="134"/>
      <c r="WLC41" s="130"/>
      <c r="WLD41" s="133"/>
      <c r="WLE41" s="145"/>
      <c r="WLF41" s="129"/>
      <c r="WLG41" s="130"/>
      <c r="WLH41" s="130"/>
      <c r="WLI41" s="131"/>
      <c r="WLJ41" s="134"/>
      <c r="WLK41" s="130"/>
      <c r="WLL41" s="133"/>
      <c r="WLM41" s="145"/>
      <c r="WLN41" s="129"/>
      <c r="WLO41" s="130"/>
      <c r="WLP41" s="130"/>
      <c r="WLQ41" s="131"/>
      <c r="WLR41" s="134"/>
      <c r="WLS41" s="130"/>
      <c r="WLT41" s="133"/>
      <c r="WLU41" s="145"/>
      <c r="WLV41" s="129"/>
      <c r="WLW41" s="130"/>
      <c r="WLX41" s="130"/>
      <c r="WLY41" s="131"/>
      <c r="WLZ41" s="134"/>
      <c r="WMA41" s="130"/>
      <c r="WMB41" s="133"/>
      <c r="WMC41" s="145"/>
      <c r="WMD41" s="129"/>
      <c r="WME41" s="130"/>
      <c r="WMF41" s="130"/>
      <c r="WMG41" s="131"/>
      <c r="WMH41" s="134"/>
      <c r="WMI41" s="130"/>
      <c r="WMJ41" s="133"/>
      <c r="WMK41" s="145"/>
      <c r="WML41" s="129"/>
      <c r="WMM41" s="130"/>
      <c r="WMN41" s="130"/>
      <c r="WMO41" s="131"/>
      <c r="WMP41" s="134"/>
      <c r="WMQ41" s="130"/>
      <c r="WMR41" s="133"/>
      <c r="WMS41" s="145"/>
      <c r="WMT41" s="129"/>
      <c r="WMU41" s="130"/>
      <c r="WMV41" s="130"/>
      <c r="WMW41" s="131"/>
      <c r="WMX41" s="134"/>
      <c r="WMY41" s="130"/>
      <c r="WMZ41" s="133"/>
      <c r="WNA41" s="145"/>
      <c r="WNB41" s="129"/>
      <c r="WNC41" s="130"/>
      <c r="WND41" s="130"/>
      <c r="WNE41" s="131"/>
      <c r="WNF41" s="134"/>
      <c r="WNG41" s="130"/>
      <c r="WNH41" s="133"/>
      <c r="WNI41" s="145"/>
      <c r="WNJ41" s="129"/>
      <c r="WNK41" s="130"/>
      <c r="WNL41" s="130"/>
      <c r="WNM41" s="131"/>
      <c r="WNN41" s="134"/>
      <c r="WNO41" s="130"/>
      <c r="WNP41" s="133"/>
      <c r="WNQ41" s="145"/>
      <c r="WNR41" s="129"/>
      <c r="WNS41" s="130"/>
      <c r="WNT41" s="130"/>
      <c r="WNU41" s="131"/>
      <c r="WNV41" s="134"/>
      <c r="WNW41" s="130"/>
      <c r="WNX41" s="133"/>
      <c r="WNY41" s="145"/>
      <c r="WNZ41" s="129"/>
      <c r="WOA41" s="130"/>
      <c r="WOB41" s="130"/>
      <c r="WOC41" s="131"/>
      <c r="WOD41" s="134"/>
      <c r="WOE41" s="130"/>
      <c r="WOF41" s="133"/>
      <c r="WOG41" s="145"/>
      <c r="WOH41" s="129"/>
      <c r="WOI41" s="130"/>
      <c r="WOJ41" s="130"/>
      <c r="WOK41" s="131"/>
      <c r="WOL41" s="134"/>
      <c r="WOM41" s="130"/>
      <c r="WON41" s="133"/>
      <c r="WOO41" s="145"/>
      <c r="WOP41" s="129"/>
      <c r="WOQ41" s="130"/>
      <c r="WOR41" s="130"/>
      <c r="WOS41" s="131"/>
      <c r="WOT41" s="134"/>
      <c r="WOU41" s="130"/>
      <c r="WOV41" s="133"/>
      <c r="WOW41" s="145"/>
      <c r="WOX41" s="129"/>
      <c r="WOY41" s="130"/>
      <c r="WOZ41" s="130"/>
      <c r="WPA41" s="131"/>
      <c r="WPB41" s="134"/>
      <c r="WPC41" s="130"/>
      <c r="WPD41" s="133"/>
      <c r="WPE41" s="145"/>
      <c r="WPF41" s="129"/>
      <c r="WPG41" s="130"/>
      <c r="WPH41" s="130"/>
      <c r="WPI41" s="131"/>
      <c r="WPJ41" s="134"/>
      <c r="WPK41" s="130"/>
      <c r="WPL41" s="133"/>
      <c r="WPM41" s="145"/>
      <c r="WPN41" s="129"/>
      <c r="WPO41" s="130"/>
      <c r="WPP41" s="130"/>
      <c r="WPQ41" s="131"/>
      <c r="WPR41" s="134"/>
      <c r="WPS41" s="130"/>
      <c r="WPT41" s="133"/>
      <c r="WPU41" s="145"/>
      <c r="WPV41" s="129"/>
      <c r="WPW41" s="130"/>
      <c r="WPX41" s="130"/>
      <c r="WPY41" s="131"/>
      <c r="WPZ41" s="134"/>
      <c r="WQA41" s="130"/>
      <c r="WQB41" s="133"/>
      <c r="WQC41" s="145"/>
      <c r="WQD41" s="129"/>
      <c r="WQE41" s="130"/>
      <c r="WQF41" s="130"/>
      <c r="WQG41" s="131"/>
      <c r="WQH41" s="134"/>
      <c r="WQI41" s="130"/>
      <c r="WQJ41" s="133"/>
      <c r="WQK41" s="145"/>
      <c r="WQL41" s="129"/>
      <c r="WQM41" s="130"/>
      <c r="WQN41" s="130"/>
      <c r="WQO41" s="131"/>
      <c r="WQP41" s="134"/>
      <c r="WQQ41" s="130"/>
      <c r="WQR41" s="133"/>
      <c r="WQS41" s="145"/>
      <c r="WQT41" s="129"/>
      <c r="WQU41" s="130"/>
      <c r="WQV41" s="130"/>
      <c r="WQW41" s="131"/>
      <c r="WQX41" s="134"/>
      <c r="WQY41" s="130"/>
      <c r="WQZ41" s="133"/>
      <c r="WRA41" s="145"/>
      <c r="WRB41" s="129"/>
      <c r="WRC41" s="130"/>
      <c r="WRD41" s="130"/>
      <c r="WRE41" s="131"/>
      <c r="WRF41" s="134"/>
      <c r="WRG41" s="130"/>
      <c r="WRH41" s="133"/>
      <c r="WRI41" s="145"/>
      <c r="WRJ41" s="129"/>
      <c r="WRK41" s="130"/>
      <c r="WRL41" s="130"/>
      <c r="WRM41" s="131"/>
      <c r="WRN41" s="134"/>
      <c r="WRO41" s="130"/>
      <c r="WRP41" s="133"/>
      <c r="WRQ41" s="145"/>
      <c r="WRR41" s="129"/>
      <c r="WRS41" s="130"/>
      <c r="WRT41" s="130"/>
      <c r="WRU41" s="131"/>
      <c r="WRV41" s="134"/>
      <c r="WRW41" s="130"/>
      <c r="WRX41" s="133"/>
      <c r="WRY41" s="145"/>
      <c r="WRZ41" s="129"/>
      <c r="WSA41" s="130"/>
      <c r="WSB41" s="130"/>
      <c r="WSC41" s="131"/>
      <c r="WSD41" s="134"/>
      <c r="WSE41" s="130"/>
      <c r="WSF41" s="133"/>
      <c r="WSG41" s="145"/>
      <c r="WSH41" s="129"/>
      <c r="WSI41" s="130"/>
      <c r="WSJ41" s="130"/>
      <c r="WSK41" s="131"/>
      <c r="WSL41" s="134"/>
      <c r="WSM41" s="130"/>
      <c r="WSN41" s="133"/>
      <c r="WSO41" s="145"/>
      <c r="WSP41" s="129"/>
      <c r="WSQ41" s="130"/>
      <c r="WSR41" s="130"/>
      <c r="WSS41" s="131"/>
      <c r="WST41" s="134"/>
      <c r="WSU41" s="130"/>
      <c r="WSV41" s="133"/>
      <c r="WSW41" s="145"/>
      <c r="WSX41" s="129"/>
      <c r="WSY41" s="130"/>
      <c r="WSZ41" s="130"/>
      <c r="WTA41" s="131"/>
      <c r="WTB41" s="134"/>
      <c r="WTC41" s="130"/>
      <c r="WTD41" s="133"/>
      <c r="WTE41" s="145"/>
      <c r="WTF41" s="129"/>
      <c r="WTG41" s="130"/>
      <c r="WTH41" s="130"/>
      <c r="WTI41" s="131"/>
      <c r="WTJ41" s="134"/>
      <c r="WTK41" s="130"/>
      <c r="WTL41" s="133"/>
      <c r="WTM41" s="145"/>
      <c r="WTN41" s="129"/>
      <c r="WTO41" s="130"/>
      <c r="WTP41" s="130"/>
      <c r="WTQ41" s="131"/>
      <c r="WTR41" s="134"/>
      <c r="WTS41" s="130"/>
      <c r="WTT41" s="133"/>
      <c r="WTU41" s="145"/>
      <c r="WTV41" s="129"/>
      <c r="WTW41" s="130"/>
      <c r="WTX41" s="130"/>
      <c r="WTY41" s="131"/>
      <c r="WTZ41" s="134"/>
      <c r="WUA41" s="130"/>
      <c r="WUB41" s="133"/>
      <c r="WUC41" s="145"/>
      <c r="WUD41" s="129"/>
      <c r="WUE41" s="130"/>
      <c r="WUF41" s="130"/>
      <c r="WUG41" s="131"/>
      <c r="WUH41" s="134"/>
      <c r="WUI41" s="130"/>
      <c r="WUJ41" s="133"/>
      <c r="WUK41" s="145"/>
      <c r="WUL41" s="129"/>
      <c r="WUM41" s="130"/>
      <c r="WUN41" s="130"/>
      <c r="WUO41" s="131"/>
      <c r="WUP41" s="134"/>
      <c r="WUQ41" s="130"/>
      <c r="WUR41" s="133"/>
      <c r="WUS41" s="145"/>
      <c r="WUT41" s="129"/>
      <c r="WUU41" s="130"/>
      <c r="WUV41" s="130"/>
      <c r="WUW41" s="131"/>
      <c r="WUX41" s="134"/>
      <c r="WUY41" s="130"/>
      <c r="WUZ41" s="133"/>
      <c r="WVA41" s="145"/>
      <c r="WVB41" s="129"/>
      <c r="WVC41" s="130"/>
      <c r="WVD41" s="130"/>
      <c r="WVE41" s="131"/>
      <c r="WVF41" s="134"/>
      <c r="WVG41" s="130"/>
      <c r="WVH41" s="133"/>
      <c r="WVI41" s="145"/>
      <c r="WVJ41" s="129"/>
      <c r="WVK41" s="130"/>
      <c r="WVL41" s="130"/>
      <c r="WVM41" s="131"/>
      <c r="WVN41" s="134"/>
      <c r="WVO41" s="130"/>
      <c r="WVP41" s="133"/>
      <c r="WVQ41" s="145"/>
      <c r="WVR41" s="129"/>
      <c r="WVS41" s="130"/>
      <c r="WVT41" s="130"/>
      <c r="WVU41" s="131"/>
      <c r="WVV41" s="134"/>
      <c r="WVW41" s="130"/>
      <c r="WVX41" s="133"/>
      <c r="WVY41" s="145"/>
      <c r="WVZ41" s="129"/>
      <c r="WWA41" s="130"/>
      <c r="WWB41" s="130"/>
      <c r="WWC41" s="131"/>
      <c r="WWD41" s="134"/>
      <c r="WWE41" s="130"/>
      <c r="WWF41" s="133"/>
      <c r="WWG41" s="145"/>
      <c r="WWH41" s="129"/>
      <c r="WWI41" s="130"/>
      <c r="WWJ41" s="130"/>
      <c r="WWK41" s="131"/>
      <c r="WWL41" s="134"/>
      <c r="WWM41" s="130"/>
      <c r="WWN41" s="133"/>
      <c r="WWO41" s="145"/>
      <c r="WWP41" s="129"/>
      <c r="WWQ41" s="130"/>
      <c r="WWR41" s="130"/>
      <c r="WWS41" s="131"/>
      <c r="WWT41" s="134"/>
      <c r="WWU41" s="130"/>
      <c r="WWV41" s="133"/>
      <c r="WWW41" s="145"/>
      <c r="WWX41" s="129"/>
      <c r="WWY41" s="130"/>
      <c r="WWZ41" s="130"/>
      <c r="WXA41" s="131"/>
      <c r="WXB41" s="134"/>
      <c r="WXC41" s="130"/>
      <c r="WXD41" s="133"/>
      <c r="WXE41" s="145"/>
      <c r="WXF41" s="129"/>
      <c r="WXG41" s="130"/>
      <c r="WXH41" s="130"/>
      <c r="WXI41" s="131"/>
      <c r="WXJ41" s="134"/>
      <c r="WXK41" s="130"/>
      <c r="WXL41" s="133"/>
      <c r="WXM41" s="145"/>
      <c r="WXN41" s="129"/>
      <c r="WXO41" s="130"/>
      <c r="WXP41" s="130"/>
      <c r="WXQ41" s="131"/>
      <c r="WXR41" s="134"/>
      <c r="WXS41" s="130"/>
      <c r="WXT41" s="133"/>
      <c r="WXU41" s="145"/>
      <c r="WXV41" s="129"/>
      <c r="WXW41" s="130"/>
      <c r="WXX41" s="130"/>
      <c r="WXY41" s="131"/>
      <c r="WXZ41" s="134"/>
      <c r="WYA41" s="130"/>
      <c r="WYB41" s="133"/>
      <c r="WYC41" s="145"/>
      <c r="WYD41" s="129"/>
      <c r="WYE41" s="130"/>
      <c r="WYF41" s="130"/>
      <c r="WYG41" s="131"/>
      <c r="WYH41" s="134"/>
      <c r="WYI41" s="130"/>
      <c r="WYJ41" s="133"/>
      <c r="WYK41" s="145"/>
      <c r="WYL41" s="129"/>
      <c r="WYM41" s="130"/>
      <c r="WYN41" s="130"/>
      <c r="WYO41" s="131"/>
      <c r="WYP41" s="134"/>
      <c r="WYQ41" s="130"/>
      <c r="WYR41" s="133"/>
      <c r="WYS41" s="145"/>
      <c r="WYT41" s="129"/>
      <c r="WYU41" s="130"/>
      <c r="WYV41" s="130"/>
      <c r="WYW41" s="131"/>
      <c r="WYX41" s="134"/>
      <c r="WYY41" s="130"/>
      <c r="WYZ41" s="133"/>
      <c r="WZA41" s="145"/>
      <c r="WZB41" s="129"/>
      <c r="WZC41" s="130"/>
      <c r="WZD41" s="130"/>
      <c r="WZE41" s="131"/>
      <c r="WZF41" s="134"/>
      <c r="WZG41" s="130"/>
      <c r="WZH41" s="133"/>
      <c r="WZI41" s="145"/>
      <c r="WZJ41" s="129"/>
      <c r="WZK41" s="130"/>
      <c r="WZL41" s="130"/>
      <c r="WZM41" s="131"/>
      <c r="WZN41" s="134"/>
      <c r="WZO41" s="130"/>
      <c r="WZP41" s="133"/>
      <c r="WZQ41" s="145"/>
      <c r="WZR41" s="129"/>
      <c r="WZS41" s="130"/>
      <c r="WZT41" s="130"/>
      <c r="WZU41" s="131"/>
      <c r="WZV41" s="134"/>
      <c r="WZW41" s="130"/>
      <c r="WZX41" s="133"/>
      <c r="WZY41" s="145"/>
      <c r="WZZ41" s="129"/>
      <c r="XAA41" s="130"/>
      <c r="XAB41" s="130"/>
      <c r="XAC41" s="131"/>
      <c r="XAD41" s="134"/>
      <c r="XAE41" s="130"/>
      <c r="XAF41" s="133"/>
      <c r="XAG41" s="145"/>
      <c r="XAH41" s="129"/>
      <c r="XAI41" s="130"/>
      <c r="XAJ41" s="130"/>
      <c r="XAK41" s="131"/>
      <c r="XAL41" s="134"/>
      <c r="XAM41" s="130"/>
      <c r="XAN41" s="133"/>
      <c r="XAO41" s="145"/>
      <c r="XAP41" s="129"/>
      <c r="XAQ41" s="130"/>
      <c r="XAR41" s="130"/>
      <c r="XAS41" s="131"/>
      <c r="XAT41" s="134"/>
      <c r="XAU41" s="130"/>
      <c r="XAV41" s="133"/>
      <c r="XAW41" s="145"/>
      <c r="XAX41" s="129"/>
      <c r="XAY41" s="130"/>
      <c r="XAZ41" s="130"/>
      <c r="XBA41" s="131"/>
      <c r="XBB41" s="134"/>
      <c r="XBC41" s="130"/>
      <c r="XBD41" s="133"/>
      <c r="XBE41" s="145"/>
      <c r="XBF41" s="129"/>
      <c r="XBG41" s="130"/>
      <c r="XBH41" s="130"/>
      <c r="XBI41" s="131"/>
      <c r="XBJ41" s="134"/>
      <c r="XBK41" s="130"/>
      <c r="XBL41" s="133"/>
      <c r="XBM41" s="145"/>
      <c r="XBN41" s="129"/>
      <c r="XBO41" s="130"/>
      <c r="XBP41" s="130"/>
      <c r="XBQ41" s="131"/>
      <c r="XBR41" s="134"/>
      <c r="XBS41" s="130"/>
      <c r="XBT41" s="133"/>
      <c r="XBU41" s="145"/>
      <c r="XBV41" s="129"/>
      <c r="XBW41" s="130"/>
      <c r="XBX41" s="130"/>
      <c r="XBY41" s="131"/>
      <c r="XBZ41" s="134"/>
      <c r="XCA41" s="130"/>
      <c r="XCB41" s="133"/>
      <c r="XCC41" s="145"/>
      <c r="XCD41" s="129"/>
      <c r="XCE41" s="130"/>
      <c r="XCF41" s="130"/>
      <c r="XCG41" s="131"/>
      <c r="XCH41" s="134"/>
      <c r="XCI41" s="130"/>
      <c r="XCJ41" s="133"/>
      <c r="XCK41" s="145"/>
      <c r="XCL41" s="129"/>
      <c r="XCM41" s="130"/>
      <c r="XCN41" s="130"/>
      <c r="XCO41" s="131"/>
      <c r="XCP41" s="134"/>
      <c r="XCQ41" s="130"/>
      <c r="XCR41" s="133"/>
      <c r="XCS41" s="145"/>
      <c r="XCT41" s="129"/>
      <c r="XCU41" s="130"/>
      <c r="XCV41" s="130"/>
      <c r="XCW41" s="131"/>
      <c r="XCX41" s="134"/>
      <c r="XCY41" s="130"/>
      <c r="XCZ41" s="133"/>
      <c r="XDA41" s="145"/>
      <c r="XDB41" s="129"/>
      <c r="XDC41" s="130"/>
      <c r="XDD41" s="130"/>
      <c r="XDE41" s="131"/>
      <c r="XDF41" s="134"/>
      <c r="XDG41" s="130"/>
      <c r="XDH41" s="133"/>
      <c r="XDI41" s="145"/>
      <c r="XDJ41" s="129"/>
      <c r="XDK41" s="130"/>
      <c r="XDL41" s="130"/>
      <c r="XDM41" s="131"/>
      <c r="XDN41" s="134"/>
      <c r="XDO41" s="130"/>
      <c r="XDP41" s="133"/>
      <c r="XDQ41" s="145"/>
      <c r="XDR41" s="129"/>
      <c r="XDS41" s="130"/>
      <c r="XDT41" s="130"/>
      <c r="XDU41" s="131"/>
      <c r="XDV41" s="134"/>
      <c r="XDW41" s="130"/>
      <c r="XDX41" s="133"/>
      <c r="XDY41" s="145"/>
      <c r="XDZ41" s="129"/>
      <c r="XEA41" s="130"/>
      <c r="XEB41" s="130"/>
      <c r="XEC41" s="131"/>
      <c r="XED41" s="134"/>
      <c r="XEE41" s="130"/>
      <c r="XEF41" s="133"/>
      <c r="XEG41" s="145"/>
      <c r="XEH41" s="129"/>
      <c r="XEI41" s="130"/>
      <c r="XEJ41" s="130"/>
      <c r="XEK41" s="131"/>
      <c r="XEL41" s="134"/>
      <c r="XEM41" s="130"/>
      <c r="XEN41" s="133"/>
      <c r="XEO41" s="145"/>
      <c r="XEP41" s="129"/>
      <c r="XEQ41" s="130"/>
      <c r="XER41" s="130"/>
      <c r="XES41" s="131"/>
      <c r="XET41" s="134"/>
      <c r="XEU41" s="130"/>
      <c r="XEV41" s="133"/>
      <c r="XEW41" s="145"/>
      <c r="XEX41" s="129"/>
      <c r="XEY41" s="130"/>
      <c r="XEZ41" s="130"/>
      <c r="XFA41" s="131"/>
      <c r="XFB41" s="134"/>
      <c r="XFC41" s="130"/>
      <c r="XFD41" s="133"/>
    </row>
    <row r="42" spans="1:16384" s="4" customFormat="1" ht="48" customHeight="1">
      <c r="A42" s="65" t="s">
        <v>433</v>
      </c>
      <c r="B42" s="44" t="s">
        <v>456</v>
      </c>
      <c r="C42" s="66"/>
      <c r="D42" s="66" t="s">
        <v>381</v>
      </c>
      <c r="E42" s="67">
        <v>400000</v>
      </c>
      <c r="F42" s="68">
        <f>F41</f>
        <v>92.1</v>
      </c>
      <c r="G42" s="70">
        <f>(6+4)*2</f>
        <v>20</v>
      </c>
      <c r="H42" s="48">
        <f t="shared" si="4"/>
        <v>736800000</v>
      </c>
      <c r="I42" s="128" t="s">
        <v>433</v>
      </c>
      <c r="J42" s="129"/>
      <c r="K42" s="130"/>
      <c r="L42" s="130"/>
      <c r="M42" s="131"/>
      <c r="N42" s="134"/>
      <c r="O42" s="130"/>
      <c r="P42" s="133"/>
      <c r="Q42" s="145"/>
      <c r="R42" s="129"/>
      <c r="S42" s="130"/>
      <c r="T42" s="130"/>
      <c r="U42" s="131"/>
      <c r="V42" s="134"/>
      <c r="W42" s="130"/>
      <c r="X42" s="133"/>
      <c r="Y42" s="145"/>
      <c r="Z42" s="129"/>
      <c r="AA42" s="130"/>
      <c r="AB42" s="130"/>
      <c r="AC42" s="131"/>
      <c r="AD42" s="134"/>
      <c r="AE42" s="130"/>
      <c r="AF42" s="133"/>
      <c r="AG42" s="145"/>
      <c r="AH42" s="129"/>
      <c r="AI42" s="130"/>
      <c r="AJ42" s="130"/>
      <c r="AK42" s="131"/>
      <c r="AL42" s="134"/>
      <c r="AM42" s="130"/>
      <c r="AN42" s="133"/>
      <c r="AO42" s="145"/>
      <c r="AP42" s="129"/>
      <c r="AQ42" s="130"/>
      <c r="AR42" s="130"/>
      <c r="AS42" s="131"/>
      <c r="AT42" s="134"/>
      <c r="AU42" s="130"/>
      <c r="AV42" s="133"/>
      <c r="AW42" s="145"/>
      <c r="AX42" s="129"/>
      <c r="AY42" s="130"/>
      <c r="AZ42" s="130"/>
      <c r="BA42" s="131"/>
      <c r="BB42" s="134"/>
      <c r="BC42" s="130"/>
      <c r="BD42" s="133"/>
      <c r="BE42" s="145"/>
      <c r="BF42" s="129"/>
      <c r="BG42" s="130"/>
      <c r="BH42" s="130"/>
      <c r="BI42" s="131"/>
      <c r="BJ42" s="134"/>
      <c r="BK42" s="130"/>
      <c r="BL42" s="133"/>
      <c r="BM42" s="145"/>
      <c r="BN42" s="129"/>
      <c r="BO42" s="130"/>
      <c r="BP42" s="130"/>
      <c r="BQ42" s="131"/>
      <c r="BR42" s="134"/>
      <c r="BS42" s="130"/>
      <c r="BT42" s="133"/>
      <c r="BU42" s="145"/>
      <c r="BV42" s="129"/>
      <c r="BW42" s="130"/>
      <c r="BX42" s="130"/>
      <c r="BY42" s="131"/>
      <c r="BZ42" s="134"/>
      <c r="CA42" s="130"/>
      <c r="CB42" s="133"/>
      <c r="CC42" s="145"/>
      <c r="CD42" s="129"/>
      <c r="CE42" s="130"/>
      <c r="CF42" s="130"/>
      <c r="CG42" s="131"/>
      <c r="CH42" s="134"/>
      <c r="CI42" s="130"/>
      <c r="CJ42" s="133"/>
      <c r="CK42" s="145"/>
      <c r="CL42" s="129"/>
      <c r="CM42" s="130"/>
      <c r="CN42" s="130"/>
      <c r="CO42" s="131"/>
      <c r="CP42" s="134"/>
      <c r="CQ42" s="130"/>
      <c r="CR42" s="133"/>
      <c r="CS42" s="145"/>
      <c r="CT42" s="129"/>
      <c r="CU42" s="130"/>
      <c r="CV42" s="130"/>
      <c r="CW42" s="131"/>
      <c r="CX42" s="134"/>
      <c r="CY42" s="130"/>
      <c r="CZ42" s="133"/>
      <c r="DA42" s="145"/>
      <c r="DB42" s="129"/>
      <c r="DC42" s="130"/>
      <c r="DD42" s="130"/>
      <c r="DE42" s="131"/>
      <c r="DF42" s="134"/>
      <c r="DG42" s="130"/>
      <c r="DH42" s="133"/>
      <c r="DI42" s="145"/>
      <c r="DJ42" s="129"/>
      <c r="DK42" s="130"/>
      <c r="DL42" s="130"/>
      <c r="DM42" s="131"/>
      <c r="DN42" s="134"/>
      <c r="DO42" s="130"/>
      <c r="DP42" s="133"/>
      <c r="DQ42" s="145"/>
      <c r="DR42" s="129"/>
      <c r="DS42" s="130"/>
      <c r="DT42" s="130"/>
      <c r="DU42" s="131"/>
      <c r="DV42" s="134"/>
      <c r="DW42" s="130"/>
      <c r="DX42" s="133"/>
      <c r="DY42" s="145"/>
      <c r="DZ42" s="129"/>
      <c r="EA42" s="130"/>
      <c r="EB42" s="130"/>
      <c r="EC42" s="131"/>
      <c r="ED42" s="134"/>
      <c r="EE42" s="130"/>
      <c r="EF42" s="133"/>
      <c r="EG42" s="145"/>
      <c r="EH42" s="129"/>
      <c r="EI42" s="130"/>
      <c r="EJ42" s="130"/>
      <c r="EK42" s="131"/>
      <c r="EL42" s="134"/>
      <c r="EM42" s="130"/>
      <c r="EN42" s="133"/>
      <c r="EO42" s="145"/>
      <c r="EP42" s="129"/>
      <c r="EQ42" s="130"/>
      <c r="ER42" s="130"/>
      <c r="ES42" s="131"/>
      <c r="ET42" s="134"/>
      <c r="EU42" s="130"/>
      <c r="EV42" s="133"/>
      <c r="EW42" s="145"/>
      <c r="EX42" s="129"/>
      <c r="EY42" s="130"/>
      <c r="EZ42" s="130"/>
      <c r="FA42" s="131"/>
      <c r="FB42" s="134"/>
      <c r="FC42" s="130"/>
      <c r="FD42" s="133"/>
      <c r="FE42" s="145"/>
      <c r="FF42" s="129"/>
      <c r="FG42" s="130"/>
      <c r="FH42" s="130"/>
      <c r="FI42" s="131"/>
      <c r="FJ42" s="134"/>
      <c r="FK42" s="130"/>
      <c r="FL42" s="133"/>
      <c r="FM42" s="145"/>
      <c r="FN42" s="129"/>
      <c r="FO42" s="130"/>
      <c r="FP42" s="130"/>
      <c r="FQ42" s="131"/>
      <c r="FR42" s="134"/>
      <c r="FS42" s="130"/>
      <c r="FT42" s="133"/>
      <c r="FU42" s="145"/>
      <c r="FV42" s="129"/>
      <c r="FW42" s="130"/>
      <c r="FX42" s="130"/>
      <c r="FY42" s="131"/>
      <c r="FZ42" s="134"/>
      <c r="GA42" s="130"/>
      <c r="GB42" s="133"/>
      <c r="GC42" s="145"/>
      <c r="GD42" s="129"/>
      <c r="GE42" s="130"/>
      <c r="GF42" s="130"/>
      <c r="GG42" s="131"/>
      <c r="GH42" s="134"/>
      <c r="GI42" s="130"/>
      <c r="GJ42" s="133"/>
      <c r="GK42" s="145"/>
      <c r="GL42" s="129"/>
      <c r="GM42" s="130"/>
      <c r="GN42" s="130"/>
      <c r="GO42" s="131"/>
      <c r="GP42" s="134"/>
      <c r="GQ42" s="130"/>
      <c r="GR42" s="133"/>
      <c r="GS42" s="145"/>
      <c r="GT42" s="129"/>
      <c r="GU42" s="130"/>
      <c r="GV42" s="130"/>
      <c r="GW42" s="131"/>
      <c r="GX42" s="134"/>
      <c r="GY42" s="130"/>
      <c r="GZ42" s="133"/>
      <c r="HA42" s="145"/>
      <c r="HB42" s="129"/>
      <c r="HC42" s="130"/>
      <c r="HD42" s="130"/>
      <c r="HE42" s="131"/>
      <c r="HF42" s="134"/>
      <c r="HG42" s="130"/>
      <c r="HH42" s="133"/>
      <c r="HI42" s="145"/>
      <c r="HJ42" s="129"/>
      <c r="HK42" s="130"/>
      <c r="HL42" s="130"/>
      <c r="HM42" s="131"/>
      <c r="HN42" s="134"/>
      <c r="HO42" s="130"/>
      <c r="HP42" s="133"/>
      <c r="HQ42" s="145"/>
      <c r="HR42" s="129"/>
      <c r="HS42" s="130"/>
      <c r="HT42" s="130"/>
      <c r="HU42" s="131"/>
      <c r="HV42" s="134"/>
      <c r="HW42" s="130"/>
      <c r="HX42" s="133"/>
      <c r="HY42" s="145"/>
      <c r="HZ42" s="129"/>
      <c r="IA42" s="130"/>
      <c r="IB42" s="130"/>
      <c r="IC42" s="131"/>
      <c r="ID42" s="134"/>
      <c r="IE42" s="130"/>
      <c r="IF42" s="133"/>
      <c r="IG42" s="145"/>
      <c r="IH42" s="129"/>
      <c r="II42" s="130"/>
      <c r="IJ42" s="130"/>
      <c r="IK42" s="131"/>
      <c r="IL42" s="134"/>
      <c r="IM42" s="130"/>
      <c r="IN42" s="133"/>
      <c r="IO42" s="145"/>
      <c r="IP42" s="129"/>
      <c r="IQ42" s="130"/>
      <c r="IR42" s="130"/>
      <c r="IS42" s="131"/>
      <c r="IT42" s="134"/>
      <c r="IU42" s="130"/>
      <c r="IV42" s="133"/>
      <c r="IW42" s="145"/>
      <c r="IX42" s="129"/>
      <c r="IY42" s="130"/>
      <c r="IZ42" s="130"/>
      <c r="JA42" s="131"/>
      <c r="JB42" s="134"/>
      <c r="JC42" s="130"/>
      <c r="JD42" s="133"/>
      <c r="JE42" s="145"/>
      <c r="JF42" s="129"/>
      <c r="JG42" s="130"/>
      <c r="JH42" s="130"/>
      <c r="JI42" s="131"/>
      <c r="JJ42" s="134"/>
      <c r="JK42" s="130"/>
      <c r="JL42" s="133"/>
      <c r="JM42" s="145"/>
      <c r="JN42" s="129"/>
      <c r="JO42" s="130"/>
      <c r="JP42" s="130"/>
      <c r="JQ42" s="131"/>
      <c r="JR42" s="134"/>
      <c r="JS42" s="130"/>
      <c r="JT42" s="133"/>
      <c r="JU42" s="145"/>
      <c r="JV42" s="129"/>
      <c r="JW42" s="130"/>
      <c r="JX42" s="130"/>
      <c r="JY42" s="131"/>
      <c r="JZ42" s="134"/>
      <c r="KA42" s="130"/>
      <c r="KB42" s="133"/>
      <c r="KC42" s="145"/>
      <c r="KD42" s="129"/>
      <c r="KE42" s="130"/>
      <c r="KF42" s="130"/>
      <c r="KG42" s="131"/>
      <c r="KH42" s="134"/>
      <c r="KI42" s="130"/>
      <c r="KJ42" s="133"/>
      <c r="KK42" s="145"/>
      <c r="KL42" s="129"/>
      <c r="KM42" s="130"/>
      <c r="KN42" s="130"/>
      <c r="KO42" s="131"/>
      <c r="KP42" s="134"/>
      <c r="KQ42" s="130"/>
      <c r="KR42" s="133"/>
      <c r="KS42" s="145"/>
      <c r="KT42" s="129"/>
      <c r="KU42" s="130"/>
      <c r="KV42" s="130"/>
      <c r="KW42" s="131"/>
      <c r="KX42" s="134"/>
      <c r="KY42" s="130"/>
      <c r="KZ42" s="133"/>
      <c r="LA42" s="145"/>
      <c r="LB42" s="129"/>
      <c r="LC42" s="130"/>
      <c r="LD42" s="130"/>
      <c r="LE42" s="131"/>
      <c r="LF42" s="134"/>
      <c r="LG42" s="130"/>
      <c r="LH42" s="133"/>
      <c r="LI42" s="145"/>
      <c r="LJ42" s="129"/>
      <c r="LK42" s="130"/>
      <c r="LL42" s="130"/>
      <c r="LM42" s="131"/>
      <c r="LN42" s="134"/>
      <c r="LO42" s="130"/>
      <c r="LP42" s="133"/>
      <c r="LQ42" s="145"/>
      <c r="LR42" s="129"/>
      <c r="LS42" s="130"/>
      <c r="LT42" s="130"/>
      <c r="LU42" s="131"/>
      <c r="LV42" s="134"/>
      <c r="LW42" s="130"/>
      <c r="LX42" s="133"/>
      <c r="LY42" s="145"/>
      <c r="LZ42" s="129"/>
      <c r="MA42" s="130"/>
      <c r="MB42" s="130"/>
      <c r="MC42" s="131"/>
      <c r="MD42" s="134"/>
      <c r="ME42" s="130"/>
      <c r="MF42" s="133"/>
      <c r="MG42" s="145"/>
      <c r="MH42" s="129"/>
      <c r="MI42" s="130"/>
      <c r="MJ42" s="130"/>
      <c r="MK42" s="131"/>
      <c r="ML42" s="134"/>
      <c r="MM42" s="130"/>
      <c r="MN42" s="133"/>
      <c r="MO42" s="145"/>
      <c r="MP42" s="129"/>
      <c r="MQ42" s="130"/>
      <c r="MR42" s="130"/>
      <c r="MS42" s="131"/>
      <c r="MT42" s="134"/>
      <c r="MU42" s="130"/>
      <c r="MV42" s="133"/>
      <c r="MW42" s="145"/>
      <c r="MX42" s="129"/>
      <c r="MY42" s="130"/>
      <c r="MZ42" s="130"/>
      <c r="NA42" s="131"/>
      <c r="NB42" s="134"/>
      <c r="NC42" s="130"/>
      <c r="ND42" s="133"/>
      <c r="NE42" s="145"/>
      <c r="NF42" s="129"/>
      <c r="NG42" s="130"/>
      <c r="NH42" s="130"/>
      <c r="NI42" s="131"/>
      <c r="NJ42" s="134"/>
      <c r="NK42" s="130"/>
      <c r="NL42" s="133"/>
      <c r="NM42" s="145"/>
      <c r="NN42" s="129"/>
      <c r="NO42" s="130"/>
      <c r="NP42" s="130"/>
      <c r="NQ42" s="131"/>
      <c r="NR42" s="134"/>
      <c r="NS42" s="130"/>
      <c r="NT42" s="133"/>
      <c r="NU42" s="145"/>
      <c r="NV42" s="129"/>
      <c r="NW42" s="130"/>
      <c r="NX42" s="130"/>
      <c r="NY42" s="131"/>
      <c r="NZ42" s="134"/>
      <c r="OA42" s="130"/>
      <c r="OB42" s="133"/>
      <c r="OC42" s="145"/>
      <c r="OD42" s="129"/>
      <c r="OE42" s="130"/>
      <c r="OF42" s="130"/>
      <c r="OG42" s="131"/>
      <c r="OH42" s="134"/>
      <c r="OI42" s="130"/>
      <c r="OJ42" s="133"/>
      <c r="OK42" s="145"/>
      <c r="OL42" s="129"/>
      <c r="OM42" s="130"/>
      <c r="ON42" s="130"/>
      <c r="OO42" s="131"/>
      <c r="OP42" s="134"/>
      <c r="OQ42" s="130"/>
      <c r="OR42" s="133"/>
      <c r="OS42" s="145"/>
      <c r="OT42" s="129"/>
      <c r="OU42" s="130"/>
      <c r="OV42" s="130"/>
      <c r="OW42" s="131"/>
      <c r="OX42" s="134"/>
      <c r="OY42" s="130"/>
      <c r="OZ42" s="133"/>
      <c r="PA42" s="145"/>
      <c r="PB42" s="129"/>
      <c r="PC42" s="130"/>
      <c r="PD42" s="130"/>
      <c r="PE42" s="131"/>
      <c r="PF42" s="134"/>
      <c r="PG42" s="130"/>
      <c r="PH42" s="133"/>
      <c r="PI42" s="145"/>
      <c r="PJ42" s="129"/>
      <c r="PK42" s="130"/>
      <c r="PL42" s="130"/>
      <c r="PM42" s="131"/>
      <c r="PN42" s="134"/>
      <c r="PO42" s="130"/>
      <c r="PP42" s="133"/>
      <c r="PQ42" s="145"/>
      <c r="PR42" s="129"/>
      <c r="PS42" s="130"/>
      <c r="PT42" s="130"/>
      <c r="PU42" s="131"/>
      <c r="PV42" s="134"/>
      <c r="PW42" s="130"/>
      <c r="PX42" s="133"/>
      <c r="PY42" s="145"/>
      <c r="PZ42" s="129"/>
      <c r="QA42" s="130"/>
      <c r="QB42" s="130"/>
      <c r="QC42" s="131"/>
      <c r="QD42" s="134"/>
      <c r="QE42" s="130"/>
      <c r="QF42" s="133"/>
      <c r="QG42" s="145"/>
      <c r="QH42" s="129"/>
      <c r="QI42" s="130"/>
      <c r="QJ42" s="130"/>
      <c r="QK42" s="131"/>
      <c r="QL42" s="134"/>
      <c r="QM42" s="130"/>
      <c r="QN42" s="133"/>
      <c r="QO42" s="145"/>
      <c r="QP42" s="129"/>
      <c r="QQ42" s="130"/>
      <c r="QR42" s="130"/>
      <c r="QS42" s="131"/>
      <c r="QT42" s="134"/>
      <c r="QU42" s="130"/>
      <c r="QV42" s="133"/>
      <c r="QW42" s="145"/>
      <c r="QX42" s="129"/>
      <c r="QY42" s="130"/>
      <c r="QZ42" s="130"/>
      <c r="RA42" s="131"/>
      <c r="RB42" s="134"/>
      <c r="RC42" s="130"/>
      <c r="RD42" s="133"/>
      <c r="RE42" s="145"/>
      <c r="RF42" s="129"/>
      <c r="RG42" s="130"/>
      <c r="RH42" s="130"/>
      <c r="RI42" s="131"/>
      <c r="RJ42" s="134"/>
      <c r="RK42" s="130"/>
      <c r="RL42" s="133"/>
      <c r="RM42" s="145"/>
      <c r="RN42" s="129"/>
      <c r="RO42" s="130"/>
      <c r="RP42" s="130"/>
      <c r="RQ42" s="131"/>
      <c r="RR42" s="134"/>
      <c r="RS42" s="130"/>
      <c r="RT42" s="133"/>
      <c r="RU42" s="145"/>
      <c r="RV42" s="129"/>
      <c r="RW42" s="130"/>
      <c r="RX42" s="130"/>
      <c r="RY42" s="131"/>
      <c r="RZ42" s="134"/>
      <c r="SA42" s="130"/>
      <c r="SB42" s="133"/>
      <c r="SC42" s="145"/>
      <c r="SD42" s="129"/>
      <c r="SE42" s="130"/>
      <c r="SF42" s="130"/>
      <c r="SG42" s="131"/>
      <c r="SH42" s="134"/>
      <c r="SI42" s="130"/>
      <c r="SJ42" s="133"/>
      <c r="SK42" s="145"/>
      <c r="SL42" s="129"/>
      <c r="SM42" s="130"/>
      <c r="SN42" s="130"/>
      <c r="SO42" s="131"/>
      <c r="SP42" s="134"/>
      <c r="SQ42" s="130"/>
      <c r="SR42" s="133"/>
      <c r="SS42" s="145"/>
      <c r="ST42" s="129"/>
      <c r="SU42" s="130"/>
      <c r="SV42" s="130"/>
      <c r="SW42" s="131"/>
      <c r="SX42" s="134"/>
      <c r="SY42" s="130"/>
      <c r="SZ42" s="133"/>
      <c r="TA42" s="145"/>
      <c r="TB42" s="129"/>
      <c r="TC42" s="130"/>
      <c r="TD42" s="130"/>
      <c r="TE42" s="131"/>
      <c r="TF42" s="134"/>
      <c r="TG42" s="130"/>
      <c r="TH42" s="133"/>
      <c r="TI42" s="145"/>
      <c r="TJ42" s="129"/>
      <c r="TK42" s="130"/>
      <c r="TL42" s="130"/>
      <c r="TM42" s="131"/>
      <c r="TN42" s="134"/>
      <c r="TO42" s="130"/>
      <c r="TP42" s="133"/>
      <c r="TQ42" s="145"/>
      <c r="TR42" s="129"/>
      <c r="TS42" s="130"/>
      <c r="TT42" s="130"/>
      <c r="TU42" s="131"/>
      <c r="TV42" s="134"/>
      <c r="TW42" s="130"/>
      <c r="TX42" s="133"/>
      <c r="TY42" s="145"/>
      <c r="TZ42" s="129"/>
      <c r="UA42" s="130"/>
      <c r="UB42" s="130"/>
      <c r="UC42" s="131"/>
      <c r="UD42" s="134"/>
      <c r="UE42" s="130"/>
      <c r="UF42" s="133"/>
      <c r="UG42" s="145"/>
      <c r="UH42" s="129"/>
      <c r="UI42" s="130"/>
      <c r="UJ42" s="130"/>
      <c r="UK42" s="131"/>
      <c r="UL42" s="134"/>
      <c r="UM42" s="130"/>
      <c r="UN42" s="133"/>
      <c r="UO42" s="145"/>
      <c r="UP42" s="129"/>
      <c r="UQ42" s="130"/>
      <c r="UR42" s="130"/>
      <c r="US42" s="131"/>
      <c r="UT42" s="134"/>
      <c r="UU42" s="130"/>
      <c r="UV42" s="133"/>
      <c r="UW42" s="145"/>
      <c r="UX42" s="129"/>
      <c r="UY42" s="130"/>
      <c r="UZ42" s="130"/>
      <c r="VA42" s="131"/>
      <c r="VB42" s="134"/>
      <c r="VC42" s="130"/>
      <c r="VD42" s="133"/>
      <c r="VE42" s="145"/>
      <c r="VF42" s="129"/>
      <c r="VG42" s="130"/>
      <c r="VH42" s="130"/>
      <c r="VI42" s="131"/>
      <c r="VJ42" s="134"/>
      <c r="VK42" s="130"/>
      <c r="VL42" s="133"/>
      <c r="VM42" s="145"/>
      <c r="VN42" s="129"/>
      <c r="VO42" s="130"/>
      <c r="VP42" s="130"/>
      <c r="VQ42" s="131"/>
      <c r="VR42" s="134"/>
      <c r="VS42" s="130"/>
      <c r="VT42" s="133"/>
      <c r="VU42" s="145"/>
      <c r="VV42" s="129"/>
      <c r="VW42" s="130"/>
      <c r="VX42" s="130"/>
      <c r="VY42" s="131"/>
      <c r="VZ42" s="134"/>
      <c r="WA42" s="130"/>
      <c r="WB42" s="133"/>
      <c r="WC42" s="145"/>
      <c r="WD42" s="129"/>
      <c r="WE42" s="130"/>
      <c r="WF42" s="130"/>
      <c r="WG42" s="131"/>
      <c r="WH42" s="134"/>
      <c r="WI42" s="130"/>
      <c r="WJ42" s="133"/>
      <c r="WK42" s="145"/>
      <c r="WL42" s="129"/>
      <c r="WM42" s="130"/>
      <c r="WN42" s="130"/>
      <c r="WO42" s="131"/>
      <c r="WP42" s="134"/>
      <c r="WQ42" s="130"/>
      <c r="WR42" s="133"/>
      <c r="WS42" s="145"/>
      <c r="WT42" s="129"/>
      <c r="WU42" s="130"/>
      <c r="WV42" s="130"/>
      <c r="WW42" s="131"/>
      <c r="WX42" s="134"/>
      <c r="WY42" s="130"/>
      <c r="WZ42" s="133"/>
      <c r="XA42" s="145"/>
      <c r="XB42" s="129"/>
      <c r="XC42" s="130"/>
      <c r="XD42" s="130"/>
      <c r="XE42" s="131"/>
      <c r="XF42" s="134"/>
      <c r="XG42" s="130"/>
      <c r="XH42" s="133"/>
      <c r="XI42" s="145"/>
      <c r="XJ42" s="129"/>
      <c r="XK42" s="130"/>
      <c r="XL42" s="130"/>
      <c r="XM42" s="131"/>
      <c r="XN42" s="134"/>
      <c r="XO42" s="130"/>
      <c r="XP42" s="133"/>
      <c r="XQ42" s="145"/>
      <c r="XR42" s="129"/>
      <c r="XS42" s="130"/>
      <c r="XT42" s="130"/>
      <c r="XU42" s="131"/>
      <c r="XV42" s="134"/>
      <c r="XW42" s="130"/>
      <c r="XX42" s="133"/>
      <c r="XY42" s="145"/>
      <c r="XZ42" s="129"/>
      <c r="YA42" s="130"/>
      <c r="YB42" s="130"/>
      <c r="YC42" s="131"/>
      <c r="YD42" s="134"/>
      <c r="YE42" s="130"/>
      <c r="YF42" s="133"/>
      <c r="YG42" s="145"/>
      <c r="YH42" s="129"/>
      <c r="YI42" s="130"/>
      <c r="YJ42" s="130"/>
      <c r="YK42" s="131"/>
      <c r="YL42" s="134"/>
      <c r="YM42" s="130"/>
      <c r="YN42" s="133"/>
      <c r="YO42" s="145"/>
      <c r="YP42" s="129"/>
      <c r="YQ42" s="130"/>
      <c r="YR42" s="130"/>
      <c r="YS42" s="131"/>
      <c r="YT42" s="134"/>
      <c r="YU42" s="130"/>
      <c r="YV42" s="133"/>
      <c r="YW42" s="145"/>
      <c r="YX42" s="129"/>
      <c r="YY42" s="130"/>
      <c r="YZ42" s="130"/>
      <c r="ZA42" s="131"/>
      <c r="ZB42" s="134"/>
      <c r="ZC42" s="130"/>
      <c r="ZD42" s="133"/>
      <c r="ZE42" s="145"/>
      <c r="ZF42" s="129"/>
      <c r="ZG42" s="130"/>
      <c r="ZH42" s="130"/>
      <c r="ZI42" s="131"/>
      <c r="ZJ42" s="134"/>
      <c r="ZK42" s="130"/>
      <c r="ZL42" s="133"/>
      <c r="ZM42" s="145"/>
      <c r="ZN42" s="129"/>
      <c r="ZO42" s="130"/>
      <c r="ZP42" s="130"/>
      <c r="ZQ42" s="131"/>
      <c r="ZR42" s="134"/>
      <c r="ZS42" s="130"/>
      <c r="ZT42" s="133"/>
      <c r="ZU42" s="145"/>
      <c r="ZV42" s="129"/>
      <c r="ZW42" s="130"/>
      <c r="ZX42" s="130"/>
      <c r="ZY42" s="131"/>
      <c r="ZZ42" s="134"/>
      <c r="AAA42" s="130"/>
      <c r="AAB42" s="133"/>
      <c r="AAC42" s="145"/>
      <c r="AAD42" s="129"/>
      <c r="AAE42" s="130"/>
      <c r="AAF42" s="130"/>
      <c r="AAG42" s="131"/>
      <c r="AAH42" s="134"/>
      <c r="AAI42" s="130"/>
      <c r="AAJ42" s="133"/>
      <c r="AAK42" s="145"/>
      <c r="AAL42" s="129"/>
      <c r="AAM42" s="130"/>
      <c r="AAN42" s="130"/>
      <c r="AAO42" s="131"/>
      <c r="AAP42" s="134"/>
      <c r="AAQ42" s="130"/>
      <c r="AAR42" s="133"/>
      <c r="AAS42" s="145"/>
      <c r="AAT42" s="129"/>
      <c r="AAU42" s="130"/>
      <c r="AAV42" s="130"/>
      <c r="AAW42" s="131"/>
      <c r="AAX42" s="134"/>
      <c r="AAY42" s="130"/>
      <c r="AAZ42" s="133"/>
      <c r="ABA42" s="145"/>
      <c r="ABB42" s="129"/>
      <c r="ABC42" s="130"/>
      <c r="ABD42" s="130"/>
      <c r="ABE42" s="131"/>
      <c r="ABF42" s="134"/>
      <c r="ABG42" s="130"/>
      <c r="ABH42" s="133"/>
      <c r="ABI42" s="145"/>
      <c r="ABJ42" s="129"/>
      <c r="ABK42" s="130"/>
      <c r="ABL42" s="130"/>
      <c r="ABM42" s="131"/>
      <c r="ABN42" s="134"/>
      <c r="ABO42" s="130"/>
      <c r="ABP42" s="133"/>
      <c r="ABQ42" s="145"/>
      <c r="ABR42" s="129"/>
      <c r="ABS42" s="130"/>
      <c r="ABT42" s="130"/>
      <c r="ABU42" s="131"/>
      <c r="ABV42" s="134"/>
      <c r="ABW42" s="130"/>
      <c r="ABX42" s="133"/>
      <c r="ABY42" s="145"/>
      <c r="ABZ42" s="129"/>
      <c r="ACA42" s="130"/>
      <c r="ACB42" s="130"/>
      <c r="ACC42" s="131"/>
      <c r="ACD42" s="134"/>
      <c r="ACE42" s="130"/>
      <c r="ACF42" s="133"/>
      <c r="ACG42" s="145"/>
      <c r="ACH42" s="129"/>
      <c r="ACI42" s="130"/>
      <c r="ACJ42" s="130"/>
      <c r="ACK42" s="131"/>
      <c r="ACL42" s="134"/>
      <c r="ACM42" s="130"/>
      <c r="ACN42" s="133"/>
      <c r="ACO42" s="145"/>
      <c r="ACP42" s="129"/>
      <c r="ACQ42" s="130"/>
      <c r="ACR42" s="130"/>
      <c r="ACS42" s="131"/>
      <c r="ACT42" s="134"/>
      <c r="ACU42" s="130"/>
      <c r="ACV42" s="133"/>
      <c r="ACW42" s="145"/>
      <c r="ACX42" s="129"/>
      <c r="ACY42" s="130"/>
      <c r="ACZ42" s="130"/>
      <c r="ADA42" s="131"/>
      <c r="ADB42" s="134"/>
      <c r="ADC42" s="130"/>
      <c r="ADD42" s="133"/>
      <c r="ADE42" s="145"/>
      <c r="ADF42" s="129"/>
      <c r="ADG42" s="130"/>
      <c r="ADH42" s="130"/>
      <c r="ADI42" s="131"/>
      <c r="ADJ42" s="134"/>
      <c r="ADK42" s="130"/>
      <c r="ADL42" s="133"/>
      <c r="ADM42" s="145"/>
      <c r="ADN42" s="129"/>
      <c r="ADO42" s="130"/>
      <c r="ADP42" s="130"/>
      <c r="ADQ42" s="131"/>
      <c r="ADR42" s="134"/>
      <c r="ADS42" s="130"/>
      <c r="ADT42" s="133"/>
      <c r="ADU42" s="145"/>
      <c r="ADV42" s="129"/>
      <c r="ADW42" s="130"/>
      <c r="ADX42" s="130"/>
      <c r="ADY42" s="131"/>
      <c r="ADZ42" s="134"/>
      <c r="AEA42" s="130"/>
      <c r="AEB42" s="133"/>
      <c r="AEC42" s="145"/>
      <c r="AED42" s="129"/>
      <c r="AEE42" s="130"/>
      <c r="AEF42" s="130"/>
      <c r="AEG42" s="131"/>
      <c r="AEH42" s="134"/>
      <c r="AEI42" s="130"/>
      <c r="AEJ42" s="133"/>
      <c r="AEK42" s="145"/>
      <c r="AEL42" s="129"/>
      <c r="AEM42" s="130"/>
      <c r="AEN42" s="130"/>
      <c r="AEO42" s="131"/>
      <c r="AEP42" s="134"/>
      <c r="AEQ42" s="130"/>
      <c r="AER42" s="133"/>
      <c r="AES42" s="145"/>
      <c r="AET42" s="129"/>
      <c r="AEU42" s="130"/>
      <c r="AEV42" s="130"/>
      <c r="AEW42" s="131"/>
      <c r="AEX42" s="134"/>
      <c r="AEY42" s="130"/>
      <c r="AEZ42" s="133"/>
      <c r="AFA42" s="145"/>
      <c r="AFB42" s="129"/>
      <c r="AFC42" s="130"/>
      <c r="AFD42" s="130"/>
      <c r="AFE42" s="131"/>
      <c r="AFF42" s="134"/>
      <c r="AFG42" s="130"/>
      <c r="AFH42" s="133"/>
      <c r="AFI42" s="145"/>
      <c r="AFJ42" s="129"/>
      <c r="AFK42" s="130"/>
      <c r="AFL42" s="130"/>
      <c r="AFM42" s="131"/>
      <c r="AFN42" s="134"/>
      <c r="AFO42" s="130"/>
      <c r="AFP42" s="133"/>
      <c r="AFQ42" s="145"/>
      <c r="AFR42" s="129"/>
      <c r="AFS42" s="130"/>
      <c r="AFT42" s="130"/>
      <c r="AFU42" s="131"/>
      <c r="AFV42" s="134"/>
      <c r="AFW42" s="130"/>
      <c r="AFX42" s="133"/>
      <c r="AFY42" s="145"/>
      <c r="AFZ42" s="129"/>
      <c r="AGA42" s="130"/>
      <c r="AGB42" s="130"/>
      <c r="AGC42" s="131"/>
      <c r="AGD42" s="134"/>
      <c r="AGE42" s="130"/>
      <c r="AGF42" s="133"/>
      <c r="AGG42" s="145"/>
      <c r="AGH42" s="129"/>
      <c r="AGI42" s="130"/>
      <c r="AGJ42" s="130"/>
      <c r="AGK42" s="131"/>
      <c r="AGL42" s="134"/>
      <c r="AGM42" s="130"/>
      <c r="AGN42" s="133"/>
      <c r="AGO42" s="145"/>
      <c r="AGP42" s="129"/>
      <c r="AGQ42" s="130"/>
      <c r="AGR42" s="130"/>
      <c r="AGS42" s="131"/>
      <c r="AGT42" s="134"/>
      <c r="AGU42" s="130"/>
      <c r="AGV42" s="133"/>
      <c r="AGW42" s="145"/>
      <c r="AGX42" s="129"/>
      <c r="AGY42" s="130"/>
      <c r="AGZ42" s="130"/>
      <c r="AHA42" s="131"/>
      <c r="AHB42" s="134"/>
      <c r="AHC42" s="130"/>
      <c r="AHD42" s="133"/>
      <c r="AHE42" s="145"/>
      <c r="AHF42" s="129"/>
      <c r="AHG42" s="130"/>
      <c r="AHH42" s="130"/>
      <c r="AHI42" s="131"/>
      <c r="AHJ42" s="134"/>
      <c r="AHK42" s="130"/>
      <c r="AHL42" s="133"/>
      <c r="AHM42" s="145"/>
      <c r="AHN42" s="129"/>
      <c r="AHO42" s="130"/>
      <c r="AHP42" s="130"/>
      <c r="AHQ42" s="131"/>
      <c r="AHR42" s="134"/>
      <c r="AHS42" s="130"/>
      <c r="AHT42" s="133"/>
      <c r="AHU42" s="145"/>
      <c r="AHV42" s="129"/>
      <c r="AHW42" s="130"/>
      <c r="AHX42" s="130"/>
      <c r="AHY42" s="131"/>
      <c r="AHZ42" s="134"/>
      <c r="AIA42" s="130"/>
      <c r="AIB42" s="133"/>
      <c r="AIC42" s="145"/>
      <c r="AID42" s="129"/>
      <c r="AIE42" s="130"/>
      <c r="AIF42" s="130"/>
      <c r="AIG42" s="131"/>
      <c r="AIH42" s="134"/>
      <c r="AII42" s="130"/>
      <c r="AIJ42" s="133"/>
      <c r="AIK42" s="145"/>
      <c r="AIL42" s="129"/>
      <c r="AIM42" s="130"/>
      <c r="AIN42" s="130"/>
      <c r="AIO42" s="131"/>
      <c r="AIP42" s="134"/>
      <c r="AIQ42" s="130"/>
      <c r="AIR42" s="133"/>
      <c r="AIS42" s="145"/>
      <c r="AIT42" s="129"/>
      <c r="AIU42" s="130"/>
      <c r="AIV42" s="130"/>
      <c r="AIW42" s="131"/>
      <c r="AIX42" s="134"/>
      <c r="AIY42" s="130"/>
      <c r="AIZ42" s="133"/>
      <c r="AJA42" s="145"/>
      <c r="AJB42" s="129"/>
      <c r="AJC42" s="130"/>
      <c r="AJD42" s="130"/>
      <c r="AJE42" s="131"/>
      <c r="AJF42" s="134"/>
      <c r="AJG42" s="130"/>
      <c r="AJH42" s="133"/>
      <c r="AJI42" s="145"/>
      <c r="AJJ42" s="129"/>
      <c r="AJK42" s="130"/>
      <c r="AJL42" s="130"/>
      <c r="AJM42" s="131"/>
      <c r="AJN42" s="134"/>
      <c r="AJO42" s="130"/>
      <c r="AJP42" s="133"/>
      <c r="AJQ42" s="145"/>
      <c r="AJR42" s="129"/>
      <c r="AJS42" s="130"/>
      <c r="AJT42" s="130"/>
      <c r="AJU42" s="131"/>
      <c r="AJV42" s="134"/>
      <c r="AJW42" s="130"/>
      <c r="AJX42" s="133"/>
      <c r="AJY42" s="145"/>
      <c r="AJZ42" s="129"/>
      <c r="AKA42" s="130"/>
      <c r="AKB42" s="130"/>
      <c r="AKC42" s="131"/>
      <c r="AKD42" s="134"/>
      <c r="AKE42" s="130"/>
      <c r="AKF42" s="133"/>
      <c r="AKG42" s="145"/>
      <c r="AKH42" s="129"/>
      <c r="AKI42" s="130"/>
      <c r="AKJ42" s="130"/>
      <c r="AKK42" s="131"/>
      <c r="AKL42" s="134"/>
      <c r="AKM42" s="130"/>
      <c r="AKN42" s="133"/>
      <c r="AKO42" s="145"/>
      <c r="AKP42" s="129"/>
      <c r="AKQ42" s="130"/>
      <c r="AKR42" s="130"/>
      <c r="AKS42" s="131"/>
      <c r="AKT42" s="134"/>
      <c r="AKU42" s="130"/>
      <c r="AKV42" s="133"/>
      <c r="AKW42" s="145"/>
      <c r="AKX42" s="129"/>
      <c r="AKY42" s="130"/>
      <c r="AKZ42" s="130"/>
      <c r="ALA42" s="131"/>
      <c r="ALB42" s="134"/>
      <c r="ALC42" s="130"/>
      <c r="ALD42" s="133"/>
      <c r="ALE42" s="145"/>
      <c r="ALF42" s="129"/>
      <c r="ALG42" s="130"/>
      <c r="ALH42" s="130"/>
      <c r="ALI42" s="131"/>
      <c r="ALJ42" s="134"/>
      <c r="ALK42" s="130"/>
      <c r="ALL42" s="133"/>
      <c r="ALM42" s="145"/>
      <c r="ALN42" s="129"/>
      <c r="ALO42" s="130"/>
      <c r="ALP42" s="130"/>
      <c r="ALQ42" s="131"/>
      <c r="ALR42" s="134"/>
      <c r="ALS42" s="130"/>
      <c r="ALT42" s="133"/>
      <c r="ALU42" s="145"/>
      <c r="ALV42" s="129"/>
      <c r="ALW42" s="130"/>
      <c r="ALX42" s="130"/>
      <c r="ALY42" s="131"/>
      <c r="ALZ42" s="134"/>
      <c r="AMA42" s="130"/>
      <c r="AMB42" s="133"/>
      <c r="AMC42" s="145"/>
      <c r="AMD42" s="129"/>
      <c r="AME42" s="130"/>
      <c r="AMF42" s="130"/>
      <c r="AMG42" s="131"/>
      <c r="AMH42" s="134"/>
      <c r="AMI42" s="130"/>
      <c r="AMJ42" s="133"/>
      <c r="AMK42" s="145"/>
      <c r="AML42" s="129"/>
      <c r="AMM42" s="130"/>
      <c r="AMN42" s="130"/>
      <c r="AMO42" s="131"/>
      <c r="AMP42" s="134"/>
      <c r="AMQ42" s="130"/>
      <c r="AMR42" s="133"/>
      <c r="AMS42" s="145"/>
      <c r="AMT42" s="129"/>
      <c r="AMU42" s="130"/>
      <c r="AMV42" s="130"/>
      <c r="AMW42" s="131"/>
      <c r="AMX42" s="134"/>
      <c r="AMY42" s="130"/>
      <c r="AMZ42" s="133"/>
      <c r="ANA42" s="145"/>
      <c r="ANB42" s="129"/>
      <c r="ANC42" s="130"/>
      <c r="AND42" s="130"/>
      <c r="ANE42" s="131"/>
      <c r="ANF42" s="134"/>
      <c r="ANG42" s="130"/>
      <c r="ANH42" s="133"/>
      <c r="ANI42" s="145"/>
      <c r="ANJ42" s="129"/>
      <c r="ANK42" s="130"/>
      <c r="ANL42" s="130"/>
      <c r="ANM42" s="131"/>
      <c r="ANN42" s="134"/>
      <c r="ANO42" s="130"/>
      <c r="ANP42" s="133"/>
      <c r="ANQ42" s="145"/>
      <c r="ANR42" s="129"/>
      <c r="ANS42" s="130"/>
      <c r="ANT42" s="130"/>
      <c r="ANU42" s="131"/>
      <c r="ANV42" s="134"/>
      <c r="ANW42" s="130"/>
      <c r="ANX42" s="133"/>
      <c r="ANY42" s="145"/>
      <c r="ANZ42" s="129"/>
      <c r="AOA42" s="130"/>
      <c r="AOB42" s="130"/>
      <c r="AOC42" s="131"/>
      <c r="AOD42" s="134"/>
      <c r="AOE42" s="130"/>
      <c r="AOF42" s="133"/>
      <c r="AOG42" s="145"/>
      <c r="AOH42" s="129"/>
      <c r="AOI42" s="130"/>
      <c r="AOJ42" s="130"/>
      <c r="AOK42" s="131"/>
      <c r="AOL42" s="134"/>
      <c r="AOM42" s="130"/>
      <c r="AON42" s="133"/>
      <c r="AOO42" s="145"/>
      <c r="AOP42" s="129"/>
      <c r="AOQ42" s="130"/>
      <c r="AOR42" s="130"/>
      <c r="AOS42" s="131"/>
      <c r="AOT42" s="134"/>
      <c r="AOU42" s="130"/>
      <c r="AOV42" s="133"/>
      <c r="AOW42" s="145"/>
      <c r="AOX42" s="129"/>
      <c r="AOY42" s="130"/>
      <c r="AOZ42" s="130"/>
      <c r="APA42" s="131"/>
      <c r="APB42" s="134"/>
      <c r="APC42" s="130"/>
      <c r="APD42" s="133"/>
      <c r="APE42" s="145"/>
      <c r="APF42" s="129"/>
      <c r="APG42" s="130"/>
      <c r="APH42" s="130"/>
      <c r="API42" s="131"/>
      <c r="APJ42" s="134"/>
      <c r="APK42" s="130"/>
      <c r="APL42" s="133"/>
      <c r="APM42" s="145"/>
      <c r="APN42" s="129"/>
      <c r="APO42" s="130"/>
      <c r="APP42" s="130"/>
      <c r="APQ42" s="131"/>
      <c r="APR42" s="134"/>
      <c r="APS42" s="130"/>
      <c r="APT42" s="133"/>
      <c r="APU42" s="145"/>
      <c r="APV42" s="129"/>
      <c r="APW42" s="130"/>
      <c r="APX42" s="130"/>
      <c r="APY42" s="131"/>
      <c r="APZ42" s="134"/>
      <c r="AQA42" s="130"/>
      <c r="AQB42" s="133"/>
      <c r="AQC42" s="145"/>
      <c r="AQD42" s="129"/>
      <c r="AQE42" s="130"/>
      <c r="AQF42" s="130"/>
      <c r="AQG42" s="131"/>
      <c r="AQH42" s="134"/>
      <c r="AQI42" s="130"/>
      <c r="AQJ42" s="133"/>
      <c r="AQK42" s="145"/>
      <c r="AQL42" s="129"/>
      <c r="AQM42" s="130"/>
      <c r="AQN42" s="130"/>
      <c r="AQO42" s="131"/>
      <c r="AQP42" s="134"/>
      <c r="AQQ42" s="130"/>
      <c r="AQR42" s="133"/>
      <c r="AQS42" s="145"/>
      <c r="AQT42" s="129"/>
      <c r="AQU42" s="130"/>
      <c r="AQV42" s="130"/>
      <c r="AQW42" s="131"/>
      <c r="AQX42" s="134"/>
      <c r="AQY42" s="130"/>
      <c r="AQZ42" s="133"/>
      <c r="ARA42" s="145"/>
      <c r="ARB42" s="129"/>
      <c r="ARC42" s="130"/>
      <c r="ARD42" s="130"/>
      <c r="ARE42" s="131"/>
      <c r="ARF42" s="134"/>
      <c r="ARG42" s="130"/>
      <c r="ARH42" s="133"/>
      <c r="ARI42" s="145"/>
      <c r="ARJ42" s="129"/>
      <c r="ARK42" s="130"/>
      <c r="ARL42" s="130"/>
      <c r="ARM42" s="131"/>
      <c r="ARN42" s="134"/>
      <c r="ARO42" s="130"/>
      <c r="ARP42" s="133"/>
      <c r="ARQ42" s="145"/>
      <c r="ARR42" s="129"/>
      <c r="ARS42" s="130"/>
      <c r="ART42" s="130"/>
      <c r="ARU42" s="131"/>
      <c r="ARV42" s="134"/>
      <c r="ARW42" s="130"/>
      <c r="ARX42" s="133"/>
      <c r="ARY42" s="145"/>
      <c r="ARZ42" s="129"/>
      <c r="ASA42" s="130"/>
      <c r="ASB42" s="130"/>
      <c r="ASC42" s="131"/>
      <c r="ASD42" s="134"/>
      <c r="ASE42" s="130"/>
      <c r="ASF42" s="133"/>
      <c r="ASG42" s="145"/>
      <c r="ASH42" s="129"/>
      <c r="ASI42" s="130"/>
      <c r="ASJ42" s="130"/>
      <c r="ASK42" s="131"/>
      <c r="ASL42" s="134"/>
      <c r="ASM42" s="130"/>
      <c r="ASN42" s="133"/>
      <c r="ASO42" s="145"/>
      <c r="ASP42" s="129"/>
      <c r="ASQ42" s="130"/>
      <c r="ASR42" s="130"/>
      <c r="ASS42" s="131"/>
      <c r="AST42" s="134"/>
      <c r="ASU42" s="130"/>
      <c r="ASV42" s="133"/>
      <c r="ASW42" s="145"/>
      <c r="ASX42" s="129"/>
      <c r="ASY42" s="130"/>
      <c r="ASZ42" s="130"/>
      <c r="ATA42" s="131"/>
      <c r="ATB42" s="134"/>
      <c r="ATC42" s="130"/>
      <c r="ATD42" s="133"/>
      <c r="ATE42" s="145"/>
      <c r="ATF42" s="129"/>
      <c r="ATG42" s="130"/>
      <c r="ATH42" s="130"/>
      <c r="ATI42" s="131"/>
      <c r="ATJ42" s="134"/>
      <c r="ATK42" s="130"/>
      <c r="ATL42" s="133"/>
      <c r="ATM42" s="145"/>
      <c r="ATN42" s="129"/>
      <c r="ATO42" s="130"/>
      <c r="ATP42" s="130"/>
      <c r="ATQ42" s="131"/>
      <c r="ATR42" s="134"/>
      <c r="ATS42" s="130"/>
      <c r="ATT42" s="133"/>
      <c r="ATU42" s="145"/>
      <c r="ATV42" s="129"/>
      <c r="ATW42" s="130"/>
      <c r="ATX42" s="130"/>
      <c r="ATY42" s="131"/>
      <c r="ATZ42" s="134"/>
      <c r="AUA42" s="130"/>
      <c r="AUB42" s="133"/>
      <c r="AUC42" s="145"/>
      <c r="AUD42" s="129"/>
      <c r="AUE42" s="130"/>
      <c r="AUF42" s="130"/>
      <c r="AUG42" s="131"/>
      <c r="AUH42" s="134"/>
      <c r="AUI42" s="130"/>
      <c r="AUJ42" s="133"/>
      <c r="AUK42" s="145"/>
      <c r="AUL42" s="129"/>
      <c r="AUM42" s="130"/>
      <c r="AUN42" s="130"/>
      <c r="AUO42" s="131"/>
      <c r="AUP42" s="134"/>
      <c r="AUQ42" s="130"/>
      <c r="AUR42" s="133"/>
      <c r="AUS42" s="145"/>
      <c r="AUT42" s="129"/>
      <c r="AUU42" s="130"/>
      <c r="AUV42" s="130"/>
      <c r="AUW42" s="131"/>
      <c r="AUX42" s="134"/>
      <c r="AUY42" s="130"/>
      <c r="AUZ42" s="133"/>
      <c r="AVA42" s="145"/>
      <c r="AVB42" s="129"/>
      <c r="AVC42" s="130"/>
      <c r="AVD42" s="130"/>
      <c r="AVE42" s="131"/>
      <c r="AVF42" s="134"/>
      <c r="AVG42" s="130"/>
      <c r="AVH42" s="133"/>
      <c r="AVI42" s="145"/>
      <c r="AVJ42" s="129"/>
      <c r="AVK42" s="130"/>
      <c r="AVL42" s="130"/>
      <c r="AVM42" s="131"/>
      <c r="AVN42" s="134"/>
      <c r="AVO42" s="130"/>
      <c r="AVP42" s="133"/>
      <c r="AVQ42" s="145"/>
      <c r="AVR42" s="129"/>
      <c r="AVS42" s="130"/>
      <c r="AVT42" s="130"/>
      <c r="AVU42" s="131"/>
      <c r="AVV42" s="134"/>
      <c r="AVW42" s="130"/>
      <c r="AVX42" s="133"/>
      <c r="AVY42" s="145"/>
      <c r="AVZ42" s="129"/>
      <c r="AWA42" s="130"/>
      <c r="AWB42" s="130"/>
      <c r="AWC42" s="131"/>
      <c r="AWD42" s="134"/>
      <c r="AWE42" s="130"/>
      <c r="AWF42" s="133"/>
      <c r="AWG42" s="145"/>
      <c r="AWH42" s="129"/>
      <c r="AWI42" s="130"/>
      <c r="AWJ42" s="130"/>
      <c r="AWK42" s="131"/>
      <c r="AWL42" s="134"/>
      <c r="AWM42" s="130"/>
      <c r="AWN42" s="133"/>
      <c r="AWO42" s="145"/>
      <c r="AWP42" s="129"/>
      <c r="AWQ42" s="130"/>
      <c r="AWR42" s="130"/>
      <c r="AWS42" s="131"/>
      <c r="AWT42" s="134"/>
      <c r="AWU42" s="130"/>
      <c r="AWV42" s="133"/>
      <c r="AWW42" s="145"/>
      <c r="AWX42" s="129"/>
      <c r="AWY42" s="130"/>
      <c r="AWZ42" s="130"/>
      <c r="AXA42" s="131"/>
      <c r="AXB42" s="134"/>
      <c r="AXC42" s="130"/>
      <c r="AXD42" s="133"/>
      <c r="AXE42" s="145"/>
      <c r="AXF42" s="129"/>
      <c r="AXG42" s="130"/>
      <c r="AXH42" s="130"/>
      <c r="AXI42" s="131"/>
      <c r="AXJ42" s="134"/>
      <c r="AXK42" s="130"/>
      <c r="AXL42" s="133"/>
      <c r="AXM42" s="145"/>
      <c r="AXN42" s="129"/>
      <c r="AXO42" s="130"/>
      <c r="AXP42" s="130"/>
      <c r="AXQ42" s="131"/>
      <c r="AXR42" s="134"/>
      <c r="AXS42" s="130"/>
      <c r="AXT42" s="133"/>
      <c r="AXU42" s="145"/>
      <c r="AXV42" s="129"/>
      <c r="AXW42" s="130"/>
      <c r="AXX42" s="130"/>
      <c r="AXY42" s="131"/>
      <c r="AXZ42" s="134"/>
      <c r="AYA42" s="130"/>
      <c r="AYB42" s="133"/>
      <c r="AYC42" s="145"/>
      <c r="AYD42" s="129"/>
      <c r="AYE42" s="130"/>
      <c r="AYF42" s="130"/>
      <c r="AYG42" s="131"/>
      <c r="AYH42" s="134"/>
      <c r="AYI42" s="130"/>
      <c r="AYJ42" s="133"/>
      <c r="AYK42" s="145"/>
      <c r="AYL42" s="129"/>
      <c r="AYM42" s="130"/>
      <c r="AYN42" s="130"/>
      <c r="AYO42" s="131"/>
      <c r="AYP42" s="134"/>
      <c r="AYQ42" s="130"/>
      <c r="AYR42" s="133"/>
      <c r="AYS42" s="145"/>
      <c r="AYT42" s="129"/>
      <c r="AYU42" s="130"/>
      <c r="AYV42" s="130"/>
      <c r="AYW42" s="131"/>
      <c r="AYX42" s="134"/>
      <c r="AYY42" s="130"/>
      <c r="AYZ42" s="133"/>
      <c r="AZA42" s="145"/>
      <c r="AZB42" s="129"/>
      <c r="AZC42" s="130"/>
      <c r="AZD42" s="130"/>
      <c r="AZE42" s="131"/>
      <c r="AZF42" s="134"/>
      <c r="AZG42" s="130"/>
      <c r="AZH42" s="133"/>
      <c r="AZI42" s="145"/>
      <c r="AZJ42" s="129"/>
      <c r="AZK42" s="130"/>
      <c r="AZL42" s="130"/>
      <c r="AZM42" s="131"/>
      <c r="AZN42" s="134"/>
      <c r="AZO42" s="130"/>
      <c r="AZP42" s="133"/>
      <c r="AZQ42" s="145"/>
      <c r="AZR42" s="129"/>
      <c r="AZS42" s="130"/>
      <c r="AZT42" s="130"/>
      <c r="AZU42" s="131"/>
      <c r="AZV42" s="134"/>
      <c r="AZW42" s="130"/>
      <c r="AZX42" s="133"/>
      <c r="AZY42" s="145"/>
      <c r="AZZ42" s="129"/>
      <c r="BAA42" s="130"/>
      <c r="BAB42" s="130"/>
      <c r="BAC42" s="131"/>
      <c r="BAD42" s="134"/>
      <c r="BAE42" s="130"/>
      <c r="BAF42" s="133"/>
      <c r="BAG42" s="145"/>
      <c r="BAH42" s="129"/>
      <c r="BAI42" s="130"/>
      <c r="BAJ42" s="130"/>
      <c r="BAK42" s="131"/>
      <c r="BAL42" s="134"/>
      <c r="BAM42" s="130"/>
      <c r="BAN42" s="133"/>
      <c r="BAO42" s="145"/>
      <c r="BAP42" s="129"/>
      <c r="BAQ42" s="130"/>
      <c r="BAR42" s="130"/>
      <c r="BAS42" s="131"/>
      <c r="BAT42" s="134"/>
      <c r="BAU42" s="130"/>
      <c r="BAV42" s="133"/>
      <c r="BAW42" s="145"/>
      <c r="BAX42" s="129"/>
      <c r="BAY42" s="130"/>
      <c r="BAZ42" s="130"/>
      <c r="BBA42" s="131"/>
      <c r="BBB42" s="134"/>
      <c r="BBC42" s="130"/>
      <c r="BBD42" s="133"/>
      <c r="BBE42" s="145"/>
      <c r="BBF42" s="129"/>
      <c r="BBG42" s="130"/>
      <c r="BBH42" s="130"/>
      <c r="BBI42" s="131"/>
      <c r="BBJ42" s="134"/>
      <c r="BBK42" s="130"/>
      <c r="BBL42" s="133"/>
      <c r="BBM42" s="145"/>
      <c r="BBN42" s="129"/>
      <c r="BBO42" s="130"/>
      <c r="BBP42" s="130"/>
      <c r="BBQ42" s="131"/>
      <c r="BBR42" s="134"/>
      <c r="BBS42" s="130"/>
      <c r="BBT42" s="133"/>
      <c r="BBU42" s="145"/>
      <c r="BBV42" s="129"/>
      <c r="BBW42" s="130"/>
      <c r="BBX42" s="130"/>
      <c r="BBY42" s="131"/>
      <c r="BBZ42" s="134"/>
      <c r="BCA42" s="130"/>
      <c r="BCB42" s="133"/>
      <c r="BCC42" s="145"/>
      <c r="BCD42" s="129"/>
      <c r="BCE42" s="130"/>
      <c r="BCF42" s="130"/>
      <c r="BCG42" s="131"/>
      <c r="BCH42" s="134"/>
      <c r="BCI42" s="130"/>
      <c r="BCJ42" s="133"/>
      <c r="BCK42" s="145"/>
      <c r="BCL42" s="129"/>
      <c r="BCM42" s="130"/>
      <c r="BCN42" s="130"/>
      <c r="BCO42" s="131"/>
      <c r="BCP42" s="134"/>
      <c r="BCQ42" s="130"/>
      <c r="BCR42" s="133"/>
      <c r="BCS42" s="145"/>
      <c r="BCT42" s="129"/>
      <c r="BCU42" s="130"/>
      <c r="BCV42" s="130"/>
      <c r="BCW42" s="131"/>
      <c r="BCX42" s="134"/>
      <c r="BCY42" s="130"/>
      <c r="BCZ42" s="133"/>
      <c r="BDA42" s="145"/>
      <c r="BDB42" s="129"/>
      <c r="BDC42" s="130"/>
      <c r="BDD42" s="130"/>
      <c r="BDE42" s="131"/>
      <c r="BDF42" s="134"/>
      <c r="BDG42" s="130"/>
      <c r="BDH42" s="133"/>
      <c r="BDI42" s="145"/>
      <c r="BDJ42" s="129"/>
      <c r="BDK42" s="130"/>
      <c r="BDL42" s="130"/>
      <c r="BDM42" s="131"/>
      <c r="BDN42" s="134"/>
      <c r="BDO42" s="130"/>
      <c r="BDP42" s="133"/>
      <c r="BDQ42" s="145"/>
      <c r="BDR42" s="129"/>
      <c r="BDS42" s="130"/>
      <c r="BDT42" s="130"/>
      <c r="BDU42" s="131"/>
      <c r="BDV42" s="134"/>
      <c r="BDW42" s="130"/>
      <c r="BDX42" s="133"/>
      <c r="BDY42" s="145"/>
      <c r="BDZ42" s="129"/>
      <c r="BEA42" s="130"/>
      <c r="BEB42" s="130"/>
      <c r="BEC42" s="131"/>
      <c r="BED42" s="134"/>
      <c r="BEE42" s="130"/>
      <c r="BEF42" s="133"/>
      <c r="BEG42" s="145"/>
      <c r="BEH42" s="129"/>
      <c r="BEI42" s="130"/>
      <c r="BEJ42" s="130"/>
      <c r="BEK42" s="131"/>
      <c r="BEL42" s="134"/>
      <c r="BEM42" s="130"/>
      <c r="BEN42" s="133"/>
      <c r="BEO42" s="145"/>
      <c r="BEP42" s="129"/>
      <c r="BEQ42" s="130"/>
      <c r="BER42" s="130"/>
      <c r="BES42" s="131"/>
      <c r="BET42" s="134"/>
      <c r="BEU42" s="130"/>
      <c r="BEV42" s="133"/>
      <c r="BEW42" s="145"/>
      <c r="BEX42" s="129"/>
      <c r="BEY42" s="130"/>
      <c r="BEZ42" s="130"/>
      <c r="BFA42" s="131"/>
      <c r="BFB42" s="134"/>
      <c r="BFC42" s="130"/>
      <c r="BFD42" s="133"/>
      <c r="BFE42" s="145"/>
      <c r="BFF42" s="129"/>
      <c r="BFG42" s="130"/>
      <c r="BFH42" s="130"/>
      <c r="BFI42" s="131"/>
      <c r="BFJ42" s="134"/>
      <c r="BFK42" s="130"/>
      <c r="BFL42" s="133"/>
      <c r="BFM42" s="145"/>
      <c r="BFN42" s="129"/>
      <c r="BFO42" s="130"/>
      <c r="BFP42" s="130"/>
      <c r="BFQ42" s="131"/>
      <c r="BFR42" s="134"/>
      <c r="BFS42" s="130"/>
      <c r="BFT42" s="133"/>
      <c r="BFU42" s="145"/>
      <c r="BFV42" s="129"/>
      <c r="BFW42" s="130"/>
      <c r="BFX42" s="130"/>
      <c r="BFY42" s="131"/>
      <c r="BFZ42" s="134"/>
      <c r="BGA42" s="130"/>
      <c r="BGB42" s="133"/>
      <c r="BGC42" s="145"/>
      <c r="BGD42" s="129"/>
      <c r="BGE42" s="130"/>
      <c r="BGF42" s="130"/>
      <c r="BGG42" s="131"/>
      <c r="BGH42" s="134"/>
      <c r="BGI42" s="130"/>
      <c r="BGJ42" s="133"/>
      <c r="BGK42" s="145"/>
      <c r="BGL42" s="129"/>
      <c r="BGM42" s="130"/>
      <c r="BGN42" s="130"/>
      <c r="BGO42" s="131"/>
      <c r="BGP42" s="134"/>
      <c r="BGQ42" s="130"/>
      <c r="BGR42" s="133"/>
      <c r="BGS42" s="145"/>
      <c r="BGT42" s="129"/>
      <c r="BGU42" s="130"/>
      <c r="BGV42" s="130"/>
      <c r="BGW42" s="131"/>
      <c r="BGX42" s="134"/>
      <c r="BGY42" s="130"/>
      <c r="BGZ42" s="133"/>
      <c r="BHA42" s="145"/>
      <c r="BHB42" s="129"/>
      <c r="BHC42" s="130"/>
      <c r="BHD42" s="130"/>
      <c r="BHE42" s="131"/>
      <c r="BHF42" s="134"/>
      <c r="BHG42" s="130"/>
      <c r="BHH42" s="133"/>
      <c r="BHI42" s="145"/>
      <c r="BHJ42" s="129"/>
      <c r="BHK42" s="130"/>
      <c r="BHL42" s="130"/>
      <c r="BHM42" s="131"/>
      <c r="BHN42" s="134"/>
      <c r="BHO42" s="130"/>
      <c r="BHP42" s="133"/>
      <c r="BHQ42" s="145"/>
      <c r="BHR42" s="129"/>
      <c r="BHS42" s="130"/>
      <c r="BHT42" s="130"/>
      <c r="BHU42" s="131"/>
      <c r="BHV42" s="134"/>
      <c r="BHW42" s="130"/>
      <c r="BHX42" s="133"/>
      <c r="BHY42" s="145"/>
      <c r="BHZ42" s="129"/>
      <c r="BIA42" s="130"/>
      <c r="BIB42" s="130"/>
      <c r="BIC42" s="131"/>
      <c r="BID42" s="134"/>
      <c r="BIE42" s="130"/>
      <c r="BIF42" s="133"/>
      <c r="BIG42" s="145"/>
      <c r="BIH42" s="129"/>
      <c r="BII42" s="130"/>
      <c r="BIJ42" s="130"/>
      <c r="BIK42" s="131"/>
      <c r="BIL42" s="134"/>
      <c r="BIM42" s="130"/>
      <c r="BIN42" s="133"/>
      <c r="BIO42" s="145"/>
      <c r="BIP42" s="129"/>
      <c r="BIQ42" s="130"/>
      <c r="BIR42" s="130"/>
      <c r="BIS42" s="131"/>
      <c r="BIT42" s="134"/>
      <c r="BIU42" s="130"/>
      <c r="BIV42" s="133"/>
      <c r="BIW42" s="145"/>
      <c r="BIX42" s="129"/>
      <c r="BIY42" s="130"/>
      <c r="BIZ42" s="130"/>
      <c r="BJA42" s="131"/>
      <c r="BJB42" s="134"/>
      <c r="BJC42" s="130"/>
      <c r="BJD42" s="133"/>
      <c r="BJE42" s="145"/>
      <c r="BJF42" s="129"/>
      <c r="BJG42" s="130"/>
      <c r="BJH42" s="130"/>
      <c r="BJI42" s="131"/>
      <c r="BJJ42" s="134"/>
      <c r="BJK42" s="130"/>
      <c r="BJL42" s="133"/>
      <c r="BJM42" s="145"/>
      <c r="BJN42" s="129"/>
      <c r="BJO42" s="130"/>
      <c r="BJP42" s="130"/>
      <c r="BJQ42" s="131"/>
      <c r="BJR42" s="134"/>
      <c r="BJS42" s="130"/>
      <c r="BJT42" s="133"/>
      <c r="BJU42" s="145"/>
      <c r="BJV42" s="129"/>
      <c r="BJW42" s="130"/>
      <c r="BJX42" s="130"/>
      <c r="BJY42" s="131"/>
      <c r="BJZ42" s="134"/>
      <c r="BKA42" s="130"/>
      <c r="BKB42" s="133"/>
      <c r="BKC42" s="145"/>
      <c r="BKD42" s="129"/>
      <c r="BKE42" s="130"/>
      <c r="BKF42" s="130"/>
      <c r="BKG42" s="131"/>
      <c r="BKH42" s="134"/>
      <c r="BKI42" s="130"/>
      <c r="BKJ42" s="133"/>
      <c r="BKK42" s="145"/>
      <c r="BKL42" s="129"/>
      <c r="BKM42" s="130"/>
      <c r="BKN42" s="130"/>
      <c r="BKO42" s="131"/>
      <c r="BKP42" s="134"/>
      <c r="BKQ42" s="130"/>
      <c r="BKR42" s="133"/>
      <c r="BKS42" s="145"/>
      <c r="BKT42" s="129"/>
      <c r="BKU42" s="130"/>
      <c r="BKV42" s="130"/>
      <c r="BKW42" s="131"/>
      <c r="BKX42" s="134"/>
      <c r="BKY42" s="130"/>
      <c r="BKZ42" s="133"/>
      <c r="BLA42" s="145"/>
      <c r="BLB42" s="129"/>
      <c r="BLC42" s="130"/>
      <c r="BLD42" s="130"/>
      <c r="BLE42" s="131"/>
      <c r="BLF42" s="134"/>
      <c r="BLG42" s="130"/>
      <c r="BLH42" s="133"/>
      <c r="BLI42" s="145"/>
      <c r="BLJ42" s="129"/>
      <c r="BLK42" s="130"/>
      <c r="BLL42" s="130"/>
      <c r="BLM42" s="131"/>
      <c r="BLN42" s="134"/>
      <c r="BLO42" s="130"/>
      <c r="BLP42" s="133"/>
      <c r="BLQ42" s="145"/>
      <c r="BLR42" s="129"/>
      <c r="BLS42" s="130"/>
      <c r="BLT42" s="130"/>
      <c r="BLU42" s="131"/>
      <c r="BLV42" s="134"/>
      <c r="BLW42" s="130"/>
      <c r="BLX42" s="133"/>
      <c r="BLY42" s="145"/>
      <c r="BLZ42" s="129"/>
      <c r="BMA42" s="130"/>
      <c r="BMB42" s="130"/>
      <c r="BMC42" s="131"/>
      <c r="BMD42" s="134"/>
      <c r="BME42" s="130"/>
      <c r="BMF42" s="133"/>
      <c r="BMG42" s="145"/>
      <c r="BMH42" s="129"/>
      <c r="BMI42" s="130"/>
      <c r="BMJ42" s="130"/>
      <c r="BMK42" s="131"/>
      <c r="BML42" s="134"/>
      <c r="BMM42" s="130"/>
      <c r="BMN42" s="133"/>
      <c r="BMO42" s="145"/>
      <c r="BMP42" s="129"/>
      <c r="BMQ42" s="130"/>
      <c r="BMR42" s="130"/>
      <c r="BMS42" s="131"/>
      <c r="BMT42" s="134"/>
      <c r="BMU42" s="130"/>
      <c r="BMV42" s="133"/>
      <c r="BMW42" s="145"/>
      <c r="BMX42" s="129"/>
      <c r="BMY42" s="130"/>
      <c r="BMZ42" s="130"/>
      <c r="BNA42" s="131"/>
      <c r="BNB42" s="134"/>
      <c r="BNC42" s="130"/>
      <c r="BND42" s="133"/>
      <c r="BNE42" s="145"/>
      <c r="BNF42" s="129"/>
      <c r="BNG42" s="130"/>
      <c r="BNH42" s="130"/>
      <c r="BNI42" s="131"/>
      <c r="BNJ42" s="134"/>
      <c r="BNK42" s="130"/>
      <c r="BNL42" s="133"/>
      <c r="BNM42" s="145"/>
      <c r="BNN42" s="129"/>
      <c r="BNO42" s="130"/>
      <c r="BNP42" s="130"/>
      <c r="BNQ42" s="131"/>
      <c r="BNR42" s="134"/>
      <c r="BNS42" s="130"/>
      <c r="BNT42" s="133"/>
      <c r="BNU42" s="145"/>
      <c r="BNV42" s="129"/>
      <c r="BNW42" s="130"/>
      <c r="BNX42" s="130"/>
      <c r="BNY42" s="131"/>
      <c r="BNZ42" s="134"/>
      <c r="BOA42" s="130"/>
      <c r="BOB42" s="133"/>
      <c r="BOC42" s="145"/>
      <c r="BOD42" s="129"/>
      <c r="BOE42" s="130"/>
      <c r="BOF42" s="130"/>
      <c r="BOG42" s="131"/>
      <c r="BOH42" s="134"/>
      <c r="BOI42" s="130"/>
      <c r="BOJ42" s="133"/>
      <c r="BOK42" s="145"/>
      <c r="BOL42" s="129"/>
      <c r="BOM42" s="130"/>
      <c r="BON42" s="130"/>
      <c r="BOO42" s="131"/>
      <c r="BOP42" s="134"/>
      <c r="BOQ42" s="130"/>
      <c r="BOR42" s="133"/>
      <c r="BOS42" s="145"/>
      <c r="BOT42" s="129"/>
      <c r="BOU42" s="130"/>
      <c r="BOV42" s="130"/>
      <c r="BOW42" s="131"/>
      <c r="BOX42" s="134"/>
      <c r="BOY42" s="130"/>
      <c r="BOZ42" s="133"/>
      <c r="BPA42" s="145"/>
      <c r="BPB42" s="129"/>
      <c r="BPC42" s="130"/>
      <c r="BPD42" s="130"/>
      <c r="BPE42" s="131"/>
      <c r="BPF42" s="134"/>
      <c r="BPG42" s="130"/>
      <c r="BPH42" s="133"/>
      <c r="BPI42" s="145"/>
      <c r="BPJ42" s="129"/>
      <c r="BPK42" s="130"/>
      <c r="BPL42" s="130"/>
      <c r="BPM42" s="131"/>
      <c r="BPN42" s="134"/>
      <c r="BPO42" s="130"/>
      <c r="BPP42" s="133"/>
      <c r="BPQ42" s="145"/>
      <c r="BPR42" s="129"/>
      <c r="BPS42" s="130"/>
      <c r="BPT42" s="130"/>
      <c r="BPU42" s="131"/>
      <c r="BPV42" s="134"/>
      <c r="BPW42" s="130"/>
      <c r="BPX42" s="133"/>
      <c r="BPY42" s="145"/>
      <c r="BPZ42" s="129"/>
      <c r="BQA42" s="130"/>
      <c r="BQB42" s="130"/>
      <c r="BQC42" s="131"/>
      <c r="BQD42" s="134"/>
      <c r="BQE42" s="130"/>
      <c r="BQF42" s="133"/>
      <c r="BQG42" s="145"/>
      <c r="BQH42" s="129"/>
      <c r="BQI42" s="130"/>
      <c r="BQJ42" s="130"/>
      <c r="BQK42" s="131"/>
      <c r="BQL42" s="134"/>
      <c r="BQM42" s="130"/>
      <c r="BQN42" s="133"/>
      <c r="BQO42" s="145"/>
      <c r="BQP42" s="129"/>
      <c r="BQQ42" s="130"/>
      <c r="BQR42" s="130"/>
      <c r="BQS42" s="131"/>
      <c r="BQT42" s="134"/>
      <c r="BQU42" s="130"/>
      <c r="BQV42" s="133"/>
      <c r="BQW42" s="145"/>
      <c r="BQX42" s="129"/>
      <c r="BQY42" s="130"/>
      <c r="BQZ42" s="130"/>
      <c r="BRA42" s="131"/>
      <c r="BRB42" s="134"/>
      <c r="BRC42" s="130"/>
      <c r="BRD42" s="133"/>
      <c r="BRE42" s="145"/>
      <c r="BRF42" s="129"/>
      <c r="BRG42" s="130"/>
      <c r="BRH42" s="130"/>
      <c r="BRI42" s="131"/>
      <c r="BRJ42" s="134"/>
      <c r="BRK42" s="130"/>
      <c r="BRL42" s="133"/>
      <c r="BRM42" s="145"/>
      <c r="BRN42" s="129"/>
      <c r="BRO42" s="130"/>
      <c r="BRP42" s="130"/>
      <c r="BRQ42" s="131"/>
      <c r="BRR42" s="134"/>
      <c r="BRS42" s="130"/>
      <c r="BRT42" s="133"/>
      <c r="BRU42" s="145"/>
      <c r="BRV42" s="129"/>
      <c r="BRW42" s="130"/>
      <c r="BRX42" s="130"/>
      <c r="BRY42" s="131"/>
      <c r="BRZ42" s="134"/>
      <c r="BSA42" s="130"/>
      <c r="BSB42" s="133"/>
      <c r="BSC42" s="145"/>
      <c r="BSD42" s="129"/>
      <c r="BSE42" s="130"/>
      <c r="BSF42" s="130"/>
      <c r="BSG42" s="131"/>
      <c r="BSH42" s="134"/>
      <c r="BSI42" s="130"/>
      <c r="BSJ42" s="133"/>
      <c r="BSK42" s="145"/>
      <c r="BSL42" s="129"/>
      <c r="BSM42" s="130"/>
      <c r="BSN42" s="130"/>
      <c r="BSO42" s="131"/>
      <c r="BSP42" s="134"/>
      <c r="BSQ42" s="130"/>
      <c r="BSR42" s="133"/>
      <c r="BSS42" s="145"/>
      <c r="BST42" s="129"/>
      <c r="BSU42" s="130"/>
      <c r="BSV42" s="130"/>
      <c r="BSW42" s="131"/>
      <c r="BSX42" s="134"/>
      <c r="BSY42" s="130"/>
      <c r="BSZ42" s="133"/>
      <c r="BTA42" s="145"/>
      <c r="BTB42" s="129"/>
      <c r="BTC42" s="130"/>
      <c r="BTD42" s="130"/>
      <c r="BTE42" s="131"/>
      <c r="BTF42" s="134"/>
      <c r="BTG42" s="130"/>
      <c r="BTH42" s="133"/>
      <c r="BTI42" s="145"/>
      <c r="BTJ42" s="129"/>
      <c r="BTK42" s="130"/>
      <c r="BTL42" s="130"/>
      <c r="BTM42" s="131"/>
      <c r="BTN42" s="134"/>
      <c r="BTO42" s="130"/>
      <c r="BTP42" s="133"/>
      <c r="BTQ42" s="145"/>
      <c r="BTR42" s="129"/>
      <c r="BTS42" s="130"/>
      <c r="BTT42" s="130"/>
      <c r="BTU42" s="131"/>
      <c r="BTV42" s="134"/>
      <c r="BTW42" s="130"/>
      <c r="BTX42" s="133"/>
      <c r="BTY42" s="145"/>
      <c r="BTZ42" s="129"/>
      <c r="BUA42" s="130"/>
      <c r="BUB42" s="130"/>
      <c r="BUC42" s="131"/>
      <c r="BUD42" s="134"/>
      <c r="BUE42" s="130"/>
      <c r="BUF42" s="133"/>
      <c r="BUG42" s="145"/>
      <c r="BUH42" s="129"/>
      <c r="BUI42" s="130"/>
      <c r="BUJ42" s="130"/>
      <c r="BUK42" s="131"/>
      <c r="BUL42" s="134"/>
      <c r="BUM42" s="130"/>
      <c r="BUN42" s="133"/>
      <c r="BUO42" s="145"/>
      <c r="BUP42" s="129"/>
      <c r="BUQ42" s="130"/>
      <c r="BUR42" s="130"/>
      <c r="BUS42" s="131"/>
      <c r="BUT42" s="134"/>
      <c r="BUU42" s="130"/>
      <c r="BUV42" s="133"/>
      <c r="BUW42" s="145"/>
      <c r="BUX42" s="129"/>
      <c r="BUY42" s="130"/>
      <c r="BUZ42" s="130"/>
      <c r="BVA42" s="131"/>
      <c r="BVB42" s="134"/>
      <c r="BVC42" s="130"/>
      <c r="BVD42" s="133"/>
      <c r="BVE42" s="145"/>
      <c r="BVF42" s="129"/>
      <c r="BVG42" s="130"/>
      <c r="BVH42" s="130"/>
      <c r="BVI42" s="131"/>
      <c r="BVJ42" s="134"/>
      <c r="BVK42" s="130"/>
      <c r="BVL42" s="133"/>
      <c r="BVM42" s="145"/>
      <c r="BVN42" s="129"/>
      <c r="BVO42" s="130"/>
      <c r="BVP42" s="130"/>
      <c r="BVQ42" s="131"/>
      <c r="BVR42" s="134"/>
      <c r="BVS42" s="130"/>
      <c r="BVT42" s="133"/>
      <c r="BVU42" s="145"/>
      <c r="BVV42" s="129"/>
      <c r="BVW42" s="130"/>
      <c r="BVX42" s="130"/>
      <c r="BVY42" s="131"/>
      <c r="BVZ42" s="134"/>
      <c r="BWA42" s="130"/>
      <c r="BWB42" s="133"/>
      <c r="BWC42" s="145"/>
      <c r="BWD42" s="129"/>
      <c r="BWE42" s="130"/>
      <c r="BWF42" s="130"/>
      <c r="BWG42" s="131"/>
      <c r="BWH42" s="134"/>
      <c r="BWI42" s="130"/>
      <c r="BWJ42" s="133"/>
      <c r="BWK42" s="145"/>
      <c r="BWL42" s="129"/>
      <c r="BWM42" s="130"/>
      <c r="BWN42" s="130"/>
      <c r="BWO42" s="131"/>
      <c r="BWP42" s="134"/>
      <c r="BWQ42" s="130"/>
      <c r="BWR42" s="133"/>
      <c r="BWS42" s="145"/>
      <c r="BWT42" s="129"/>
      <c r="BWU42" s="130"/>
      <c r="BWV42" s="130"/>
      <c r="BWW42" s="131"/>
      <c r="BWX42" s="134"/>
      <c r="BWY42" s="130"/>
      <c r="BWZ42" s="133"/>
      <c r="BXA42" s="145"/>
      <c r="BXB42" s="129"/>
      <c r="BXC42" s="130"/>
      <c r="BXD42" s="130"/>
      <c r="BXE42" s="131"/>
      <c r="BXF42" s="134"/>
      <c r="BXG42" s="130"/>
      <c r="BXH42" s="133"/>
      <c r="BXI42" s="145"/>
      <c r="BXJ42" s="129"/>
      <c r="BXK42" s="130"/>
      <c r="BXL42" s="130"/>
      <c r="BXM42" s="131"/>
      <c r="BXN42" s="134"/>
      <c r="BXO42" s="130"/>
      <c r="BXP42" s="133"/>
      <c r="BXQ42" s="145"/>
      <c r="BXR42" s="129"/>
      <c r="BXS42" s="130"/>
      <c r="BXT42" s="130"/>
      <c r="BXU42" s="131"/>
      <c r="BXV42" s="134"/>
      <c r="BXW42" s="130"/>
      <c r="BXX42" s="133"/>
      <c r="BXY42" s="145"/>
      <c r="BXZ42" s="129"/>
      <c r="BYA42" s="130"/>
      <c r="BYB42" s="130"/>
      <c r="BYC42" s="131"/>
      <c r="BYD42" s="134"/>
      <c r="BYE42" s="130"/>
      <c r="BYF42" s="133"/>
      <c r="BYG42" s="145"/>
      <c r="BYH42" s="129"/>
      <c r="BYI42" s="130"/>
      <c r="BYJ42" s="130"/>
      <c r="BYK42" s="131"/>
      <c r="BYL42" s="134"/>
      <c r="BYM42" s="130"/>
      <c r="BYN42" s="133"/>
      <c r="BYO42" s="145"/>
      <c r="BYP42" s="129"/>
      <c r="BYQ42" s="130"/>
      <c r="BYR42" s="130"/>
      <c r="BYS42" s="131"/>
      <c r="BYT42" s="134"/>
      <c r="BYU42" s="130"/>
      <c r="BYV42" s="133"/>
      <c r="BYW42" s="145"/>
      <c r="BYX42" s="129"/>
      <c r="BYY42" s="130"/>
      <c r="BYZ42" s="130"/>
      <c r="BZA42" s="131"/>
      <c r="BZB42" s="134"/>
      <c r="BZC42" s="130"/>
      <c r="BZD42" s="133"/>
      <c r="BZE42" s="145"/>
      <c r="BZF42" s="129"/>
      <c r="BZG42" s="130"/>
      <c r="BZH42" s="130"/>
      <c r="BZI42" s="131"/>
      <c r="BZJ42" s="134"/>
      <c r="BZK42" s="130"/>
      <c r="BZL42" s="133"/>
      <c r="BZM42" s="145"/>
      <c r="BZN42" s="129"/>
      <c r="BZO42" s="130"/>
      <c r="BZP42" s="130"/>
      <c r="BZQ42" s="131"/>
      <c r="BZR42" s="134"/>
      <c r="BZS42" s="130"/>
      <c r="BZT42" s="133"/>
      <c r="BZU42" s="145"/>
      <c r="BZV42" s="129"/>
      <c r="BZW42" s="130"/>
      <c r="BZX42" s="130"/>
      <c r="BZY42" s="131"/>
      <c r="BZZ42" s="134"/>
      <c r="CAA42" s="130"/>
      <c r="CAB42" s="133"/>
      <c r="CAC42" s="145"/>
      <c r="CAD42" s="129"/>
      <c r="CAE42" s="130"/>
      <c r="CAF42" s="130"/>
      <c r="CAG42" s="131"/>
      <c r="CAH42" s="134"/>
      <c r="CAI42" s="130"/>
      <c r="CAJ42" s="133"/>
      <c r="CAK42" s="145"/>
      <c r="CAL42" s="129"/>
      <c r="CAM42" s="130"/>
      <c r="CAN42" s="130"/>
      <c r="CAO42" s="131"/>
      <c r="CAP42" s="134"/>
      <c r="CAQ42" s="130"/>
      <c r="CAR42" s="133"/>
      <c r="CAS42" s="145"/>
      <c r="CAT42" s="129"/>
      <c r="CAU42" s="130"/>
      <c r="CAV42" s="130"/>
      <c r="CAW42" s="131"/>
      <c r="CAX42" s="134"/>
      <c r="CAY42" s="130"/>
      <c r="CAZ42" s="133"/>
      <c r="CBA42" s="145"/>
      <c r="CBB42" s="129"/>
      <c r="CBC42" s="130"/>
      <c r="CBD42" s="130"/>
      <c r="CBE42" s="131"/>
      <c r="CBF42" s="134"/>
      <c r="CBG42" s="130"/>
      <c r="CBH42" s="133"/>
      <c r="CBI42" s="145"/>
      <c r="CBJ42" s="129"/>
      <c r="CBK42" s="130"/>
      <c r="CBL42" s="130"/>
      <c r="CBM42" s="131"/>
      <c r="CBN42" s="134"/>
      <c r="CBO42" s="130"/>
      <c r="CBP42" s="133"/>
      <c r="CBQ42" s="145"/>
      <c r="CBR42" s="129"/>
      <c r="CBS42" s="130"/>
      <c r="CBT42" s="130"/>
      <c r="CBU42" s="131"/>
      <c r="CBV42" s="134"/>
      <c r="CBW42" s="130"/>
      <c r="CBX42" s="133"/>
      <c r="CBY42" s="145"/>
      <c r="CBZ42" s="129"/>
      <c r="CCA42" s="130"/>
      <c r="CCB42" s="130"/>
      <c r="CCC42" s="131"/>
      <c r="CCD42" s="134"/>
      <c r="CCE42" s="130"/>
      <c r="CCF42" s="133"/>
      <c r="CCG42" s="145"/>
      <c r="CCH42" s="129"/>
      <c r="CCI42" s="130"/>
      <c r="CCJ42" s="130"/>
      <c r="CCK42" s="131"/>
      <c r="CCL42" s="134"/>
      <c r="CCM42" s="130"/>
      <c r="CCN42" s="133"/>
      <c r="CCO42" s="145"/>
      <c r="CCP42" s="129"/>
      <c r="CCQ42" s="130"/>
      <c r="CCR42" s="130"/>
      <c r="CCS42" s="131"/>
      <c r="CCT42" s="134"/>
      <c r="CCU42" s="130"/>
      <c r="CCV42" s="133"/>
      <c r="CCW42" s="145"/>
      <c r="CCX42" s="129"/>
      <c r="CCY42" s="130"/>
      <c r="CCZ42" s="130"/>
      <c r="CDA42" s="131"/>
      <c r="CDB42" s="134"/>
      <c r="CDC42" s="130"/>
      <c r="CDD42" s="133"/>
      <c r="CDE42" s="145"/>
      <c r="CDF42" s="129"/>
      <c r="CDG42" s="130"/>
      <c r="CDH42" s="130"/>
      <c r="CDI42" s="131"/>
      <c r="CDJ42" s="134"/>
      <c r="CDK42" s="130"/>
      <c r="CDL42" s="133"/>
      <c r="CDM42" s="145"/>
      <c r="CDN42" s="129"/>
      <c r="CDO42" s="130"/>
      <c r="CDP42" s="130"/>
      <c r="CDQ42" s="131"/>
      <c r="CDR42" s="134"/>
      <c r="CDS42" s="130"/>
      <c r="CDT42" s="133"/>
      <c r="CDU42" s="145"/>
      <c r="CDV42" s="129"/>
      <c r="CDW42" s="130"/>
      <c r="CDX42" s="130"/>
      <c r="CDY42" s="131"/>
      <c r="CDZ42" s="134"/>
      <c r="CEA42" s="130"/>
      <c r="CEB42" s="133"/>
      <c r="CEC42" s="145"/>
      <c r="CED42" s="129"/>
      <c r="CEE42" s="130"/>
      <c r="CEF42" s="130"/>
      <c r="CEG42" s="131"/>
      <c r="CEH42" s="134"/>
      <c r="CEI42" s="130"/>
      <c r="CEJ42" s="133"/>
      <c r="CEK42" s="145"/>
      <c r="CEL42" s="129"/>
      <c r="CEM42" s="130"/>
      <c r="CEN42" s="130"/>
      <c r="CEO42" s="131"/>
      <c r="CEP42" s="134"/>
      <c r="CEQ42" s="130"/>
      <c r="CER42" s="133"/>
      <c r="CES42" s="145"/>
      <c r="CET42" s="129"/>
      <c r="CEU42" s="130"/>
      <c r="CEV42" s="130"/>
      <c r="CEW42" s="131"/>
      <c r="CEX42" s="134"/>
      <c r="CEY42" s="130"/>
      <c r="CEZ42" s="133"/>
      <c r="CFA42" s="145"/>
      <c r="CFB42" s="129"/>
      <c r="CFC42" s="130"/>
      <c r="CFD42" s="130"/>
      <c r="CFE42" s="131"/>
      <c r="CFF42" s="134"/>
      <c r="CFG42" s="130"/>
      <c r="CFH42" s="133"/>
      <c r="CFI42" s="145"/>
      <c r="CFJ42" s="129"/>
      <c r="CFK42" s="130"/>
      <c r="CFL42" s="130"/>
      <c r="CFM42" s="131"/>
      <c r="CFN42" s="134"/>
      <c r="CFO42" s="130"/>
      <c r="CFP42" s="133"/>
      <c r="CFQ42" s="145"/>
      <c r="CFR42" s="129"/>
      <c r="CFS42" s="130"/>
      <c r="CFT42" s="130"/>
      <c r="CFU42" s="131"/>
      <c r="CFV42" s="134"/>
      <c r="CFW42" s="130"/>
      <c r="CFX42" s="133"/>
      <c r="CFY42" s="145"/>
      <c r="CFZ42" s="129"/>
      <c r="CGA42" s="130"/>
      <c r="CGB42" s="130"/>
      <c r="CGC42" s="131"/>
      <c r="CGD42" s="134"/>
      <c r="CGE42" s="130"/>
      <c r="CGF42" s="133"/>
      <c r="CGG42" s="145"/>
      <c r="CGH42" s="129"/>
      <c r="CGI42" s="130"/>
      <c r="CGJ42" s="130"/>
      <c r="CGK42" s="131"/>
      <c r="CGL42" s="134"/>
      <c r="CGM42" s="130"/>
      <c r="CGN42" s="133"/>
      <c r="CGO42" s="145"/>
      <c r="CGP42" s="129"/>
      <c r="CGQ42" s="130"/>
      <c r="CGR42" s="130"/>
      <c r="CGS42" s="131"/>
      <c r="CGT42" s="134"/>
      <c r="CGU42" s="130"/>
      <c r="CGV42" s="133"/>
      <c r="CGW42" s="145"/>
      <c r="CGX42" s="129"/>
      <c r="CGY42" s="130"/>
      <c r="CGZ42" s="130"/>
      <c r="CHA42" s="131"/>
      <c r="CHB42" s="134"/>
      <c r="CHC42" s="130"/>
      <c r="CHD42" s="133"/>
      <c r="CHE42" s="145"/>
      <c r="CHF42" s="129"/>
      <c r="CHG42" s="130"/>
      <c r="CHH42" s="130"/>
      <c r="CHI42" s="131"/>
      <c r="CHJ42" s="134"/>
      <c r="CHK42" s="130"/>
      <c r="CHL42" s="133"/>
      <c r="CHM42" s="145"/>
      <c r="CHN42" s="129"/>
      <c r="CHO42" s="130"/>
      <c r="CHP42" s="130"/>
      <c r="CHQ42" s="131"/>
      <c r="CHR42" s="134"/>
      <c r="CHS42" s="130"/>
      <c r="CHT42" s="133"/>
      <c r="CHU42" s="145"/>
      <c r="CHV42" s="129"/>
      <c r="CHW42" s="130"/>
      <c r="CHX42" s="130"/>
      <c r="CHY42" s="131"/>
      <c r="CHZ42" s="134"/>
      <c r="CIA42" s="130"/>
      <c r="CIB42" s="133"/>
      <c r="CIC42" s="145"/>
      <c r="CID42" s="129"/>
      <c r="CIE42" s="130"/>
      <c r="CIF42" s="130"/>
      <c r="CIG42" s="131"/>
      <c r="CIH42" s="134"/>
      <c r="CII42" s="130"/>
      <c r="CIJ42" s="133"/>
      <c r="CIK42" s="145"/>
      <c r="CIL42" s="129"/>
      <c r="CIM42" s="130"/>
      <c r="CIN42" s="130"/>
      <c r="CIO42" s="131"/>
      <c r="CIP42" s="134"/>
      <c r="CIQ42" s="130"/>
      <c r="CIR42" s="133"/>
      <c r="CIS42" s="145"/>
      <c r="CIT42" s="129"/>
      <c r="CIU42" s="130"/>
      <c r="CIV42" s="130"/>
      <c r="CIW42" s="131"/>
      <c r="CIX42" s="134"/>
      <c r="CIY42" s="130"/>
      <c r="CIZ42" s="133"/>
      <c r="CJA42" s="145"/>
      <c r="CJB42" s="129"/>
      <c r="CJC42" s="130"/>
      <c r="CJD42" s="130"/>
      <c r="CJE42" s="131"/>
      <c r="CJF42" s="134"/>
      <c r="CJG42" s="130"/>
      <c r="CJH42" s="133"/>
      <c r="CJI42" s="145"/>
      <c r="CJJ42" s="129"/>
      <c r="CJK42" s="130"/>
      <c r="CJL42" s="130"/>
      <c r="CJM42" s="131"/>
      <c r="CJN42" s="134"/>
      <c r="CJO42" s="130"/>
      <c r="CJP42" s="133"/>
      <c r="CJQ42" s="145"/>
      <c r="CJR42" s="129"/>
      <c r="CJS42" s="130"/>
      <c r="CJT42" s="130"/>
      <c r="CJU42" s="131"/>
      <c r="CJV42" s="134"/>
      <c r="CJW42" s="130"/>
      <c r="CJX42" s="133"/>
      <c r="CJY42" s="145"/>
      <c r="CJZ42" s="129"/>
      <c r="CKA42" s="130"/>
      <c r="CKB42" s="130"/>
      <c r="CKC42" s="131"/>
      <c r="CKD42" s="134"/>
      <c r="CKE42" s="130"/>
      <c r="CKF42" s="133"/>
      <c r="CKG42" s="145"/>
      <c r="CKH42" s="129"/>
      <c r="CKI42" s="130"/>
      <c r="CKJ42" s="130"/>
      <c r="CKK42" s="131"/>
      <c r="CKL42" s="134"/>
      <c r="CKM42" s="130"/>
      <c r="CKN42" s="133"/>
      <c r="CKO42" s="145"/>
      <c r="CKP42" s="129"/>
      <c r="CKQ42" s="130"/>
      <c r="CKR42" s="130"/>
      <c r="CKS42" s="131"/>
      <c r="CKT42" s="134"/>
      <c r="CKU42" s="130"/>
      <c r="CKV42" s="133"/>
      <c r="CKW42" s="145"/>
      <c r="CKX42" s="129"/>
      <c r="CKY42" s="130"/>
      <c r="CKZ42" s="130"/>
      <c r="CLA42" s="131"/>
      <c r="CLB42" s="134"/>
      <c r="CLC42" s="130"/>
      <c r="CLD42" s="133"/>
      <c r="CLE42" s="145"/>
      <c r="CLF42" s="129"/>
      <c r="CLG42" s="130"/>
      <c r="CLH42" s="130"/>
      <c r="CLI42" s="131"/>
      <c r="CLJ42" s="134"/>
      <c r="CLK42" s="130"/>
      <c r="CLL42" s="133"/>
      <c r="CLM42" s="145"/>
      <c r="CLN42" s="129"/>
      <c r="CLO42" s="130"/>
      <c r="CLP42" s="130"/>
      <c r="CLQ42" s="131"/>
      <c r="CLR42" s="134"/>
      <c r="CLS42" s="130"/>
      <c r="CLT42" s="133"/>
      <c r="CLU42" s="145"/>
      <c r="CLV42" s="129"/>
      <c r="CLW42" s="130"/>
      <c r="CLX42" s="130"/>
      <c r="CLY42" s="131"/>
      <c r="CLZ42" s="134"/>
      <c r="CMA42" s="130"/>
      <c r="CMB42" s="133"/>
      <c r="CMC42" s="145"/>
      <c r="CMD42" s="129"/>
      <c r="CME42" s="130"/>
      <c r="CMF42" s="130"/>
      <c r="CMG42" s="131"/>
      <c r="CMH42" s="134"/>
      <c r="CMI42" s="130"/>
      <c r="CMJ42" s="133"/>
      <c r="CMK42" s="145"/>
      <c r="CML42" s="129"/>
      <c r="CMM42" s="130"/>
      <c r="CMN42" s="130"/>
      <c r="CMO42" s="131"/>
      <c r="CMP42" s="134"/>
      <c r="CMQ42" s="130"/>
      <c r="CMR42" s="133"/>
      <c r="CMS42" s="145"/>
      <c r="CMT42" s="129"/>
      <c r="CMU42" s="130"/>
      <c r="CMV42" s="130"/>
      <c r="CMW42" s="131"/>
      <c r="CMX42" s="134"/>
      <c r="CMY42" s="130"/>
      <c r="CMZ42" s="133"/>
      <c r="CNA42" s="145"/>
      <c r="CNB42" s="129"/>
      <c r="CNC42" s="130"/>
      <c r="CND42" s="130"/>
      <c r="CNE42" s="131"/>
      <c r="CNF42" s="134"/>
      <c r="CNG42" s="130"/>
      <c r="CNH42" s="133"/>
      <c r="CNI42" s="145"/>
      <c r="CNJ42" s="129"/>
      <c r="CNK42" s="130"/>
      <c r="CNL42" s="130"/>
      <c r="CNM42" s="131"/>
      <c r="CNN42" s="134"/>
      <c r="CNO42" s="130"/>
      <c r="CNP42" s="133"/>
      <c r="CNQ42" s="145"/>
      <c r="CNR42" s="129"/>
      <c r="CNS42" s="130"/>
      <c r="CNT42" s="130"/>
      <c r="CNU42" s="131"/>
      <c r="CNV42" s="134"/>
      <c r="CNW42" s="130"/>
      <c r="CNX42" s="133"/>
      <c r="CNY42" s="145"/>
      <c r="CNZ42" s="129"/>
      <c r="COA42" s="130"/>
      <c r="COB42" s="130"/>
      <c r="COC42" s="131"/>
      <c r="COD42" s="134"/>
      <c r="COE42" s="130"/>
      <c r="COF42" s="133"/>
      <c r="COG42" s="145"/>
      <c r="COH42" s="129"/>
      <c r="COI42" s="130"/>
      <c r="COJ42" s="130"/>
      <c r="COK42" s="131"/>
      <c r="COL42" s="134"/>
      <c r="COM42" s="130"/>
      <c r="CON42" s="133"/>
      <c r="COO42" s="145"/>
      <c r="COP42" s="129"/>
      <c r="COQ42" s="130"/>
      <c r="COR42" s="130"/>
      <c r="COS42" s="131"/>
      <c r="COT42" s="134"/>
      <c r="COU42" s="130"/>
      <c r="COV42" s="133"/>
      <c r="COW42" s="145"/>
      <c r="COX42" s="129"/>
      <c r="COY42" s="130"/>
      <c r="COZ42" s="130"/>
      <c r="CPA42" s="131"/>
      <c r="CPB42" s="134"/>
      <c r="CPC42" s="130"/>
      <c r="CPD42" s="133"/>
      <c r="CPE42" s="145"/>
      <c r="CPF42" s="129"/>
      <c r="CPG42" s="130"/>
      <c r="CPH42" s="130"/>
      <c r="CPI42" s="131"/>
      <c r="CPJ42" s="134"/>
      <c r="CPK42" s="130"/>
      <c r="CPL42" s="133"/>
      <c r="CPM42" s="145"/>
      <c r="CPN42" s="129"/>
      <c r="CPO42" s="130"/>
      <c r="CPP42" s="130"/>
      <c r="CPQ42" s="131"/>
      <c r="CPR42" s="134"/>
      <c r="CPS42" s="130"/>
      <c r="CPT42" s="133"/>
      <c r="CPU42" s="145"/>
      <c r="CPV42" s="129"/>
      <c r="CPW42" s="130"/>
      <c r="CPX42" s="130"/>
      <c r="CPY42" s="131"/>
      <c r="CPZ42" s="134"/>
      <c r="CQA42" s="130"/>
      <c r="CQB42" s="133"/>
      <c r="CQC42" s="145"/>
      <c r="CQD42" s="129"/>
      <c r="CQE42" s="130"/>
      <c r="CQF42" s="130"/>
      <c r="CQG42" s="131"/>
      <c r="CQH42" s="134"/>
      <c r="CQI42" s="130"/>
      <c r="CQJ42" s="133"/>
      <c r="CQK42" s="145"/>
      <c r="CQL42" s="129"/>
      <c r="CQM42" s="130"/>
      <c r="CQN42" s="130"/>
      <c r="CQO42" s="131"/>
      <c r="CQP42" s="134"/>
      <c r="CQQ42" s="130"/>
      <c r="CQR42" s="133"/>
      <c r="CQS42" s="145"/>
      <c r="CQT42" s="129"/>
      <c r="CQU42" s="130"/>
      <c r="CQV42" s="130"/>
      <c r="CQW42" s="131"/>
      <c r="CQX42" s="134"/>
      <c r="CQY42" s="130"/>
      <c r="CQZ42" s="133"/>
      <c r="CRA42" s="145"/>
      <c r="CRB42" s="129"/>
      <c r="CRC42" s="130"/>
      <c r="CRD42" s="130"/>
      <c r="CRE42" s="131"/>
      <c r="CRF42" s="134"/>
      <c r="CRG42" s="130"/>
      <c r="CRH42" s="133"/>
      <c r="CRI42" s="145"/>
      <c r="CRJ42" s="129"/>
      <c r="CRK42" s="130"/>
      <c r="CRL42" s="130"/>
      <c r="CRM42" s="131"/>
      <c r="CRN42" s="134"/>
      <c r="CRO42" s="130"/>
      <c r="CRP42" s="133"/>
      <c r="CRQ42" s="145"/>
      <c r="CRR42" s="129"/>
      <c r="CRS42" s="130"/>
      <c r="CRT42" s="130"/>
      <c r="CRU42" s="131"/>
      <c r="CRV42" s="134"/>
      <c r="CRW42" s="130"/>
      <c r="CRX42" s="133"/>
      <c r="CRY42" s="145"/>
      <c r="CRZ42" s="129"/>
      <c r="CSA42" s="130"/>
      <c r="CSB42" s="130"/>
      <c r="CSC42" s="131"/>
      <c r="CSD42" s="134"/>
      <c r="CSE42" s="130"/>
      <c r="CSF42" s="133"/>
      <c r="CSG42" s="145"/>
      <c r="CSH42" s="129"/>
      <c r="CSI42" s="130"/>
      <c r="CSJ42" s="130"/>
      <c r="CSK42" s="131"/>
      <c r="CSL42" s="134"/>
      <c r="CSM42" s="130"/>
      <c r="CSN42" s="133"/>
      <c r="CSO42" s="145"/>
      <c r="CSP42" s="129"/>
      <c r="CSQ42" s="130"/>
      <c r="CSR42" s="130"/>
      <c r="CSS42" s="131"/>
      <c r="CST42" s="134"/>
      <c r="CSU42" s="130"/>
      <c r="CSV42" s="133"/>
      <c r="CSW42" s="145"/>
      <c r="CSX42" s="129"/>
      <c r="CSY42" s="130"/>
      <c r="CSZ42" s="130"/>
      <c r="CTA42" s="131"/>
      <c r="CTB42" s="134"/>
      <c r="CTC42" s="130"/>
      <c r="CTD42" s="133"/>
      <c r="CTE42" s="145"/>
      <c r="CTF42" s="129"/>
      <c r="CTG42" s="130"/>
      <c r="CTH42" s="130"/>
      <c r="CTI42" s="131"/>
      <c r="CTJ42" s="134"/>
      <c r="CTK42" s="130"/>
      <c r="CTL42" s="133"/>
      <c r="CTM42" s="145"/>
      <c r="CTN42" s="129"/>
      <c r="CTO42" s="130"/>
      <c r="CTP42" s="130"/>
      <c r="CTQ42" s="131"/>
      <c r="CTR42" s="134"/>
      <c r="CTS42" s="130"/>
      <c r="CTT42" s="133"/>
      <c r="CTU42" s="145"/>
      <c r="CTV42" s="129"/>
      <c r="CTW42" s="130"/>
      <c r="CTX42" s="130"/>
      <c r="CTY42" s="131"/>
      <c r="CTZ42" s="134"/>
      <c r="CUA42" s="130"/>
      <c r="CUB42" s="133"/>
      <c r="CUC42" s="145"/>
      <c r="CUD42" s="129"/>
      <c r="CUE42" s="130"/>
      <c r="CUF42" s="130"/>
      <c r="CUG42" s="131"/>
      <c r="CUH42" s="134"/>
      <c r="CUI42" s="130"/>
      <c r="CUJ42" s="133"/>
      <c r="CUK42" s="145"/>
      <c r="CUL42" s="129"/>
      <c r="CUM42" s="130"/>
      <c r="CUN42" s="130"/>
      <c r="CUO42" s="131"/>
      <c r="CUP42" s="134"/>
      <c r="CUQ42" s="130"/>
      <c r="CUR42" s="133"/>
      <c r="CUS42" s="145"/>
      <c r="CUT42" s="129"/>
      <c r="CUU42" s="130"/>
      <c r="CUV42" s="130"/>
      <c r="CUW42" s="131"/>
      <c r="CUX42" s="134"/>
      <c r="CUY42" s="130"/>
      <c r="CUZ42" s="133"/>
      <c r="CVA42" s="145"/>
      <c r="CVB42" s="129"/>
      <c r="CVC42" s="130"/>
      <c r="CVD42" s="130"/>
      <c r="CVE42" s="131"/>
      <c r="CVF42" s="134"/>
      <c r="CVG42" s="130"/>
      <c r="CVH42" s="133"/>
      <c r="CVI42" s="145"/>
      <c r="CVJ42" s="129"/>
      <c r="CVK42" s="130"/>
      <c r="CVL42" s="130"/>
      <c r="CVM42" s="131"/>
      <c r="CVN42" s="134"/>
      <c r="CVO42" s="130"/>
      <c r="CVP42" s="133"/>
      <c r="CVQ42" s="145"/>
      <c r="CVR42" s="129"/>
      <c r="CVS42" s="130"/>
      <c r="CVT42" s="130"/>
      <c r="CVU42" s="131"/>
      <c r="CVV42" s="134"/>
      <c r="CVW42" s="130"/>
      <c r="CVX42" s="133"/>
      <c r="CVY42" s="145"/>
      <c r="CVZ42" s="129"/>
      <c r="CWA42" s="130"/>
      <c r="CWB42" s="130"/>
      <c r="CWC42" s="131"/>
      <c r="CWD42" s="134"/>
      <c r="CWE42" s="130"/>
      <c r="CWF42" s="133"/>
      <c r="CWG42" s="145"/>
      <c r="CWH42" s="129"/>
      <c r="CWI42" s="130"/>
      <c r="CWJ42" s="130"/>
      <c r="CWK42" s="131"/>
      <c r="CWL42" s="134"/>
      <c r="CWM42" s="130"/>
      <c r="CWN42" s="133"/>
      <c r="CWO42" s="145"/>
      <c r="CWP42" s="129"/>
      <c r="CWQ42" s="130"/>
      <c r="CWR42" s="130"/>
      <c r="CWS42" s="131"/>
      <c r="CWT42" s="134"/>
      <c r="CWU42" s="130"/>
      <c r="CWV42" s="133"/>
      <c r="CWW42" s="145"/>
      <c r="CWX42" s="129"/>
      <c r="CWY42" s="130"/>
      <c r="CWZ42" s="130"/>
      <c r="CXA42" s="131"/>
      <c r="CXB42" s="134"/>
      <c r="CXC42" s="130"/>
      <c r="CXD42" s="133"/>
      <c r="CXE42" s="145"/>
      <c r="CXF42" s="129"/>
      <c r="CXG42" s="130"/>
      <c r="CXH42" s="130"/>
      <c r="CXI42" s="131"/>
      <c r="CXJ42" s="134"/>
      <c r="CXK42" s="130"/>
      <c r="CXL42" s="133"/>
      <c r="CXM42" s="145"/>
      <c r="CXN42" s="129"/>
      <c r="CXO42" s="130"/>
      <c r="CXP42" s="130"/>
      <c r="CXQ42" s="131"/>
      <c r="CXR42" s="134"/>
      <c r="CXS42" s="130"/>
      <c r="CXT42" s="133"/>
      <c r="CXU42" s="145"/>
      <c r="CXV42" s="129"/>
      <c r="CXW42" s="130"/>
      <c r="CXX42" s="130"/>
      <c r="CXY42" s="131"/>
      <c r="CXZ42" s="134"/>
      <c r="CYA42" s="130"/>
      <c r="CYB42" s="133"/>
      <c r="CYC42" s="145"/>
      <c r="CYD42" s="129"/>
      <c r="CYE42" s="130"/>
      <c r="CYF42" s="130"/>
      <c r="CYG42" s="131"/>
      <c r="CYH42" s="134"/>
      <c r="CYI42" s="130"/>
      <c r="CYJ42" s="133"/>
      <c r="CYK42" s="145"/>
      <c r="CYL42" s="129"/>
      <c r="CYM42" s="130"/>
      <c r="CYN42" s="130"/>
      <c r="CYO42" s="131"/>
      <c r="CYP42" s="134"/>
      <c r="CYQ42" s="130"/>
      <c r="CYR42" s="133"/>
      <c r="CYS42" s="145"/>
      <c r="CYT42" s="129"/>
      <c r="CYU42" s="130"/>
      <c r="CYV42" s="130"/>
      <c r="CYW42" s="131"/>
      <c r="CYX42" s="134"/>
      <c r="CYY42" s="130"/>
      <c r="CYZ42" s="133"/>
      <c r="CZA42" s="145"/>
      <c r="CZB42" s="129"/>
      <c r="CZC42" s="130"/>
      <c r="CZD42" s="130"/>
      <c r="CZE42" s="131"/>
      <c r="CZF42" s="134"/>
      <c r="CZG42" s="130"/>
      <c r="CZH42" s="133"/>
      <c r="CZI42" s="145"/>
      <c r="CZJ42" s="129"/>
      <c r="CZK42" s="130"/>
      <c r="CZL42" s="130"/>
      <c r="CZM42" s="131"/>
      <c r="CZN42" s="134"/>
      <c r="CZO42" s="130"/>
      <c r="CZP42" s="133"/>
      <c r="CZQ42" s="145"/>
      <c r="CZR42" s="129"/>
      <c r="CZS42" s="130"/>
      <c r="CZT42" s="130"/>
      <c r="CZU42" s="131"/>
      <c r="CZV42" s="134"/>
      <c r="CZW42" s="130"/>
      <c r="CZX42" s="133"/>
      <c r="CZY42" s="145"/>
      <c r="CZZ42" s="129"/>
      <c r="DAA42" s="130"/>
      <c r="DAB42" s="130"/>
      <c r="DAC42" s="131"/>
      <c r="DAD42" s="134"/>
      <c r="DAE42" s="130"/>
      <c r="DAF42" s="133"/>
      <c r="DAG42" s="145"/>
      <c r="DAH42" s="129"/>
      <c r="DAI42" s="130"/>
      <c r="DAJ42" s="130"/>
      <c r="DAK42" s="131"/>
      <c r="DAL42" s="134"/>
      <c r="DAM42" s="130"/>
      <c r="DAN42" s="133"/>
      <c r="DAO42" s="145"/>
      <c r="DAP42" s="129"/>
      <c r="DAQ42" s="130"/>
      <c r="DAR42" s="130"/>
      <c r="DAS42" s="131"/>
      <c r="DAT42" s="134"/>
      <c r="DAU42" s="130"/>
      <c r="DAV42" s="133"/>
      <c r="DAW42" s="145"/>
      <c r="DAX42" s="129"/>
      <c r="DAY42" s="130"/>
      <c r="DAZ42" s="130"/>
      <c r="DBA42" s="131"/>
      <c r="DBB42" s="134"/>
      <c r="DBC42" s="130"/>
      <c r="DBD42" s="133"/>
      <c r="DBE42" s="145"/>
      <c r="DBF42" s="129"/>
      <c r="DBG42" s="130"/>
      <c r="DBH42" s="130"/>
      <c r="DBI42" s="131"/>
      <c r="DBJ42" s="134"/>
      <c r="DBK42" s="130"/>
      <c r="DBL42" s="133"/>
      <c r="DBM42" s="145"/>
      <c r="DBN42" s="129"/>
      <c r="DBO42" s="130"/>
      <c r="DBP42" s="130"/>
      <c r="DBQ42" s="131"/>
      <c r="DBR42" s="134"/>
      <c r="DBS42" s="130"/>
      <c r="DBT42" s="133"/>
      <c r="DBU42" s="145"/>
      <c r="DBV42" s="129"/>
      <c r="DBW42" s="130"/>
      <c r="DBX42" s="130"/>
      <c r="DBY42" s="131"/>
      <c r="DBZ42" s="134"/>
      <c r="DCA42" s="130"/>
      <c r="DCB42" s="133"/>
      <c r="DCC42" s="145"/>
      <c r="DCD42" s="129"/>
      <c r="DCE42" s="130"/>
      <c r="DCF42" s="130"/>
      <c r="DCG42" s="131"/>
      <c r="DCH42" s="134"/>
      <c r="DCI42" s="130"/>
      <c r="DCJ42" s="133"/>
      <c r="DCK42" s="145"/>
      <c r="DCL42" s="129"/>
      <c r="DCM42" s="130"/>
      <c r="DCN42" s="130"/>
      <c r="DCO42" s="131"/>
      <c r="DCP42" s="134"/>
      <c r="DCQ42" s="130"/>
      <c r="DCR42" s="133"/>
      <c r="DCS42" s="145"/>
      <c r="DCT42" s="129"/>
      <c r="DCU42" s="130"/>
      <c r="DCV42" s="130"/>
      <c r="DCW42" s="131"/>
      <c r="DCX42" s="134"/>
      <c r="DCY42" s="130"/>
      <c r="DCZ42" s="133"/>
      <c r="DDA42" s="145"/>
      <c r="DDB42" s="129"/>
      <c r="DDC42" s="130"/>
      <c r="DDD42" s="130"/>
      <c r="DDE42" s="131"/>
      <c r="DDF42" s="134"/>
      <c r="DDG42" s="130"/>
      <c r="DDH42" s="133"/>
      <c r="DDI42" s="145"/>
      <c r="DDJ42" s="129"/>
      <c r="DDK42" s="130"/>
      <c r="DDL42" s="130"/>
      <c r="DDM42" s="131"/>
      <c r="DDN42" s="134"/>
      <c r="DDO42" s="130"/>
      <c r="DDP42" s="133"/>
      <c r="DDQ42" s="145"/>
      <c r="DDR42" s="129"/>
      <c r="DDS42" s="130"/>
      <c r="DDT42" s="130"/>
      <c r="DDU42" s="131"/>
      <c r="DDV42" s="134"/>
      <c r="DDW42" s="130"/>
      <c r="DDX42" s="133"/>
      <c r="DDY42" s="145"/>
      <c r="DDZ42" s="129"/>
      <c r="DEA42" s="130"/>
      <c r="DEB42" s="130"/>
      <c r="DEC42" s="131"/>
      <c r="DED42" s="134"/>
      <c r="DEE42" s="130"/>
      <c r="DEF42" s="133"/>
      <c r="DEG42" s="145"/>
      <c r="DEH42" s="129"/>
      <c r="DEI42" s="130"/>
      <c r="DEJ42" s="130"/>
      <c r="DEK42" s="131"/>
      <c r="DEL42" s="134"/>
      <c r="DEM42" s="130"/>
      <c r="DEN42" s="133"/>
      <c r="DEO42" s="145"/>
      <c r="DEP42" s="129"/>
      <c r="DEQ42" s="130"/>
      <c r="DER42" s="130"/>
      <c r="DES42" s="131"/>
      <c r="DET42" s="134"/>
      <c r="DEU42" s="130"/>
      <c r="DEV42" s="133"/>
      <c r="DEW42" s="145"/>
      <c r="DEX42" s="129"/>
      <c r="DEY42" s="130"/>
      <c r="DEZ42" s="130"/>
      <c r="DFA42" s="131"/>
      <c r="DFB42" s="134"/>
      <c r="DFC42" s="130"/>
      <c r="DFD42" s="133"/>
      <c r="DFE42" s="145"/>
      <c r="DFF42" s="129"/>
      <c r="DFG42" s="130"/>
      <c r="DFH42" s="130"/>
      <c r="DFI42" s="131"/>
      <c r="DFJ42" s="134"/>
      <c r="DFK42" s="130"/>
      <c r="DFL42" s="133"/>
      <c r="DFM42" s="145"/>
      <c r="DFN42" s="129"/>
      <c r="DFO42" s="130"/>
      <c r="DFP42" s="130"/>
      <c r="DFQ42" s="131"/>
      <c r="DFR42" s="134"/>
      <c r="DFS42" s="130"/>
      <c r="DFT42" s="133"/>
      <c r="DFU42" s="145"/>
      <c r="DFV42" s="129"/>
      <c r="DFW42" s="130"/>
      <c r="DFX42" s="130"/>
      <c r="DFY42" s="131"/>
      <c r="DFZ42" s="134"/>
      <c r="DGA42" s="130"/>
      <c r="DGB42" s="133"/>
      <c r="DGC42" s="145"/>
      <c r="DGD42" s="129"/>
      <c r="DGE42" s="130"/>
      <c r="DGF42" s="130"/>
      <c r="DGG42" s="131"/>
      <c r="DGH42" s="134"/>
      <c r="DGI42" s="130"/>
      <c r="DGJ42" s="133"/>
      <c r="DGK42" s="145"/>
      <c r="DGL42" s="129"/>
      <c r="DGM42" s="130"/>
      <c r="DGN42" s="130"/>
      <c r="DGO42" s="131"/>
      <c r="DGP42" s="134"/>
      <c r="DGQ42" s="130"/>
      <c r="DGR42" s="133"/>
      <c r="DGS42" s="145"/>
      <c r="DGT42" s="129"/>
      <c r="DGU42" s="130"/>
      <c r="DGV42" s="130"/>
      <c r="DGW42" s="131"/>
      <c r="DGX42" s="134"/>
      <c r="DGY42" s="130"/>
      <c r="DGZ42" s="133"/>
      <c r="DHA42" s="145"/>
      <c r="DHB42" s="129"/>
      <c r="DHC42" s="130"/>
      <c r="DHD42" s="130"/>
      <c r="DHE42" s="131"/>
      <c r="DHF42" s="134"/>
      <c r="DHG42" s="130"/>
      <c r="DHH42" s="133"/>
      <c r="DHI42" s="145"/>
      <c r="DHJ42" s="129"/>
      <c r="DHK42" s="130"/>
      <c r="DHL42" s="130"/>
      <c r="DHM42" s="131"/>
      <c r="DHN42" s="134"/>
      <c r="DHO42" s="130"/>
      <c r="DHP42" s="133"/>
      <c r="DHQ42" s="145"/>
      <c r="DHR42" s="129"/>
      <c r="DHS42" s="130"/>
      <c r="DHT42" s="130"/>
      <c r="DHU42" s="131"/>
      <c r="DHV42" s="134"/>
      <c r="DHW42" s="130"/>
      <c r="DHX42" s="133"/>
      <c r="DHY42" s="145"/>
      <c r="DHZ42" s="129"/>
      <c r="DIA42" s="130"/>
      <c r="DIB42" s="130"/>
      <c r="DIC42" s="131"/>
      <c r="DID42" s="134"/>
      <c r="DIE42" s="130"/>
      <c r="DIF42" s="133"/>
      <c r="DIG42" s="145"/>
      <c r="DIH42" s="129"/>
      <c r="DII42" s="130"/>
      <c r="DIJ42" s="130"/>
      <c r="DIK42" s="131"/>
      <c r="DIL42" s="134"/>
      <c r="DIM42" s="130"/>
      <c r="DIN42" s="133"/>
      <c r="DIO42" s="145"/>
      <c r="DIP42" s="129"/>
      <c r="DIQ42" s="130"/>
      <c r="DIR42" s="130"/>
      <c r="DIS42" s="131"/>
      <c r="DIT42" s="134"/>
      <c r="DIU42" s="130"/>
      <c r="DIV42" s="133"/>
      <c r="DIW42" s="145"/>
      <c r="DIX42" s="129"/>
      <c r="DIY42" s="130"/>
      <c r="DIZ42" s="130"/>
      <c r="DJA42" s="131"/>
      <c r="DJB42" s="134"/>
      <c r="DJC42" s="130"/>
      <c r="DJD42" s="133"/>
      <c r="DJE42" s="145"/>
      <c r="DJF42" s="129"/>
      <c r="DJG42" s="130"/>
      <c r="DJH42" s="130"/>
      <c r="DJI42" s="131"/>
      <c r="DJJ42" s="134"/>
      <c r="DJK42" s="130"/>
      <c r="DJL42" s="133"/>
      <c r="DJM42" s="145"/>
      <c r="DJN42" s="129"/>
      <c r="DJO42" s="130"/>
      <c r="DJP42" s="130"/>
      <c r="DJQ42" s="131"/>
      <c r="DJR42" s="134"/>
      <c r="DJS42" s="130"/>
      <c r="DJT42" s="133"/>
      <c r="DJU42" s="145"/>
      <c r="DJV42" s="129"/>
      <c r="DJW42" s="130"/>
      <c r="DJX42" s="130"/>
      <c r="DJY42" s="131"/>
      <c r="DJZ42" s="134"/>
      <c r="DKA42" s="130"/>
      <c r="DKB42" s="133"/>
      <c r="DKC42" s="145"/>
      <c r="DKD42" s="129"/>
      <c r="DKE42" s="130"/>
      <c r="DKF42" s="130"/>
      <c r="DKG42" s="131"/>
      <c r="DKH42" s="134"/>
      <c r="DKI42" s="130"/>
      <c r="DKJ42" s="133"/>
      <c r="DKK42" s="145"/>
      <c r="DKL42" s="129"/>
      <c r="DKM42" s="130"/>
      <c r="DKN42" s="130"/>
      <c r="DKO42" s="131"/>
      <c r="DKP42" s="134"/>
      <c r="DKQ42" s="130"/>
      <c r="DKR42" s="133"/>
      <c r="DKS42" s="145"/>
      <c r="DKT42" s="129"/>
      <c r="DKU42" s="130"/>
      <c r="DKV42" s="130"/>
      <c r="DKW42" s="131"/>
      <c r="DKX42" s="134"/>
      <c r="DKY42" s="130"/>
      <c r="DKZ42" s="133"/>
      <c r="DLA42" s="145"/>
      <c r="DLB42" s="129"/>
      <c r="DLC42" s="130"/>
      <c r="DLD42" s="130"/>
      <c r="DLE42" s="131"/>
      <c r="DLF42" s="134"/>
      <c r="DLG42" s="130"/>
      <c r="DLH42" s="133"/>
      <c r="DLI42" s="145"/>
      <c r="DLJ42" s="129"/>
      <c r="DLK42" s="130"/>
      <c r="DLL42" s="130"/>
      <c r="DLM42" s="131"/>
      <c r="DLN42" s="134"/>
      <c r="DLO42" s="130"/>
      <c r="DLP42" s="133"/>
      <c r="DLQ42" s="145"/>
      <c r="DLR42" s="129"/>
      <c r="DLS42" s="130"/>
      <c r="DLT42" s="130"/>
      <c r="DLU42" s="131"/>
      <c r="DLV42" s="134"/>
      <c r="DLW42" s="130"/>
      <c r="DLX42" s="133"/>
      <c r="DLY42" s="145"/>
      <c r="DLZ42" s="129"/>
      <c r="DMA42" s="130"/>
      <c r="DMB42" s="130"/>
      <c r="DMC42" s="131"/>
      <c r="DMD42" s="134"/>
      <c r="DME42" s="130"/>
      <c r="DMF42" s="133"/>
      <c r="DMG42" s="145"/>
      <c r="DMH42" s="129"/>
      <c r="DMI42" s="130"/>
      <c r="DMJ42" s="130"/>
      <c r="DMK42" s="131"/>
      <c r="DML42" s="134"/>
      <c r="DMM42" s="130"/>
      <c r="DMN42" s="133"/>
      <c r="DMO42" s="145"/>
      <c r="DMP42" s="129"/>
      <c r="DMQ42" s="130"/>
      <c r="DMR42" s="130"/>
      <c r="DMS42" s="131"/>
      <c r="DMT42" s="134"/>
      <c r="DMU42" s="130"/>
      <c r="DMV42" s="133"/>
      <c r="DMW42" s="145"/>
      <c r="DMX42" s="129"/>
      <c r="DMY42" s="130"/>
      <c r="DMZ42" s="130"/>
      <c r="DNA42" s="131"/>
      <c r="DNB42" s="134"/>
      <c r="DNC42" s="130"/>
      <c r="DND42" s="133"/>
      <c r="DNE42" s="145"/>
      <c r="DNF42" s="129"/>
      <c r="DNG42" s="130"/>
      <c r="DNH42" s="130"/>
      <c r="DNI42" s="131"/>
      <c r="DNJ42" s="134"/>
      <c r="DNK42" s="130"/>
      <c r="DNL42" s="133"/>
      <c r="DNM42" s="145"/>
      <c r="DNN42" s="129"/>
      <c r="DNO42" s="130"/>
      <c r="DNP42" s="130"/>
      <c r="DNQ42" s="131"/>
      <c r="DNR42" s="134"/>
      <c r="DNS42" s="130"/>
      <c r="DNT42" s="133"/>
      <c r="DNU42" s="145"/>
      <c r="DNV42" s="129"/>
      <c r="DNW42" s="130"/>
      <c r="DNX42" s="130"/>
      <c r="DNY42" s="131"/>
      <c r="DNZ42" s="134"/>
      <c r="DOA42" s="130"/>
      <c r="DOB42" s="133"/>
      <c r="DOC42" s="145"/>
      <c r="DOD42" s="129"/>
      <c r="DOE42" s="130"/>
      <c r="DOF42" s="130"/>
      <c r="DOG42" s="131"/>
      <c r="DOH42" s="134"/>
      <c r="DOI42" s="130"/>
      <c r="DOJ42" s="133"/>
      <c r="DOK42" s="145"/>
      <c r="DOL42" s="129"/>
      <c r="DOM42" s="130"/>
      <c r="DON42" s="130"/>
      <c r="DOO42" s="131"/>
      <c r="DOP42" s="134"/>
      <c r="DOQ42" s="130"/>
      <c r="DOR42" s="133"/>
      <c r="DOS42" s="145"/>
      <c r="DOT42" s="129"/>
      <c r="DOU42" s="130"/>
      <c r="DOV42" s="130"/>
      <c r="DOW42" s="131"/>
      <c r="DOX42" s="134"/>
      <c r="DOY42" s="130"/>
      <c r="DOZ42" s="133"/>
      <c r="DPA42" s="145"/>
      <c r="DPB42" s="129"/>
      <c r="DPC42" s="130"/>
      <c r="DPD42" s="130"/>
      <c r="DPE42" s="131"/>
      <c r="DPF42" s="134"/>
      <c r="DPG42" s="130"/>
      <c r="DPH42" s="133"/>
      <c r="DPI42" s="145"/>
      <c r="DPJ42" s="129"/>
      <c r="DPK42" s="130"/>
      <c r="DPL42" s="130"/>
      <c r="DPM42" s="131"/>
      <c r="DPN42" s="134"/>
      <c r="DPO42" s="130"/>
      <c r="DPP42" s="133"/>
      <c r="DPQ42" s="145"/>
      <c r="DPR42" s="129"/>
      <c r="DPS42" s="130"/>
      <c r="DPT42" s="130"/>
      <c r="DPU42" s="131"/>
      <c r="DPV42" s="134"/>
      <c r="DPW42" s="130"/>
      <c r="DPX42" s="133"/>
      <c r="DPY42" s="145"/>
      <c r="DPZ42" s="129"/>
      <c r="DQA42" s="130"/>
      <c r="DQB42" s="130"/>
      <c r="DQC42" s="131"/>
      <c r="DQD42" s="134"/>
      <c r="DQE42" s="130"/>
      <c r="DQF42" s="133"/>
      <c r="DQG42" s="145"/>
      <c r="DQH42" s="129"/>
      <c r="DQI42" s="130"/>
      <c r="DQJ42" s="130"/>
      <c r="DQK42" s="131"/>
      <c r="DQL42" s="134"/>
      <c r="DQM42" s="130"/>
      <c r="DQN42" s="133"/>
      <c r="DQO42" s="145"/>
      <c r="DQP42" s="129"/>
      <c r="DQQ42" s="130"/>
      <c r="DQR42" s="130"/>
      <c r="DQS42" s="131"/>
      <c r="DQT42" s="134"/>
      <c r="DQU42" s="130"/>
      <c r="DQV42" s="133"/>
      <c r="DQW42" s="145"/>
      <c r="DQX42" s="129"/>
      <c r="DQY42" s="130"/>
      <c r="DQZ42" s="130"/>
      <c r="DRA42" s="131"/>
      <c r="DRB42" s="134"/>
      <c r="DRC42" s="130"/>
      <c r="DRD42" s="133"/>
      <c r="DRE42" s="145"/>
      <c r="DRF42" s="129"/>
      <c r="DRG42" s="130"/>
      <c r="DRH42" s="130"/>
      <c r="DRI42" s="131"/>
      <c r="DRJ42" s="134"/>
      <c r="DRK42" s="130"/>
      <c r="DRL42" s="133"/>
      <c r="DRM42" s="145"/>
      <c r="DRN42" s="129"/>
      <c r="DRO42" s="130"/>
      <c r="DRP42" s="130"/>
      <c r="DRQ42" s="131"/>
      <c r="DRR42" s="134"/>
      <c r="DRS42" s="130"/>
      <c r="DRT42" s="133"/>
      <c r="DRU42" s="145"/>
      <c r="DRV42" s="129"/>
      <c r="DRW42" s="130"/>
      <c r="DRX42" s="130"/>
      <c r="DRY42" s="131"/>
      <c r="DRZ42" s="134"/>
      <c r="DSA42" s="130"/>
      <c r="DSB42" s="133"/>
      <c r="DSC42" s="145"/>
      <c r="DSD42" s="129"/>
      <c r="DSE42" s="130"/>
      <c r="DSF42" s="130"/>
      <c r="DSG42" s="131"/>
      <c r="DSH42" s="134"/>
      <c r="DSI42" s="130"/>
      <c r="DSJ42" s="133"/>
      <c r="DSK42" s="145"/>
      <c r="DSL42" s="129"/>
      <c r="DSM42" s="130"/>
      <c r="DSN42" s="130"/>
      <c r="DSO42" s="131"/>
      <c r="DSP42" s="134"/>
      <c r="DSQ42" s="130"/>
      <c r="DSR42" s="133"/>
      <c r="DSS42" s="145"/>
      <c r="DST42" s="129"/>
      <c r="DSU42" s="130"/>
      <c r="DSV42" s="130"/>
      <c r="DSW42" s="131"/>
      <c r="DSX42" s="134"/>
      <c r="DSY42" s="130"/>
      <c r="DSZ42" s="133"/>
      <c r="DTA42" s="145"/>
      <c r="DTB42" s="129"/>
      <c r="DTC42" s="130"/>
      <c r="DTD42" s="130"/>
      <c r="DTE42" s="131"/>
      <c r="DTF42" s="134"/>
      <c r="DTG42" s="130"/>
      <c r="DTH42" s="133"/>
      <c r="DTI42" s="145"/>
      <c r="DTJ42" s="129"/>
      <c r="DTK42" s="130"/>
      <c r="DTL42" s="130"/>
      <c r="DTM42" s="131"/>
      <c r="DTN42" s="134"/>
      <c r="DTO42" s="130"/>
      <c r="DTP42" s="133"/>
      <c r="DTQ42" s="145"/>
      <c r="DTR42" s="129"/>
      <c r="DTS42" s="130"/>
      <c r="DTT42" s="130"/>
      <c r="DTU42" s="131"/>
      <c r="DTV42" s="134"/>
      <c r="DTW42" s="130"/>
      <c r="DTX42" s="133"/>
      <c r="DTY42" s="145"/>
      <c r="DTZ42" s="129"/>
      <c r="DUA42" s="130"/>
      <c r="DUB42" s="130"/>
      <c r="DUC42" s="131"/>
      <c r="DUD42" s="134"/>
      <c r="DUE42" s="130"/>
      <c r="DUF42" s="133"/>
      <c r="DUG42" s="145"/>
      <c r="DUH42" s="129"/>
      <c r="DUI42" s="130"/>
      <c r="DUJ42" s="130"/>
      <c r="DUK42" s="131"/>
      <c r="DUL42" s="134"/>
      <c r="DUM42" s="130"/>
      <c r="DUN42" s="133"/>
      <c r="DUO42" s="145"/>
      <c r="DUP42" s="129"/>
      <c r="DUQ42" s="130"/>
      <c r="DUR42" s="130"/>
      <c r="DUS42" s="131"/>
      <c r="DUT42" s="134"/>
      <c r="DUU42" s="130"/>
      <c r="DUV42" s="133"/>
      <c r="DUW42" s="145"/>
      <c r="DUX42" s="129"/>
      <c r="DUY42" s="130"/>
      <c r="DUZ42" s="130"/>
      <c r="DVA42" s="131"/>
      <c r="DVB42" s="134"/>
      <c r="DVC42" s="130"/>
      <c r="DVD42" s="133"/>
      <c r="DVE42" s="145"/>
      <c r="DVF42" s="129"/>
      <c r="DVG42" s="130"/>
      <c r="DVH42" s="130"/>
      <c r="DVI42" s="131"/>
      <c r="DVJ42" s="134"/>
      <c r="DVK42" s="130"/>
      <c r="DVL42" s="133"/>
      <c r="DVM42" s="145"/>
      <c r="DVN42" s="129"/>
      <c r="DVO42" s="130"/>
      <c r="DVP42" s="130"/>
      <c r="DVQ42" s="131"/>
      <c r="DVR42" s="134"/>
      <c r="DVS42" s="130"/>
      <c r="DVT42" s="133"/>
      <c r="DVU42" s="145"/>
      <c r="DVV42" s="129"/>
      <c r="DVW42" s="130"/>
      <c r="DVX42" s="130"/>
      <c r="DVY42" s="131"/>
      <c r="DVZ42" s="134"/>
      <c r="DWA42" s="130"/>
      <c r="DWB42" s="133"/>
      <c r="DWC42" s="145"/>
      <c r="DWD42" s="129"/>
      <c r="DWE42" s="130"/>
      <c r="DWF42" s="130"/>
      <c r="DWG42" s="131"/>
      <c r="DWH42" s="134"/>
      <c r="DWI42" s="130"/>
      <c r="DWJ42" s="133"/>
      <c r="DWK42" s="145"/>
      <c r="DWL42" s="129"/>
      <c r="DWM42" s="130"/>
      <c r="DWN42" s="130"/>
      <c r="DWO42" s="131"/>
      <c r="DWP42" s="134"/>
      <c r="DWQ42" s="130"/>
      <c r="DWR42" s="133"/>
      <c r="DWS42" s="145"/>
      <c r="DWT42" s="129"/>
      <c r="DWU42" s="130"/>
      <c r="DWV42" s="130"/>
      <c r="DWW42" s="131"/>
      <c r="DWX42" s="134"/>
      <c r="DWY42" s="130"/>
      <c r="DWZ42" s="133"/>
      <c r="DXA42" s="145"/>
      <c r="DXB42" s="129"/>
      <c r="DXC42" s="130"/>
      <c r="DXD42" s="130"/>
      <c r="DXE42" s="131"/>
      <c r="DXF42" s="134"/>
      <c r="DXG42" s="130"/>
      <c r="DXH42" s="133"/>
      <c r="DXI42" s="145"/>
      <c r="DXJ42" s="129"/>
      <c r="DXK42" s="130"/>
      <c r="DXL42" s="130"/>
      <c r="DXM42" s="131"/>
      <c r="DXN42" s="134"/>
      <c r="DXO42" s="130"/>
      <c r="DXP42" s="133"/>
      <c r="DXQ42" s="145"/>
      <c r="DXR42" s="129"/>
      <c r="DXS42" s="130"/>
      <c r="DXT42" s="130"/>
      <c r="DXU42" s="131"/>
      <c r="DXV42" s="134"/>
      <c r="DXW42" s="130"/>
      <c r="DXX42" s="133"/>
      <c r="DXY42" s="145"/>
      <c r="DXZ42" s="129"/>
      <c r="DYA42" s="130"/>
      <c r="DYB42" s="130"/>
      <c r="DYC42" s="131"/>
      <c r="DYD42" s="134"/>
      <c r="DYE42" s="130"/>
      <c r="DYF42" s="133"/>
      <c r="DYG42" s="145"/>
      <c r="DYH42" s="129"/>
      <c r="DYI42" s="130"/>
      <c r="DYJ42" s="130"/>
      <c r="DYK42" s="131"/>
      <c r="DYL42" s="134"/>
      <c r="DYM42" s="130"/>
      <c r="DYN42" s="133"/>
      <c r="DYO42" s="145"/>
      <c r="DYP42" s="129"/>
      <c r="DYQ42" s="130"/>
      <c r="DYR42" s="130"/>
      <c r="DYS42" s="131"/>
      <c r="DYT42" s="134"/>
      <c r="DYU42" s="130"/>
      <c r="DYV42" s="133"/>
      <c r="DYW42" s="145"/>
      <c r="DYX42" s="129"/>
      <c r="DYY42" s="130"/>
      <c r="DYZ42" s="130"/>
      <c r="DZA42" s="131"/>
      <c r="DZB42" s="134"/>
      <c r="DZC42" s="130"/>
      <c r="DZD42" s="133"/>
      <c r="DZE42" s="145"/>
      <c r="DZF42" s="129"/>
      <c r="DZG42" s="130"/>
      <c r="DZH42" s="130"/>
      <c r="DZI42" s="131"/>
      <c r="DZJ42" s="134"/>
      <c r="DZK42" s="130"/>
      <c r="DZL42" s="133"/>
      <c r="DZM42" s="145"/>
      <c r="DZN42" s="129"/>
      <c r="DZO42" s="130"/>
      <c r="DZP42" s="130"/>
      <c r="DZQ42" s="131"/>
      <c r="DZR42" s="134"/>
      <c r="DZS42" s="130"/>
      <c r="DZT42" s="133"/>
      <c r="DZU42" s="145"/>
      <c r="DZV42" s="129"/>
      <c r="DZW42" s="130"/>
      <c r="DZX42" s="130"/>
      <c r="DZY42" s="131"/>
      <c r="DZZ42" s="134"/>
      <c r="EAA42" s="130"/>
      <c r="EAB42" s="133"/>
      <c r="EAC42" s="145"/>
      <c r="EAD42" s="129"/>
      <c r="EAE42" s="130"/>
      <c r="EAF42" s="130"/>
      <c r="EAG42" s="131"/>
      <c r="EAH42" s="134"/>
      <c r="EAI42" s="130"/>
      <c r="EAJ42" s="133"/>
      <c r="EAK42" s="145"/>
      <c r="EAL42" s="129"/>
      <c r="EAM42" s="130"/>
      <c r="EAN42" s="130"/>
      <c r="EAO42" s="131"/>
      <c r="EAP42" s="134"/>
      <c r="EAQ42" s="130"/>
      <c r="EAR42" s="133"/>
      <c r="EAS42" s="145"/>
      <c r="EAT42" s="129"/>
      <c r="EAU42" s="130"/>
      <c r="EAV42" s="130"/>
      <c r="EAW42" s="131"/>
      <c r="EAX42" s="134"/>
      <c r="EAY42" s="130"/>
      <c r="EAZ42" s="133"/>
      <c r="EBA42" s="145"/>
      <c r="EBB42" s="129"/>
      <c r="EBC42" s="130"/>
      <c r="EBD42" s="130"/>
      <c r="EBE42" s="131"/>
      <c r="EBF42" s="134"/>
      <c r="EBG42" s="130"/>
      <c r="EBH42" s="133"/>
      <c r="EBI42" s="145"/>
      <c r="EBJ42" s="129"/>
      <c r="EBK42" s="130"/>
      <c r="EBL42" s="130"/>
      <c r="EBM42" s="131"/>
      <c r="EBN42" s="134"/>
      <c r="EBO42" s="130"/>
      <c r="EBP42" s="133"/>
      <c r="EBQ42" s="145"/>
      <c r="EBR42" s="129"/>
      <c r="EBS42" s="130"/>
      <c r="EBT42" s="130"/>
      <c r="EBU42" s="131"/>
      <c r="EBV42" s="134"/>
      <c r="EBW42" s="130"/>
      <c r="EBX42" s="133"/>
      <c r="EBY42" s="145"/>
      <c r="EBZ42" s="129"/>
      <c r="ECA42" s="130"/>
      <c r="ECB42" s="130"/>
      <c r="ECC42" s="131"/>
      <c r="ECD42" s="134"/>
      <c r="ECE42" s="130"/>
      <c r="ECF42" s="133"/>
      <c r="ECG42" s="145"/>
      <c r="ECH42" s="129"/>
      <c r="ECI42" s="130"/>
      <c r="ECJ42" s="130"/>
      <c r="ECK42" s="131"/>
      <c r="ECL42" s="134"/>
      <c r="ECM42" s="130"/>
      <c r="ECN42" s="133"/>
      <c r="ECO42" s="145"/>
      <c r="ECP42" s="129"/>
      <c r="ECQ42" s="130"/>
      <c r="ECR42" s="130"/>
      <c r="ECS42" s="131"/>
      <c r="ECT42" s="134"/>
      <c r="ECU42" s="130"/>
      <c r="ECV42" s="133"/>
      <c r="ECW42" s="145"/>
      <c r="ECX42" s="129"/>
      <c r="ECY42" s="130"/>
      <c r="ECZ42" s="130"/>
      <c r="EDA42" s="131"/>
      <c r="EDB42" s="134"/>
      <c r="EDC42" s="130"/>
      <c r="EDD42" s="133"/>
      <c r="EDE42" s="145"/>
      <c r="EDF42" s="129"/>
      <c r="EDG42" s="130"/>
      <c r="EDH42" s="130"/>
      <c r="EDI42" s="131"/>
      <c r="EDJ42" s="134"/>
      <c r="EDK42" s="130"/>
      <c r="EDL42" s="133"/>
      <c r="EDM42" s="145"/>
      <c r="EDN42" s="129"/>
      <c r="EDO42" s="130"/>
      <c r="EDP42" s="130"/>
      <c r="EDQ42" s="131"/>
      <c r="EDR42" s="134"/>
      <c r="EDS42" s="130"/>
      <c r="EDT42" s="133"/>
      <c r="EDU42" s="145"/>
      <c r="EDV42" s="129"/>
      <c r="EDW42" s="130"/>
      <c r="EDX42" s="130"/>
      <c r="EDY42" s="131"/>
      <c r="EDZ42" s="134"/>
      <c r="EEA42" s="130"/>
      <c r="EEB42" s="133"/>
      <c r="EEC42" s="145"/>
      <c r="EED42" s="129"/>
      <c r="EEE42" s="130"/>
      <c r="EEF42" s="130"/>
      <c r="EEG42" s="131"/>
      <c r="EEH42" s="134"/>
      <c r="EEI42" s="130"/>
      <c r="EEJ42" s="133"/>
      <c r="EEK42" s="145"/>
      <c r="EEL42" s="129"/>
      <c r="EEM42" s="130"/>
      <c r="EEN42" s="130"/>
      <c r="EEO42" s="131"/>
      <c r="EEP42" s="134"/>
      <c r="EEQ42" s="130"/>
      <c r="EER42" s="133"/>
      <c r="EES42" s="145"/>
      <c r="EET42" s="129"/>
      <c r="EEU42" s="130"/>
      <c r="EEV42" s="130"/>
      <c r="EEW42" s="131"/>
      <c r="EEX42" s="134"/>
      <c r="EEY42" s="130"/>
      <c r="EEZ42" s="133"/>
      <c r="EFA42" s="145"/>
      <c r="EFB42" s="129"/>
      <c r="EFC42" s="130"/>
      <c r="EFD42" s="130"/>
      <c r="EFE42" s="131"/>
      <c r="EFF42" s="134"/>
      <c r="EFG42" s="130"/>
      <c r="EFH42" s="133"/>
      <c r="EFI42" s="145"/>
      <c r="EFJ42" s="129"/>
      <c r="EFK42" s="130"/>
      <c r="EFL42" s="130"/>
      <c r="EFM42" s="131"/>
      <c r="EFN42" s="134"/>
      <c r="EFO42" s="130"/>
      <c r="EFP42" s="133"/>
      <c r="EFQ42" s="145"/>
      <c r="EFR42" s="129"/>
      <c r="EFS42" s="130"/>
      <c r="EFT42" s="130"/>
      <c r="EFU42" s="131"/>
      <c r="EFV42" s="134"/>
      <c r="EFW42" s="130"/>
      <c r="EFX42" s="133"/>
      <c r="EFY42" s="145"/>
      <c r="EFZ42" s="129"/>
      <c r="EGA42" s="130"/>
      <c r="EGB42" s="130"/>
      <c r="EGC42" s="131"/>
      <c r="EGD42" s="134"/>
      <c r="EGE42" s="130"/>
      <c r="EGF42" s="133"/>
      <c r="EGG42" s="145"/>
      <c r="EGH42" s="129"/>
      <c r="EGI42" s="130"/>
      <c r="EGJ42" s="130"/>
      <c r="EGK42" s="131"/>
      <c r="EGL42" s="134"/>
      <c r="EGM42" s="130"/>
      <c r="EGN42" s="133"/>
      <c r="EGO42" s="145"/>
      <c r="EGP42" s="129"/>
      <c r="EGQ42" s="130"/>
      <c r="EGR42" s="130"/>
      <c r="EGS42" s="131"/>
      <c r="EGT42" s="134"/>
      <c r="EGU42" s="130"/>
      <c r="EGV42" s="133"/>
      <c r="EGW42" s="145"/>
      <c r="EGX42" s="129"/>
      <c r="EGY42" s="130"/>
      <c r="EGZ42" s="130"/>
      <c r="EHA42" s="131"/>
      <c r="EHB42" s="134"/>
      <c r="EHC42" s="130"/>
      <c r="EHD42" s="133"/>
      <c r="EHE42" s="145"/>
      <c r="EHF42" s="129"/>
      <c r="EHG42" s="130"/>
      <c r="EHH42" s="130"/>
      <c r="EHI42" s="131"/>
      <c r="EHJ42" s="134"/>
      <c r="EHK42" s="130"/>
      <c r="EHL42" s="133"/>
      <c r="EHM42" s="145"/>
      <c r="EHN42" s="129"/>
      <c r="EHO42" s="130"/>
      <c r="EHP42" s="130"/>
      <c r="EHQ42" s="131"/>
      <c r="EHR42" s="134"/>
      <c r="EHS42" s="130"/>
      <c r="EHT42" s="133"/>
      <c r="EHU42" s="145"/>
      <c r="EHV42" s="129"/>
      <c r="EHW42" s="130"/>
      <c r="EHX42" s="130"/>
      <c r="EHY42" s="131"/>
      <c r="EHZ42" s="134"/>
      <c r="EIA42" s="130"/>
      <c r="EIB42" s="133"/>
      <c r="EIC42" s="145"/>
      <c r="EID42" s="129"/>
      <c r="EIE42" s="130"/>
      <c r="EIF42" s="130"/>
      <c r="EIG42" s="131"/>
      <c r="EIH42" s="134"/>
      <c r="EII42" s="130"/>
      <c r="EIJ42" s="133"/>
      <c r="EIK42" s="145"/>
      <c r="EIL42" s="129"/>
      <c r="EIM42" s="130"/>
      <c r="EIN42" s="130"/>
      <c r="EIO42" s="131"/>
      <c r="EIP42" s="134"/>
      <c r="EIQ42" s="130"/>
      <c r="EIR42" s="133"/>
      <c r="EIS42" s="145"/>
      <c r="EIT42" s="129"/>
      <c r="EIU42" s="130"/>
      <c r="EIV42" s="130"/>
      <c r="EIW42" s="131"/>
      <c r="EIX42" s="134"/>
      <c r="EIY42" s="130"/>
      <c r="EIZ42" s="133"/>
      <c r="EJA42" s="145"/>
      <c r="EJB42" s="129"/>
      <c r="EJC42" s="130"/>
      <c r="EJD42" s="130"/>
      <c r="EJE42" s="131"/>
      <c r="EJF42" s="134"/>
      <c r="EJG42" s="130"/>
      <c r="EJH42" s="133"/>
      <c r="EJI42" s="145"/>
      <c r="EJJ42" s="129"/>
      <c r="EJK42" s="130"/>
      <c r="EJL42" s="130"/>
      <c r="EJM42" s="131"/>
      <c r="EJN42" s="134"/>
      <c r="EJO42" s="130"/>
      <c r="EJP42" s="133"/>
      <c r="EJQ42" s="145"/>
      <c r="EJR42" s="129"/>
      <c r="EJS42" s="130"/>
      <c r="EJT42" s="130"/>
      <c r="EJU42" s="131"/>
      <c r="EJV42" s="134"/>
      <c r="EJW42" s="130"/>
      <c r="EJX42" s="133"/>
      <c r="EJY42" s="145"/>
      <c r="EJZ42" s="129"/>
      <c r="EKA42" s="130"/>
      <c r="EKB42" s="130"/>
      <c r="EKC42" s="131"/>
      <c r="EKD42" s="134"/>
      <c r="EKE42" s="130"/>
      <c r="EKF42" s="133"/>
      <c r="EKG42" s="145"/>
      <c r="EKH42" s="129"/>
      <c r="EKI42" s="130"/>
      <c r="EKJ42" s="130"/>
      <c r="EKK42" s="131"/>
      <c r="EKL42" s="134"/>
      <c r="EKM42" s="130"/>
      <c r="EKN42" s="133"/>
      <c r="EKO42" s="145"/>
      <c r="EKP42" s="129"/>
      <c r="EKQ42" s="130"/>
      <c r="EKR42" s="130"/>
      <c r="EKS42" s="131"/>
      <c r="EKT42" s="134"/>
      <c r="EKU42" s="130"/>
      <c r="EKV42" s="133"/>
      <c r="EKW42" s="145"/>
      <c r="EKX42" s="129"/>
      <c r="EKY42" s="130"/>
      <c r="EKZ42" s="130"/>
      <c r="ELA42" s="131"/>
      <c r="ELB42" s="134"/>
      <c r="ELC42" s="130"/>
      <c r="ELD42" s="133"/>
      <c r="ELE42" s="145"/>
      <c r="ELF42" s="129"/>
      <c r="ELG42" s="130"/>
      <c r="ELH42" s="130"/>
      <c r="ELI42" s="131"/>
      <c r="ELJ42" s="134"/>
      <c r="ELK42" s="130"/>
      <c r="ELL42" s="133"/>
      <c r="ELM42" s="145"/>
      <c r="ELN42" s="129"/>
      <c r="ELO42" s="130"/>
      <c r="ELP42" s="130"/>
      <c r="ELQ42" s="131"/>
      <c r="ELR42" s="134"/>
      <c r="ELS42" s="130"/>
      <c r="ELT42" s="133"/>
      <c r="ELU42" s="145"/>
      <c r="ELV42" s="129"/>
      <c r="ELW42" s="130"/>
      <c r="ELX42" s="130"/>
      <c r="ELY42" s="131"/>
      <c r="ELZ42" s="134"/>
      <c r="EMA42" s="130"/>
      <c r="EMB42" s="133"/>
      <c r="EMC42" s="145"/>
      <c r="EMD42" s="129"/>
      <c r="EME42" s="130"/>
      <c r="EMF42" s="130"/>
      <c r="EMG42" s="131"/>
      <c r="EMH42" s="134"/>
      <c r="EMI42" s="130"/>
      <c r="EMJ42" s="133"/>
      <c r="EMK42" s="145"/>
      <c r="EML42" s="129"/>
      <c r="EMM42" s="130"/>
      <c r="EMN42" s="130"/>
      <c r="EMO42" s="131"/>
      <c r="EMP42" s="134"/>
      <c r="EMQ42" s="130"/>
      <c r="EMR42" s="133"/>
      <c r="EMS42" s="145"/>
      <c r="EMT42" s="129"/>
      <c r="EMU42" s="130"/>
      <c r="EMV42" s="130"/>
      <c r="EMW42" s="131"/>
      <c r="EMX42" s="134"/>
      <c r="EMY42" s="130"/>
      <c r="EMZ42" s="133"/>
      <c r="ENA42" s="145"/>
      <c r="ENB42" s="129"/>
      <c r="ENC42" s="130"/>
      <c r="END42" s="130"/>
      <c r="ENE42" s="131"/>
      <c r="ENF42" s="134"/>
      <c r="ENG42" s="130"/>
      <c r="ENH42" s="133"/>
      <c r="ENI42" s="145"/>
      <c r="ENJ42" s="129"/>
      <c r="ENK42" s="130"/>
      <c r="ENL42" s="130"/>
      <c r="ENM42" s="131"/>
      <c r="ENN42" s="134"/>
      <c r="ENO42" s="130"/>
      <c r="ENP42" s="133"/>
      <c r="ENQ42" s="145"/>
      <c r="ENR42" s="129"/>
      <c r="ENS42" s="130"/>
      <c r="ENT42" s="130"/>
      <c r="ENU42" s="131"/>
      <c r="ENV42" s="134"/>
      <c r="ENW42" s="130"/>
      <c r="ENX42" s="133"/>
      <c r="ENY42" s="145"/>
      <c r="ENZ42" s="129"/>
      <c r="EOA42" s="130"/>
      <c r="EOB42" s="130"/>
      <c r="EOC42" s="131"/>
      <c r="EOD42" s="134"/>
      <c r="EOE42" s="130"/>
      <c r="EOF42" s="133"/>
      <c r="EOG42" s="145"/>
      <c r="EOH42" s="129"/>
      <c r="EOI42" s="130"/>
      <c r="EOJ42" s="130"/>
      <c r="EOK42" s="131"/>
      <c r="EOL42" s="134"/>
      <c r="EOM42" s="130"/>
      <c r="EON42" s="133"/>
      <c r="EOO42" s="145"/>
      <c r="EOP42" s="129"/>
      <c r="EOQ42" s="130"/>
      <c r="EOR42" s="130"/>
      <c r="EOS42" s="131"/>
      <c r="EOT42" s="134"/>
      <c r="EOU42" s="130"/>
      <c r="EOV42" s="133"/>
      <c r="EOW42" s="145"/>
      <c r="EOX42" s="129"/>
      <c r="EOY42" s="130"/>
      <c r="EOZ42" s="130"/>
      <c r="EPA42" s="131"/>
      <c r="EPB42" s="134"/>
      <c r="EPC42" s="130"/>
      <c r="EPD42" s="133"/>
      <c r="EPE42" s="145"/>
      <c r="EPF42" s="129"/>
      <c r="EPG42" s="130"/>
      <c r="EPH42" s="130"/>
      <c r="EPI42" s="131"/>
      <c r="EPJ42" s="134"/>
      <c r="EPK42" s="130"/>
      <c r="EPL42" s="133"/>
      <c r="EPM42" s="145"/>
      <c r="EPN42" s="129"/>
      <c r="EPO42" s="130"/>
      <c r="EPP42" s="130"/>
      <c r="EPQ42" s="131"/>
      <c r="EPR42" s="134"/>
      <c r="EPS42" s="130"/>
      <c r="EPT42" s="133"/>
      <c r="EPU42" s="145"/>
      <c r="EPV42" s="129"/>
      <c r="EPW42" s="130"/>
      <c r="EPX42" s="130"/>
      <c r="EPY42" s="131"/>
      <c r="EPZ42" s="134"/>
      <c r="EQA42" s="130"/>
      <c r="EQB42" s="133"/>
      <c r="EQC42" s="145"/>
      <c r="EQD42" s="129"/>
      <c r="EQE42" s="130"/>
      <c r="EQF42" s="130"/>
      <c r="EQG42" s="131"/>
      <c r="EQH42" s="134"/>
      <c r="EQI42" s="130"/>
      <c r="EQJ42" s="133"/>
      <c r="EQK42" s="145"/>
      <c r="EQL42" s="129"/>
      <c r="EQM42" s="130"/>
      <c r="EQN42" s="130"/>
      <c r="EQO42" s="131"/>
      <c r="EQP42" s="134"/>
      <c r="EQQ42" s="130"/>
      <c r="EQR42" s="133"/>
      <c r="EQS42" s="145"/>
      <c r="EQT42" s="129"/>
      <c r="EQU42" s="130"/>
      <c r="EQV42" s="130"/>
      <c r="EQW42" s="131"/>
      <c r="EQX42" s="134"/>
      <c r="EQY42" s="130"/>
      <c r="EQZ42" s="133"/>
      <c r="ERA42" s="145"/>
      <c r="ERB42" s="129"/>
      <c r="ERC42" s="130"/>
      <c r="ERD42" s="130"/>
      <c r="ERE42" s="131"/>
      <c r="ERF42" s="134"/>
      <c r="ERG42" s="130"/>
      <c r="ERH42" s="133"/>
      <c r="ERI42" s="145"/>
      <c r="ERJ42" s="129"/>
      <c r="ERK42" s="130"/>
      <c r="ERL42" s="130"/>
      <c r="ERM42" s="131"/>
      <c r="ERN42" s="134"/>
      <c r="ERO42" s="130"/>
      <c r="ERP42" s="133"/>
      <c r="ERQ42" s="145"/>
      <c r="ERR42" s="129"/>
      <c r="ERS42" s="130"/>
      <c r="ERT42" s="130"/>
      <c r="ERU42" s="131"/>
      <c r="ERV42" s="134"/>
      <c r="ERW42" s="130"/>
      <c r="ERX42" s="133"/>
      <c r="ERY42" s="145"/>
      <c r="ERZ42" s="129"/>
      <c r="ESA42" s="130"/>
      <c r="ESB42" s="130"/>
      <c r="ESC42" s="131"/>
      <c r="ESD42" s="134"/>
      <c r="ESE42" s="130"/>
      <c r="ESF42" s="133"/>
      <c r="ESG42" s="145"/>
      <c r="ESH42" s="129"/>
      <c r="ESI42" s="130"/>
      <c r="ESJ42" s="130"/>
      <c r="ESK42" s="131"/>
      <c r="ESL42" s="134"/>
      <c r="ESM42" s="130"/>
      <c r="ESN42" s="133"/>
      <c r="ESO42" s="145"/>
      <c r="ESP42" s="129"/>
      <c r="ESQ42" s="130"/>
      <c r="ESR42" s="130"/>
      <c r="ESS42" s="131"/>
      <c r="EST42" s="134"/>
      <c r="ESU42" s="130"/>
      <c r="ESV42" s="133"/>
      <c r="ESW42" s="145"/>
      <c r="ESX42" s="129"/>
      <c r="ESY42" s="130"/>
      <c r="ESZ42" s="130"/>
      <c r="ETA42" s="131"/>
      <c r="ETB42" s="134"/>
      <c r="ETC42" s="130"/>
      <c r="ETD42" s="133"/>
      <c r="ETE42" s="145"/>
      <c r="ETF42" s="129"/>
      <c r="ETG42" s="130"/>
      <c r="ETH42" s="130"/>
      <c r="ETI42" s="131"/>
      <c r="ETJ42" s="134"/>
      <c r="ETK42" s="130"/>
      <c r="ETL42" s="133"/>
      <c r="ETM42" s="145"/>
      <c r="ETN42" s="129"/>
      <c r="ETO42" s="130"/>
      <c r="ETP42" s="130"/>
      <c r="ETQ42" s="131"/>
      <c r="ETR42" s="134"/>
      <c r="ETS42" s="130"/>
      <c r="ETT42" s="133"/>
      <c r="ETU42" s="145"/>
      <c r="ETV42" s="129"/>
      <c r="ETW42" s="130"/>
      <c r="ETX42" s="130"/>
      <c r="ETY42" s="131"/>
      <c r="ETZ42" s="134"/>
      <c r="EUA42" s="130"/>
      <c r="EUB42" s="133"/>
      <c r="EUC42" s="145"/>
      <c r="EUD42" s="129"/>
      <c r="EUE42" s="130"/>
      <c r="EUF42" s="130"/>
      <c r="EUG42" s="131"/>
      <c r="EUH42" s="134"/>
      <c r="EUI42" s="130"/>
      <c r="EUJ42" s="133"/>
      <c r="EUK42" s="145"/>
      <c r="EUL42" s="129"/>
      <c r="EUM42" s="130"/>
      <c r="EUN42" s="130"/>
      <c r="EUO42" s="131"/>
      <c r="EUP42" s="134"/>
      <c r="EUQ42" s="130"/>
      <c r="EUR42" s="133"/>
      <c r="EUS42" s="145"/>
      <c r="EUT42" s="129"/>
      <c r="EUU42" s="130"/>
      <c r="EUV42" s="130"/>
      <c r="EUW42" s="131"/>
      <c r="EUX42" s="134"/>
      <c r="EUY42" s="130"/>
      <c r="EUZ42" s="133"/>
      <c r="EVA42" s="145"/>
      <c r="EVB42" s="129"/>
      <c r="EVC42" s="130"/>
      <c r="EVD42" s="130"/>
      <c r="EVE42" s="131"/>
      <c r="EVF42" s="134"/>
      <c r="EVG42" s="130"/>
      <c r="EVH42" s="133"/>
      <c r="EVI42" s="145"/>
      <c r="EVJ42" s="129"/>
      <c r="EVK42" s="130"/>
      <c r="EVL42" s="130"/>
      <c r="EVM42" s="131"/>
      <c r="EVN42" s="134"/>
      <c r="EVO42" s="130"/>
      <c r="EVP42" s="133"/>
      <c r="EVQ42" s="145"/>
      <c r="EVR42" s="129"/>
      <c r="EVS42" s="130"/>
      <c r="EVT42" s="130"/>
      <c r="EVU42" s="131"/>
      <c r="EVV42" s="134"/>
      <c r="EVW42" s="130"/>
      <c r="EVX42" s="133"/>
      <c r="EVY42" s="145"/>
      <c r="EVZ42" s="129"/>
      <c r="EWA42" s="130"/>
      <c r="EWB42" s="130"/>
      <c r="EWC42" s="131"/>
      <c r="EWD42" s="134"/>
      <c r="EWE42" s="130"/>
      <c r="EWF42" s="133"/>
      <c r="EWG42" s="145"/>
      <c r="EWH42" s="129"/>
      <c r="EWI42" s="130"/>
      <c r="EWJ42" s="130"/>
      <c r="EWK42" s="131"/>
      <c r="EWL42" s="134"/>
      <c r="EWM42" s="130"/>
      <c r="EWN42" s="133"/>
      <c r="EWO42" s="145"/>
      <c r="EWP42" s="129"/>
      <c r="EWQ42" s="130"/>
      <c r="EWR42" s="130"/>
      <c r="EWS42" s="131"/>
      <c r="EWT42" s="134"/>
      <c r="EWU42" s="130"/>
      <c r="EWV42" s="133"/>
      <c r="EWW42" s="145"/>
      <c r="EWX42" s="129"/>
      <c r="EWY42" s="130"/>
      <c r="EWZ42" s="130"/>
      <c r="EXA42" s="131"/>
      <c r="EXB42" s="134"/>
      <c r="EXC42" s="130"/>
      <c r="EXD42" s="133"/>
      <c r="EXE42" s="145"/>
      <c r="EXF42" s="129"/>
      <c r="EXG42" s="130"/>
      <c r="EXH42" s="130"/>
      <c r="EXI42" s="131"/>
      <c r="EXJ42" s="134"/>
      <c r="EXK42" s="130"/>
      <c r="EXL42" s="133"/>
      <c r="EXM42" s="145"/>
      <c r="EXN42" s="129"/>
      <c r="EXO42" s="130"/>
      <c r="EXP42" s="130"/>
      <c r="EXQ42" s="131"/>
      <c r="EXR42" s="134"/>
      <c r="EXS42" s="130"/>
      <c r="EXT42" s="133"/>
      <c r="EXU42" s="145"/>
      <c r="EXV42" s="129"/>
      <c r="EXW42" s="130"/>
      <c r="EXX42" s="130"/>
      <c r="EXY42" s="131"/>
      <c r="EXZ42" s="134"/>
      <c r="EYA42" s="130"/>
      <c r="EYB42" s="133"/>
      <c r="EYC42" s="145"/>
      <c r="EYD42" s="129"/>
      <c r="EYE42" s="130"/>
      <c r="EYF42" s="130"/>
      <c r="EYG42" s="131"/>
      <c r="EYH42" s="134"/>
      <c r="EYI42" s="130"/>
      <c r="EYJ42" s="133"/>
      <c r="EYK42" s="145"/>
      <c r="EYL42" s="129"/>
      <c r="EYM42" s="130"/>
      <c r="EYN42" s="130"/>
      <c r="EYO42" s="131"/>
      <c r="EYP42" s="134"/>
      <c r="EYQ42" s="130"/>
      <c r="EYR42" s="133"/>
      <c r="EYS42" s="145"/>
      <c r="EYT42" s="129"/>
      <c r="EYU42" s="130"/>
      <c r="EYV42" s="130"/>
      <c r="EYW42" s="131"/>
      <c r="EYX42" s="134"/>
      <c r="EYY42" s="130"/>
      <c r="EYZ42" s="133"/>
      <c r="EZA42" s="145"/>
      <c r="EZB42" s="129"/>
      <c r="EZC42" s="130"/>
      <c r="EZD42" s="130"/>
      <c r="EZE42" s="131"/>
      <c r="EZF42" s="134"/>
      <c r="EZG42" s="130"/>
      <c r="EZH42" s="133"/>
      <c r="EZI42" s="145"/>
      <c r="EZJ42" s="129"/>
      <c r="EZK42" s="130"/>
      <c r="EZL42" s="130"/>
      <c r="EZM42" s="131"/>
      <c r="EZN42" s="134"/>
      <c r="EZO42" s="130"/>
      <c r="EZP42" s="133"/>
      <c r="EZQ42" s="145"/>
      <c r="EZR42" s="129"/>
      <c r="EZS42" s="130"/>
      <c r="EZT42" s="130"/>
      <c r="EZU42" s="131"/>
      <c r="EZV42" s="134"/>
      <c r="EZW42" s="130"/>
      <c r="EZX42" s="133"/>
      <c r="EZY42" s="145"/>
      <c r="EZZ42" s="129"/>
      <c r="FAA42" s="130"/>
      <c r="FAB42" s="130"/>
      <c r="FAC42" s="131"/>
      <c r="FAD42" s="134"/>
      <c r="FAE42" s="130"/>
      <c r="FAF42" s="133"/>
      <c r="FAG42" s="145"/>
      <c r="FAH42" s="129"/>
      <c r="FAI42" s="130"/>
      <c r="FAJ42" s="130"/>
      <c r="FAK42" s="131"/>
      <c r="FAL42" s="134"/>
      <c r="FAM42" s="130"/>
      <c r="FAN42" s="133"/>
      <c r="FAO42" s="145"/>
      <c r="FAP42" s="129"/>
      <c r="FAQ42" s="130"/>
      <c r="FAR42" s="130"/>
      <c r="FAS42" s="131"/>
      <c r="FAT42" s="134"/>
      <c r="FAU42" s="130"/>
      <c r="FAV42" s="133"/>
      <c r="FAW42" s="145"/>
      <c r="FAX42" s="129"/>
      <c r="FAY42" s="130"/>
      <c r="FAZ42" s="130"/>
      <c r="FBA42" s="131"/>
      <c r="FBB42" s="134"/>
      <c r="FBC42" s="130"/>
      <c r="FBD42" s="133"/>
      <c r="FBE42" s="145"/>
      <c r="FBF42" s="129"/>
      <c r="FBG42" s="130"/>
      <c r="FBH42" s="130"/>
      <c r="FBI42" s="131"/>
      <c r="FBJ42" s="134"/>
      <c r="FBK42" s="130"/>
      <c r="FBL42" s="133"/>
      <c r="FBM42" s="145"/>
      <c r="FBN42" s="129"/>
      <c r="FBO42" s="130"/>
      <c r="FBP42" s="130"/>
      <c r="FBQ42" s="131"/>
      <c r="FBR42" s="134"/>
      <c r="FBS42" s="130"/>
      <c r="FBT42" s="133"/>
      <c r="FBU42" s="145"/>
      <c r="FBV42" s="129"/>
      <c r="FBW42" s="130"/>
      <c r="FBX42" s="130"/>
      <c r="FBY42" s="131"/>
      <c r="FBZ42" s="134"/>
      <c r="FCA42" s="130"/>
      <c r="FCB42" s="133"/>
      <c r="FCC42" s="145"/>
      <c r="FCD42" s="129"/>
      <c r="FCE42" s="130"/>
      <c r="FCF42" s="130"/>
      <c r="FCG42" s="131"/>
      <c r="FCH42" s="134"/>
      <c r="FCI42" s="130"/>
      <c r="FCJ42" s="133"/>
      <c r="FCK42" s="145"/>
      <c r="FCL42" s="129"/>
      <c r="FCM42" s="130"/>
      <c r="FCN42" s="130"/>
      <c r="FCO42" s="131"/>
      <c r="FCP42" s="134"/>
      <c r="FCQ42" s="130"/>
      <c r="FCR42" s="133"/>
      <c r="FCS42" s="145"/>
      <c r="FCT42" s="129"/>
      <c r="FCU42" s="130"/>
      <c r="FCV42" s="130"/>
      <c r="FCW42" s="131"/>
      <c r="FCX42" s="134"/>
      <c r="FCY42" s="130"/>
      <c r="FCZ42" s="133"/>
      <c r="FDA42" s="145"/>
      <c r="FDB42" s="129"/>
      <c r="FDC42" s="130"/>
      <c r="FDD42" s="130"/>
      <c r="FDE42" s="131"/>
      <c r="FDF42" s="134"/>
      <c r="FDG42" s="130"/>
      <c r="FDH42" s="133"/>
      <c r="FDI42" s="145"/>
      <c r="FDJ42" s="129"/>
      <c r="FDK42" s="130"/>
      <c r="FDL42" s="130"/>
      <c r="FDM42" s="131"/>
      <c r="FDN42" s="134"/>
      <c r="FDO42" s="130"/>
      <c r="FDP42" s="133"/>
      <c r="FDQ42" s="145"/>
      <c r="FDR42" s="129"/>
      <c r="FDS42" s="130"/>
      <c r="FDT42" s="130"/>
      <c r="FDU42" s="131"/>
      <c r="FDV42" s="134"/>
      <c r="FDW42" s="130"/>
      <c r="FDX42" s="133"/>
      <c r="FDY42" s="145"/>
      <c r="FDZ42" s="129"/>
      <c r="FEA42" s="130"/>
      <c r="FEB42" s="130"/>
      <c r="FEC42" s="131"/>
      <c r="FED42" s="134"/>
      <c r="FEE42" s="130"/>
      <c r="FEF42" s="133"/>
      <c r="FEG42" s="145"/>
      <c r="FEH42" s="129"/>
      <c r="FEI42" s="130"/>
      <c r="FEJ42" s="130"/>
      <c r="FEK42" s="131"/>
      <c r="FEL42" s="134"/>
      <c r="FEM42" s="130"/>
      <c r="FEN42" s="133"/>
      <c r="FEO42" s="145"/>
      <c r="FEP42" s="129"/>
      <c r="FEQ42" s="130"/>
      <c r="FER42" s="130"/>
      <c r="FES42" s="131"/>
      <c r="FET42" s="134"/>
      <c r="FEU42" s="130"/>
      <c r="FEV42" s="133"/>
      <c r="FEW42" s="145"/>
      <c r="FEX42" s="129"/>
      <c r="FEY42" s="130"/>
      <c r="FEZ42" s="130"/>
      <c r="FFA42" s="131"/>
      <c r="FFB42" s="134"/>
      <c r="FFC42" s="130"/>
      <c r="FFD42" s="133"/>
      <c r="FFE42" s="145"/>
      <c r="FFF42" s="129"/>
      <c r="FFG42" s="130"/>
      <c r="FFH42" s="130"/>
      <c r="FFI42" s="131"/>
      <c r="FFJ42" s="134"/>
      <c r="FFK42" s="130"/>
      <c r="FFL42" s="133"/>
      <c r="FFM42" s="145"/>
      <c r="FFN42" s="129"/>
      <c r="FFO42" s="130"/>
      <c r="FFP42" s="130"/>
      <c r="FFQ42" s="131"/>
      <c r="FFR42" s="134"/>
      <c r="FFS42" s="130"/>
      <c r="FFT42" s="133"/>
      <c r="FFU42" s="145"/>
      <c r="FFV42" s="129"/>
      <c r="FFW42" s="130"/>
      <c r="FFX42" s="130"/>
      <c r="FFY42" s="131"/>
      <c r="FFZ42" s="134"/>
      <c r="FGA42" s="130"/>
      <c r="FGB42" s="133"/>
      <c r="FGC42" s="145"/>
      <c r="FGD42" s="129"/>
      <c r="FGE42" s="130"/>
      <c r="FGF42" s="130"/>
      <c r="FGG42" s="131"/>
      <c r="FGH42" s="134"/>
      <c r="FGI42" s="130"/>
      <c r="FGJ42" s="133"/>
      <c r="FGK42" s="145"/>
      <c r="FGL42" s="129"/>
      <c r="FGM42" s="130"/>
      <c r="FGN42" s="130"/>
      <c r="FGO42" s="131"/>
      <c r="FGP42" s="134"/>
      <c r="FGQ42" s="130"/>
      <c r="FGR42" s="133"/>
      <c r="FGS42" s="145"/>
      <c r="FGT42" s="129"/>
      <c r="FGU42" s="130"/>
      <c r="FGV42" s="130"/>
      <c r="FGW42" s="131"/>
      <c r="FGX42" s="134"/>
      <c r="FGY42" s="130"/>
      <c r="FGZ42" s="133"/>
      <c r="FHA42" s="145"/>
      <c r="FHB42" s="129"/>
      <c r="FHC42" s="130"/>
      <c r="FHD42" s="130"/>
      <c r="FHE42" s="131"/>
      <c r="FHF42" s="134"/>
      <c r="FHG42" s="130"/>
      <c r="FHH42" s="133"/>
      <c r="FHI42" s="145"/>
      <c r="FHJ42" s="129"/>
      <c r="FHK42" s="130"/>
      <c r="FHL42" s="130"/>
      <c r="FHM42" s="131"/>
      <c r="FHN42" s="134"/>
      <c r="FHO42" s="130"/>
      <c r="FHP42" s="133"/>
      <c r="FHQ42" s="145"/>
      <c r="FHR42" s="129"/>
      <c r="FHS42" s="130"/>
      <c r="FHT42" s="130"/>
      <c r="FHU42" s="131"/>
      <c r="FHV42" s="134"/>
      <c r="FHW42" s="130"/>
      <c r="FHX42" s="133"/>
      <c r="FHY42" s="145"/>
      <c r="FHZ42" s="129"/>
      <c r="FIA42" s="130"/>
      <c r="FIB42" s="130"/>
      <c r="FIC42" s="131"/>
      <c r="FID42" s="134"/>
      <c r="FIE42" s="130"/>
      <c r="FIF42" s="133"/>
      <c r="FIG42" s="145"/>
      <c r="FIH42" s="129"/>
      <c r="FII42" s="130"/>
      <c r="FIJ42" s="130"/>
      <c r="FIK42" s="131"/>
      <c r="FIL42" s="134"/>
      <c r="FIM42" s="130"/>
      <c r="FIN42" s="133"/>
      <c r="FIO42" s="145"/>
      <c r="FIP42" s="129"/>
      <c r="FIQ42" s="130"/>
      <c r="FIR42" s="130"/>
      <c r="FIS42" s="131"/>
      <c r="FIT42" s="134"/>
      <c r="FIU42" s="130"/>
      <c r="FIV42" s="133"/>
      <c r="FIW42" s="145"/>
      <c r="FIX42" s="129"/>
      <c r="FIY42" s="130"/>
      <c r="FIZ42" s="130"/>
      <c r="FJA42" s="131"/>
      <c r="FJB42" s="134"/>
      <c r="FJC42" s="130"/>
      <c r="FJD42" s="133"/>
      <c r="FJE42" s="145"/>
      <c r="FJF42" s="129"/>
      <c r="FJG42" s="130"/>
      <c r="FJH42" s="130"/>
      <c r="FJI42" s="131"/>
      <c r="FJJ42" s="134"/>
      <c r="FJK42" s="130"/>
      <c r="FJL42" s="133"/>
      <c r="FJM42" s="145"/>
      <c r="FJN42" s="129"/>
      <c r="FJO42" s="130"/>
      <c r="FJP42" s="130"/>
      <c r="FJQ42" s="131"/>
      <c r="FJR42" s="134"/>
      <c r="FJS42" s="130"/>
      <c r="FJT42" s="133"/>
      <c r="FJU42" s="145"/>
      <c r="FJV42" s="129"/>
      <c r="FJW42" s="130"/>
      <c r="FJX42" s="130"/>
      <c r="FJY42" s="131"/>
      <c r="FJZ42" s="134"/>
      <c r="FKA42" s="130"/>
      <c r="FKB42" s="133"/>
      <c r="FKC42" s="145"/>
      <c r="FKD42" s="129"/>
      <c r="FKE42" s="130"/>
      <c r="FKF42" s="130"/>
      <c r="FKG42" s="131"/>
      <c r="FKH42" s="134"/>
      <c r="FKI42" s="130"/>
      <c r="FKJ42" s="133"/>
      <c r="FKK42" s="145"/>
      <c r="FKL42" s="129"/>
      <c r="FKM42" s="130"/>
      <c r="FKN42" s="130"/>
      <c r="FKO42" s="131"/>
      <c r="FKP42" s="134"/>
      <c r="FKQ42" s="130"/>
      <c r="FKR42" s="133"/>
      <c r="FKS42" s="145"/>
      <c r="FKT42" s="129"/>
      <c r="FKU42" s="130"/>
      <c r="FKV42" s="130"/>
      <c r="FKW42" s="131"/>
      <c r="FKX42" s="134"/>
      <c r="FKY42" s="130"/>
      <c r="FKZ42" s="133"/>
      <c r="FLA42" s="145"/>
      <c r="FLB42" s="129"/>
      <c r="FLC42" s="130"/>
      <c r="FLD42" s="130"/>
      <c r="FLE42" s="131"/>
      <c r="FLF42" s="134"/>
      <c r="FLG42" s="130"/>
      <c r="FLH42" s="133"/>
      <c r="FLI42" s="145"/>
      <c r="FLJ42" s="129"/>
      <c r="FLK42" s="130"/>
      <c r="FLL42" s="130"/>
      <c r="FLM42" s="131"/>
      <c r="FLN42" s="134"/>
      <c r="FLO42" s="130"/>
      <c r="FLP42" s="133"/>
      <c r="FLQ42" s="145"/>
      <c r="FLR42" s="129"/>
      <c r="FLS42" s="130"/>
      <c r="FLT42" s="130"/>
      <c r="FLU42" s="131"/>
      <c r="FLV42" s="134"/>
      <c r="FLW42" s="130"/>
      <c r="FLX42" s="133"/>
      <c r="FLY42" s="145"/>
      <c r="FLZ42" s="129"/>
      <c r="FMA42" s="130"/>
      <c r="FMB42" s="130"/>
      <c r="FMC42" s="131"/>
      <c r="FMD42" s="134"/>
      <c r="FME42" s="130"/>
      <c r="FMF42" s="133"/>
      <c r="FMG42" s="145"/>
      <c r="FMH42" s="129"/>
      <c r="FMI42" s="130"/>
      <c r="FMJ42" s="130"/>
      <c r="FMK42" s="131"/>
      <c r="FML42" s="134"/>
      <c r="FMM42" s="130"/>
      <c r="FMN42" s="133"/>
      <c r="FMO42" s="145"/>
      <c r="FMP42" s="129"/>
      <c r="FMQ42" s="130"/>
      <c r="FMR42" s="130"/>
      <c r="FMS42" s="131"/>
      <c r="FMT42" s="134"/>
      <c r="FMU42" s="130"/>
      <c r="FMV42" s="133"/>
      <c r="FMW42" s="145"/>
      <c r="FMX42" s="129"/>
      <c r="FMY42" s="130"/>
      <c r="FMZ42" s="130"/>
      <c r="FNA42" s="131"/>
      <c r="FNB42" s="134"/>
      <c r="FNC42" s="130"/>
      <c r="FND42" s="133"/>
      <c r="FNE42" s="145"/>
      <c r="FNF42" s="129"/>
      <c r="FNG42" s="130"/>
      <c r="FNH42" s="130"/>
      <c r="FNI42" s="131"/>
      <c r="FNJ42" s="134"/>
      <c r="FNK42" s="130"/>
      <c r="FNL42" s="133"/>
      <c r="FNM42" s="145"/>
      <c r="FNN42" s="129"/>
      <c r="FNO42" s="130"/>
      <c r="FNP42" s="130"/>
      <c r="FNQ42" s="131"/>
      <c r="FNR42" s="134"/>
      <c r="FNS42" s="130"/>
      <c r="FNT42" s="133"/>
      <c r="FNU42" s="145"/>
      <c r="FNV42" s="129"/>
      <c r="FNW42" s="130"/>
      <c r="FNX42" s="130"/>
      <c r="FNY42" s="131"/>
      <c r="FNZ42" s="134"/>
      <c r="FOA42" s="130"/>
      <c r="FOB42" s="133"/>
      <c r="FOC42" s="145"/>
      <c r="FOD42" s="129"/>
      <c r="FOE42" s="130"/>
      <c r="FOF42" s="130"/>
      <c r="FOG42" s="131"/>
      <c r="FOH42" s="134"/>
      <c r="FOI42" s="130"/>
      <c r="FOJ42" s="133"/>
      <c r="FOK42" s="145"/>
      <c r="FOL42" s="129"/>
      <c r="FOM42" s="130"/>
      <c r="FON42" s="130"/>
      <c r="FOO42" s="131"/>
      <c r="FOP42" s="134"/>
      <c r="FOQ42" s="130"/>
      <c r="FOR42" s="133"/>
      <c r="FOS42" s="145"/>
      <c r="FOT42" s="129"/>
      <c r="FOU42" s="130"/>
      <c r="FOV42" s="130"/>
      <c r="FOW42" s="131"/>
      <c r="FOX42" s="134"/>
      <c r="FOY42" s="130"/>
      <c r="FOZ42" s="133"/>
      <c r="FPA42" s="145"/>
      <c r="FPB42" s="129"/>
      <c r="FPC42" s="130"/>
      <c r="FPD42" s="130"/>
      <c r="FPE42" s="131"/>
      <c r="FPF42" s="134"/>
      <c r="FPG42" s="130"/>
      <c r="FPH42" s="133"/>
      <c r="FPI42" s="145"/>
      <c r="FPJ42" s="129"/>
      <c r="FPK42" s="130"/>
      <c r="FPL42" s="130"/>
      <c r="FPM42" s="131"/>
      <c r="FPN42" s="134"/>
      <c r="FPO42" s="130"/>
      <c r="FPP42" s="133"/>
      <c r="FPQ42" s="145"/>
      <c r="FPR42" s="129"/>
      <c r="FPS42" s="130"/>
      <c r="FPT42" s="130"/>
      <c r="FPU42" s="131"/>
      <c r="FPV42" s="134"/>
      <c r="FPW42" s="130"/>
      <c r="FPX42" s="133"/>
      <c r="FPY42" s="145"/>
      <c r="FPZ42" s="129"/>
      <c r="FQA42" s="130"/>
      <c r="FQB42" s="130"/>
      <c r="FQC42" s="131"/>
      <c r="FQD42" s="134"/>
      <c r="FQE42" s="130"/>
      <c r="FQF42" s="133"/>
      <c r="FQG42" s="145"/>
      <c r="FQH42" s="129"/>
      <c r="FQI42" s="130"/>
      <c r="FQJ42" s="130"/>
      <c r="FQK42" s="131"/>
      <c r="FQL42" s="134"/>
      <c r="FQM42" s="130"/>
      <c r="FQN42" s="133"/>
      <c r="FQO42" s="145"/>
      <c r="FQP42" s="129"/>
      <c r="FQQ42" s="130"/>
      <c r="FQR42" s="130"/>
      <c r="FQS42" s="131"/>
      <c r="FQT42" s="134"/>
      <c r="FQU42" s="130"/>
      <c r="FQV42" s="133"/>
      <c r="FQW42" s="145"/>
      <c r="FQX42" s="129"/>
      <c r="FQY42" s="130"/>
      <c r="FQZ42" s="130"/>
      <c r="FRA42" s="131"/>
      <c r="FRB42" s="134"/>
      <c r="FRC42" s="130"/>
      <c r="FRD42" s="133"/>
      <c r="FRE42" s="145"/>
      <c r="FRF42" s="129"/>
      <c r="FRG42" s="130"/>
      <c r="FRH42" s="130"/>
      <c r="FRI42" s="131"/>
      <c r="FRJ42" s="134"/>
      <c r="FRK42" s="130"/>
      <c r="FRL42" s="133"/>
      <c r="FRM42" s="145"/>
      <c r="FRN42" s="129"/>
      <c r="FRO42" s="130"/>
      <c r="FRP42" s="130"/>
      <c r="FRQ42" s="131"/>
      <c r="FRR42" s="134"/>
      <c r="FRS42" s="130"/>
      <c r="FRT42" s="133"/>
      <c r="FRU42" s="145"/>
      <c r="FRV42" s="129"/>
      <c r="FRW42" s="130"/>
      <c r="FRX42" s="130"/>
      <c r="FRY42" s="131"/>
      <c r="FRZ42" s="134"/>
      <c r="FSA42" s="130"/>
      <c r="FSB42" s="133"/>
      <c r="FSC42" s="145"/>
      <c r="FSD42" s="129"/>
      <c r="FSE42" s="130"/>
      <c r="FSF42" s="130"/>
      <c r="FSG42" s="131"/>
      <c r="FSH42" s="134"/>
      <c r="FSI42" s="130"/>
      <c r="FSJ42" s="133"/>
      <c r="FSK42" s="145"/>
      <c r="FSL42" s="129"/>
      <c r="FSM42" s="130"/>
      <c r="FSN42" s="130"/>
      <c r="FSO42" s="131"/>
      <c r="FSP42" s="134"/>
      <c r="FSQ42" s="130"/>
      <c r="FSR42" s="133"/>
      <c r="FSS42" s="145"/>
      <c r="FST42" s="129"/>
      <c r="FSU42" s="130"/>
      <c r="FSV42" s="130"/>
      <c r="FSW42" s="131"/>
      <c r="FSX42" s="134"/>
      <c r="FSY42" s="130"/>
      <c r="FSZ42" s="133"/>
      <c r="FTA42" s="145"/>
      <c r="FTB42" s="129"/>
      <c r="FTC42" s="130"/>
      <c r="FTD42" s="130"/>
      <c r="FTE42" s="131"/>
      <c r="FTF42" s="134"/>
      <c r="FTG42" s="130"/>
      <c r="FTH42" s="133"/>
      <c r="FTI42" s="145"/>
      <c r="FTJ42" s="129"/>
      <c r="FTK42" s="130"/>
      <c r="FTL42" s="130"/>
      <c r="FTM42" s="131"/>
      <c r="FTN42" s="134"/>
      <c r="FTO42" s="130"/>
      <c r="FTP42" s="133"/>
      <c r="FTQ42" s="145"/>
      <c r="FTR42" s="129"/>
      <c r="FTS42" s="130"/>
      <c r="FTT42" s="130"/>
      <c r="FTU42" s="131"/>
      <c r="FTV42" s="134"/>
      <c r="FTW42" s="130"/>
      <c r="FTX42" s="133"/>
      <c r="FTY42" s="145"/>
      <c r="FTZ42" s="129"/>
      <c r="FUA42" s="130"/>
      <c r="FUB42" s="130"/>
      <c r="FUC42" s="131"/>
      <c r="FUD42" s="134"/>
      <c r="FUE42" s="130"/>
      <c r="FUF42" s="133"/>
      <c r="FUG42" s="145"/>
      <c r="FUH42" s="129"/>
      <c r="FUI42" s="130"/>
      <c r="FUJ42" s="130"/>
      <c r="FUK42" s="131"/>
      <c r="FUL42" s="134"/>
      <c r="FUM42" s="130"/>
      <c r="FUN42" s="133"/>
      <c r="FUO42" s="145"/>
      <c r="FUP42" s="129"/>
      <c r="FUQ42" s="130"/>
      <c r="FUR42" s="130"/>
      <c r="FUS42" s="131"/>
      <c r="FUT42" s="134"/>
      <c r="FUU42" s="130"/>
      <c r="FUV42" s="133"/>
      <c r="FUW42" s="145"/>
      <c r="FUX42" s="129"/>
      <c r="FUY42" s="130"/>
      <c r="FUZ42" s="130"/>
      <c r="FVA42" s="131"/>
      <c r="FVB42" s="134"/>
      <c r="FVC42" s="130"/>
      <c r="FVD42" s="133"/>
      <c r="FVE42" s="145"/>
      <c r="FVF42" s="129"/>
      <c r="FVG42" s="130"/>
      <c r="FVH42" s="130"/>
      <c r="FVI42" s="131"/>
      <c r="FVJ42" s="134"/>
      <c r="FVK42" s="130"/>
      <c r="FVL42" s="133"/>
      <c r="FVM42" s="145"/>
      <c r="FVN42" s="129"/>
      <c r="FVO42" s="130"/>
      <c r="FVP42" s="130"/>
      <c r="FVQ42" s="131"/>
      <c r="FVR42" s="134"/>
      <c r="FVS42" s="130"/>
      <c r="FVT42" s="133"/>
      <c r="FVU42" s="145"/>
      <c r="FVV42" s="129"/>
      <c r="FVW42" s="130"/>
      <c r="FVX42" s="130"/>
      <c r="FVY42" s="131"/>
      <c r="FVZ42" s="134"/>
      <c r="FWA42" s="130"/>
      <c r="FWB42" s="133"/>
      <c r="FWC42" s="145"/>
      <c r="FWD42" s="129"/>
      <c r="FWE42" s="130"/>
      <c r="FWF42" s="130"/>
      <c r="FWG42" s="131"/>
      <c r="FWH42" s="134"/>
      <c r="FWI42" s="130"/>
      <c r="FWJ42" s="133"/>
      <c r="FWK42" s="145"/>
      <c r="FWL42" s="129"/>
      <c r="FWM42" s="130"/>
      <c r="FWN42" s="130"/>
      <c r="FWO42" s="131"/>
      <c r="FWP42" s="134"/>
      <c r="FWQ42" s="130"/>
      <c r="FWR42" s="133"/>
      <c r="FWS42" s="145"/>
      <c r="FWT42" s="129"/>
      <c r="FWU42" s="130"/>
      <c r="FWV42" s="130"/>
      <c r="FWW42" s="131"/>
      <c r="FWX42" s="134"/>
      <c r="FWY42" s="130"/>
      <c r="FWZ42" s="133"/>
      <c r="FXA42" s="145"/>
      <c r="FXB42" s="129"/>
      <c r="FXC42" s="130"/>
      <c r="FXD42" s="130"/>
      <c r="FXE42" s="131"/>
      <c r="FXF42" s="134"/>
      <c r="FXG42" s="130"/>
      <c r="FXH42" s="133"/>
      <c r="FXI42" s="145"/>
      <c r="FXJ42" s="129"/>
      <c r="FXK42" s="130"/>
      <c r="FXL42" s="130"/>
      <c r="FXM42" s="131"/>
      <c r="FXN42" s="134"/>
      <c r="FXO42" s="130"/>
      <c r="FXP42" s="133"/>
      <c r="FXQ42" s="145"/>
      <c r="FXR42" s="129"/>
      <c r="FXS42" s="130"/>
      <c r="FXT42" s="130"/>
      <c r="FXU42" s="131"/>
      <c r="FXV42" s="134"/>
      <c r="FXW42" s="130"/>
      <c r="FXX42" s="133"/>
      <c r="FXY42" s="145"/>
      <c r="FXZ42" s="129"/>
      <c r="FYA42" s="130"/>
      <c r="FYB42" s="130"/>
      <c r="FYC42" s="131"/>
      <c r="FYD42" s="134"/>
      <c r="FYE42" s="130"/>
      <c r="FYF42" s="133"/>
      <c r="FYG42" s="145"/>
      <c r="FYH42" s="129"/>
      <c r="FYI42" s="130"/>
      <c r="FYJ42" s="130"/>
      <c r="FYK42" s="131"/>
      <c r="FYL42" s="134"/>
      <c r="FYM42" s="130"/>
      <c r="FYN42" s="133"/>
      <c r="FYO42" s="145"/>
      <c r="FYP42" s="129"/>
      <c r="FYQ42" s="130"/>
      <c r="FYR42" s="130"/>
      <c r="FYS42" s="131"/>
      <c r="FYT42" s="134"/>
      <c r="FYU42" s="130"/>
      <c r="FYV42" s="133"/>
      <c r="FYW42" s="145"/>
      <c r="FYX42" s="129"/>
      <c r="FYY42" s="130"/>
      <c r="FYZ42" s="130"/>
      <c r="FZA42" s="131"/>
      <c r="FZB42" s="134"/>
      <c r="FZC42" s="130"/>
      <c r="FZD42" s="133"/>
      <c r="FZE42" s="145"/>
      <c r="FZF42" s="129"/>
      <c r="FZG42" s="130"/>
      <c r="FZH42" s="130"/>
      <c r="FZI42" s="131"/>
      <c r="FZJ42" s="134"/>
      <c r="FZK42" s="130"/>
      <c r="FZL42" s="133"/>
      <c r="FZM42" s="145"/>
      <c r="FZN42" s="129"/>
      <c r="FZO42" s="130"/>
      <c r="FZP42" s="130"/>
      <c r="FZQ42" s="131"/>
      <c r="FZR42" s="134"/>
      <c r="FZS42" s="130"/>
      <c r="FZT42" s="133"/>
      <c r="FZU42" s="145"/>
      <c r="FZV42" s="129"/>
      <c r="FZW42" s="130"/>
      <c r="FZX42" s="130"/>
      <c r="FZY42" s="131"/>
      <c r="FZZ42" s="134"/>
      <c r="GAA42" s="130"/>
      <c r="GAB42" s="133"/>
      <c r="GAC42" s="145"/>
      <c r="GAD42" s="129"/>
      <c r="GAE42" s="130"/>
      <c r="GAF42" s="130"/>
      <c r="GAG42" s="131"/>
      <c r="GAH42" s="134"/>
      <c r="GAI42" s="130"/>
      <c r="GAJ42" s="133"/>
      <c r="GAK42" s="145"/>
      <c r="GAL42" s="129"/>
      <c r="GAM42" s="130"/>
      <c r="GAN42" s="130"/>
      <c r="GAO42" s="131"/>
      <c r="GAP42" s="134"/>
      <c r="GAQ42" s="130"/>
      <c r="GAR42" s="133"/>
      <c r="GAS42" s="145"/>
      <c r="GAT42" s="129"/>
      <c r="GAU42" s="130"/>
      <c r="GAV42" s="130"/>
      <c r="GAW42" s="131"/>
      <c r="GAX42" s="134"/>
      <c r="GAY42" s="130"/>
      <c r="GAZ42" s="133"/>
      <c r="GBA42" s="145"/>
      <c r="GBB42" s="129"/>
      <c r="GBC42" s="130"/>
      <c r="GBD42" s="130"/>
      <c r="GBE42" s="131"/>
      <c r="GBF42" s="134"/>
      <c r="GBG42" s="130"/>
      <c r="GBH42" s="133"/>
      <c r="GBI42" s="145"/>
      <c r="GBJ42" s="129"/>
      <c r="GBK42" s="130"/>
      <c r="GBL42" s="130"/>
      <c r="GBM42" s="131"/>
      <c r="GBN42" s="134"/>
      <c r="GBO42" s="130"/>
      <c r="GBP42" s="133"/>
      <c r="GBQ42" s="145"/>
      <c r="GBR42" s="129"/>
      <c r="GBS42" s="130"/>
      <c r="GBT42" s="130"/>
      <c r="GBU42" s="131"/>
      <c r="GBV42" s="134"/>
      <c r="GBW42" s="130"/>
      <c r="GBX42" s="133"/>
      <c r="GBY42" s="145"/>
      <c r="GBZ42" s="129"/>
      <c r="GCA42" s="130"/>
      <c r="GCB42" s="130"/>
      <c r="GCC42" s="131"/>
      <c r="GCD42" s="134"/>
      <c r="GCE42" s="130"/>
      <c r="GCF42" s="133"/>
      <c r="GCG42" s="145"/>
      <c r="GCH42" s="129"/>
      <c r="GCI42" s="130"/>
      <c r="GCJ42" s="130"/>
      <c r="GCK42" s="131"/>
      <c r="GCL42" s="134"/>
      <c r="GCM42" s="130"/>
      <c r="GCN42" s="133"/>
      <c r="GCO42" s="145"/>
      <c r="GCP42" s="129"/>
      <c r="GCQ42" s="130"/>
      <c r="GCR42" s="130"/>
      <c r="GCS42" s="131"/>
      <c r="GCT42" s="134"/>
      <c r="GCU42" s="130"/>
      <c r="GCV42" s="133"/>
      <c r="GCW42" s="145"/>
      <c r="GCX42" s="129"/>
      <c r="GCY42" s="130"/>
      <c r="GCZ42" s="130"/>
      <c r="GDA42" s="131"/>
      <c r="GDB42" s="134"/>
      <c r="GDC42" s="130"/>
      <c r="GDD42" s="133"/>
      <c r="GDE42" s="145"/>
      <c r="GDF42" s="129"/>
      <c r="GDG42" s="130"/>
      <c r="GDH42" s="130"/>
      <c r="GDI42" s="131"/>
      <c r="GDJ42" s="134"/>
      <c r="GDK42" s="130"/>
      <c r="GDL42" s="133"/>
      <c r="GDM42" s="145"/>
      <c r="GDN42" s="129"/>
      <c r="GDO42" s="130"/>
      <c r="GDP42" s="130"/>
      <c r="GDQ42" s="131"/>
      <c r="GDR42" s="134"/>
      <c r="GDS42" s="130"/>
      <c r="GDT42" s="133"/>
      <c r="GDU42" s="145"/>
      <c r="GDV42" s="129"/>
      <c r="GDW42" s="130"/>
      <c r="GDX42" s="130"/>
      <c r="GDY42" s="131"/>
      <c r="GDZ42" s="134"/>
      <c r="GEA42" s="130"/>
      <c r="GEB42" s="133"/>
      <c r="GEC42" s="145"/>
      <c r="GED42" s="129"/>
      <c r="GEE42" s="130"/>
      <c r="GEF42" s="130"/>
      <c r="GEG42" s="131"/>
      <c r="GEH42" s="134"/>
      <c r="GEI42" s="130"/>
      <c r="GEJ42" s="133"/>
      <c r="GEK42" s="145"/>
      <c r="GEL42" s="129"/>
      <c r="GEM42" s="130"/>
      <c r="GEN42" s="130"/>
      <c r="GEO42" s="131"/>
      <c r="GEP42" s="134"/>
      <c r="GEQ42" s="130"/>
      <c r="GER42" s="133"/>
      <c r="GES42" s="145"/>
      <c r="GET42" s="129"/>
      <c r="GEU42" s="130"/>
      <c r="GEV42" s="130"/>
      <c r="GEW42" s="131"/>
      <c r="GEX42" s="134"/>
      <c r="GEY42" s="130"/>
      <c r="GEZ42" s="133"/>
      <c r="GFA42" s="145"/>
      <c r="GFB42" s="129"/>
      <c r="GFC42" s="130"/>
      <c r="GFD42" s="130"/>
      <c r="GFE42" s="131"/>
      <c r="GFF42" s="134"/>
      <c r="GFG42" s="130"/>
      <c r="GFH42" s="133"/>
      <c r="GFI42" s="145"/>
      <c r="GFJ42" s="129"/>
      <c r="GFK42" s="130"/>
      <c r="GFL42" s="130"/>
      <c r="GFM42" s="131"/>
      <c r="GFN42" s="134"/>
      <c r="GFO42" s="130"/>
      <c r="GFP42" s="133"/>
      <c r="GFQ42" s="145"/>
      <c r="GFR42" s="129"/>
      <c r="GFS42" s="130"/>
      <c r="GFT42" s="130"/>
      <c r="GFU42" s="131"/>
      <c r="GFV42" s="134"/>
      <c r="GFW42" s="130"/>
      <c r="GFX42" s="133"/>
      <c r="GFY42" s="145"/>
      <c r="GFZ42" s="129"/>
      <c r="GGA42" s="130"/>
      <c r="GGB42" s="130"/>
      <c r="GGC42" s="131"/>
      <c r="GGD42" s="134"/>
      <c r="GGE42" s="130"/>
      <c r="GGF42" s="133"/>
      <c r="GGG42" s="145"/>
      <c r="GGH42" s="129"/>
      <c r="GGI42" s="130"/>
      <c r="GGJ42" s="130"/>
      <c r="GGK42" s="131"/>
      <c r="GGL42" s="134"/>
      <c r="GGM42" s="130"/>
      <c r="GGN42" s="133"/>
      <c r="GGO42" s="145"/>
      <c r="GGP42" s="129"/>
      <c r="GGQ42" s="130"/>
      <c r="GGR42" s="130"/>
      <c r="GGS42" s="131"/>
      <c r="GGT42" s="134"/>
      <c r="GGU42" s="130"/>
      <c r="GGV42" s="133"/>
      <c r="GGW42" s="145"/>
      <c r="GGX42" s="129"/>
      <c r="GGY42" s="130"/>
      <c r="GGZ42" s="130"/>
      <c r="GHA42" s="131"/>
      <c r="GHB42" s="134"/>
      <c r="GHC42" s="130"/>
      <c r="GHD42" s="133"/>
      <c r="GHE42" s="145"/>
      <c r="GHF42" s="129"/>
      <c r="GHG42" s="130"/>
      <c r="GHH42" s="130"/>
      <c r="GHI42" s="131"/>
      <c r="GHJ42" s="134"/>
      <c r="GHK42" s="130"/>
      <c r="GHL42" s="133"/>
      <c r="GHM42" s="145"/>
      <c r="GHN42" s="129"/>
      <c r="GHO42" s="130"/>
      <c r="GHP42" s="130"/>
      <c r="GHQ42" s="131"/>
      <c r="GHR42" s="134"/>
      <c r="GHS42" s="130"/>
      <c r="GHT42" s="133"/>
      <c r="GHU42" s="145"/>
      <c r="GHV42" s="129"/>
      <c r="GHW42" s="130"/>
      <c r="GHX42" s="130"/>
      <c r="GHY42" s="131"/>
      <c r="GHZ42" s="134"/>
      <c r="GIA42" s="130"/>
      <c r="GIB42" s="133"/>
      <c r="GIC42" s="145"/>
      <c r="GID42" s="129"/>
      <c r="GIE42" s="130"/>
      <c r="GIF42" s="130"/>
      <c r="GIG42" s="131"/>
      <c r="GIH42" s="134"/>
      <c r="GII42" s="130"/>
      <c r="GIJ42" s="133"/>
      <c r="GIK42" s="145"/>
      <c r="GIL42" s="129"/>
      <c r="GIM42" s="130"/>
      <c r="GIN42" s="130"/>
      <c r="GIO42" s="131"/>
      <c r="GIP42" s="134"/>
      <c r="GIQ42" s="130"/>
      <c r="GIR42" s="133"/>
      <c r="GIS42" s="145"/>
      <c r="GIT42" s="129"/>
      <c r="GIU42" s="130"/>
      <c r="GIV42" s="130"/>
      <c r="GIW42" s="131"/>
      <c r="GIX42" s="134"/>
      <c r="GIY42" s="130"/>
      <c r="GIZ42" s="133"/>
      <c r="GJA42" s="145"/>
      <c r="GJB42" s="129"/>
      <c r="GJC42" s="130"/>
      <c r="GJD42" s="130"/>
      <c r="GJE42" s="131"/>
      <c r="GJF42" s="134"/>
      <c r="GJG42" s="130"/>
      <c r="GJH42" s="133"/>
      <c r="GJI42" s="145"/>
      <c r="GJJ42" s="129"/>
      <c r="GJK42" s="130"/>
      <c r="GJL42" s="130"/>
      <c r="GJM42" s="131"/>
      <c r="GJN42" s="134"/>
      <c r="GJO42" s="130"/>
      <c r="GJP42" s="133"/>
      <c r="GJQ42" s="145"/>
      <c r="GJR42" s="129"/>
      <c r="GJS42" s="130"/>
      <c r="GJT42" s="130"/>
      <c r="GJU42" s="131"/>
      <c r="GJV42" s="134"/>
      <c r="GJW42" s="130"/>
      <c r="GJX42" s="133"/>
      <c r="GJY42" s="145"/>
      <c r="GJZ42" s="129"/>
      <c r="GKA42" s="130"/>
      <c r="GKB42" s="130"/>
      <c r="GKC42" s="131"/>
      <c r="GKD42" s="134"/>
      <c r="GKE42" s="130"/>
      <c r="GKF42" s="133"/>
      <c r="GKG42" s="145"/>
      <c r="GKH42" s="129"/>
      <c r="GKI42" s="130"/>
      <c r="GKJ42" s="130"/>
      <c r="GKK42" s="131"/>
      <c r="GKL42" s="134"/>
      <c r="GKM42" s="130"/>
      <c r="GKN42" s="133"/>
      <c r="GKO42" s="145"/>
      <c r="GKP42" s="129"/>
      <c r="GKQ42" s="130"/>
      <c r="GKR42" s="130"/>
      <c r="GKS42" s="131"/>
      <c r="GKT42" s="134"/>
      <c r="GKU42" s="130"/>
      <c r="GKV42" s="133"/>
      <c r="GKW42" s="145"/>
      <c r="GKX42" s="129"/>
      <c r="GKY42" s="130"/>
      <c r="GKZ42" s="130"/>
      <c r="GLA42" s="131"/>
      <c r="GLB42" s="134"/>
      <c r="GLC42" s="130"/>
      <c r="GLD42" s="133"/>
      <c r="GLE42" s="145"/>
      <c r="GLF42" s="129"/>
      <c r="GLG42" s="130"/>
      <c r="GLH42" s="130"/>
      <c r="GLI42" s="131"/>
      <c r="GLJ42" s="134"/>
      <c r="GLK42" s="130"/>
      <c r="GLL42" s="133"/>
      <c r="GLM42" s="145"/>
      <c r="GLN42" s="129"/>
      <c r="GLO42" s="130"/>
      <c r="GLP42" s="130"/>
      <c r="GLQ42" s="131"/>
      <c r="GLR42" s="134"/>
      <c r="GLS42" s="130"/>
      <c r="GLT42" s="133"/>
      <c r="GLU42" s="145"/>
      <c r="GLV42" s="129"/>
      <c r="GLW42" s="130"/>
      <c r="GLX42" s="130"/>
      <c r="GLY42" s="131"/>
      <c r="GLZ42" s="134"/>
      <c r="GMA42" s="130"/>
      <c r="GMB42" s="133"/>
      <c r="GMC42" s="145"/>
      <c r="GMD42" s="129"/>
      <c r="GME42" s="130"/>
      <c r="GMF42" s="130"/>
      <c r="GMG42" s="131"/>
      <c r="GMH42" s="134"/>
      <c r="GMI42" s="130"/>
      <c r="GMJ42" s="133"/>
      <c r="GMK42" s="145"/>
      <c r="GML42" s="129"/>
      <c r="GMM42" s="130"/>
      <c r="GMN42" s="130"/>
      <c r="GMO42" s="131"/>
      <c r="GMP42" s="134"/>
      <c r="GMQ42" s="130"/>
      <c r="GMR42" s="133"/>
      <c r="GMS42" s="145"/>
      <c r="GMT42" s="129"/>
      <c r="GMU42" s="130"/>
      <c r="GMV42" s="130"/>
      <c r="GMW42" s="131"/>
      <c r="GMX42" s="134"/>
      <c r="GMY42" s="130"/>
      <c r="GMZ42" s="133"/>
      <c r="GNA42" s="145"/>
      <c r="GNB42" s="129"/>
      <c r="GNC42" s="130"/>
      <c r="GND42" s="130"/>
      <c r="GNE42" s="131"/>
      <c r="GNF42" s="134"/>
      <c r="GNG42" s="130"/>
      <c r="GNH42" s="133"/>
      <c r="GNI42" s="145"/>
      <c r="GNJ42" s="129"/>
      <c r="GNK42" s="130"/>
      <c r="GNL42" s="130"/>
      <c r="GNM42" s="131"/>
      <c r="GNN42" s="134"/>
      <c r="GNO42" s="130"/>
      <c r="GNP42" s="133"/>
      <c r="GNQ42" s="145"/>
      <c r="GNR42" s="129"/>
      <c r="GNS42" s="130"/>
      <c r="GNT42" s="130"/>
      <c r="GNU42" s="131"/>
      <c r="GNV42" s="134"/>
      <c r="GNW42" s="130"/>
      <c r="GNX42" s="133"/>
      <c r="GNY42" s="145"/>
      <c r="GNZ42" s="129"/>
      <c r="GOA42" s="130"/>
      <c r="GOB42" s="130"/>
      <c r="GOC42" s="131"/>
      <c r="GOD42" s="134"/>
      <c r="GOE42" s="130"/>
      <c r="GOF42" s="133"/>
      <c r="GOG42" s="145"/>
      <c r="GOH42" s="129"/>
      <c r="GOI42" s="130"/>
      <c r="GOJ42" s="130"/>
      <c r="GOK42" s="131"/>
      <c r="GOL42" s="134"/>
      <c r="GOM42" s="130"/>
      <c r="GON42" s="133"/>
      <c r="GOO42" s="145"/>
      <c r="GOP42" s="129"/>
      <c r="GOQ42" s="130"/>
      <c r="GOR42" s="130"/>
      <c r="GOS42" s="131"/>
      <c r="GOT42" s="134"/>
      <c r="GOU42" s="130"/>
      <c r="GOV42" s="133"/>
      <c r="GOW42" s="145"/>
      <c r="GOX42" s="129"/>
      <c r="GOY42" s="130"/>
      <c r="GOZ42" s="130"/>
      <c r="GPA42" s="131"/>
      <c r="GPB42" s="134"/>
      <c r="GPC42" s="130"/>
      <c r="GPD42" s="133"/>
      <c r="GPE42" s="145"/>
      <c r="GPF42" s="129"/>
      <c r="GPG42" s="130"/>
      <c r="GPH42" s="130"/>
      <c r="GPI42" s="131"/>
      <c r="GPJ42" s="134"/>
      <c r="GPK42" s="130"/>
      <c r="GPL42" s="133"/>
      <c r="GPM42" s="145"/>
      <c r="GPN42" s="129"/>
      <c r="GPO42" s="130"/>
      <c r="GPP42" s="130"/>
      <c r="GPQ42" s="131"/>
      <c r="GPR42" s="134"/>
      <c r="GPS42" s="130"/>
      <c r="GPT42" s="133"/>
      <c r="GPU42" s="145"/>
      <c r="GPV42" s="129"/>
      <c r="GPW42" s="130"/>
      <c r="GPX42" s="130"/>
      <c r="GPY42" s="131"/>
      <c r="GPZ42" s="134"/>
      <c r="GQA42" s="130"/>
      <c r="GQB42" s="133"/>
      <c r="GQC42" s="145"/>
      <c r="GQD42" s="129"/>
      <c r="GQE42" s="130"/>
      <c r="GQF42" s="130"/>
      <c r="GQG42" s="131"/>
      <c r="GQH42" s="134"/>
      <c r="GQI42" s="130"/>
      <c r="GQJ42" s="133"/>
      <c r="GQK42" s="145"/>
      <c r="GQL42" s="129"/>
      <c r="GQM42" s="130"/>
      <c r="GQN42" s="130"/>
      <c r="GQO42" s="131"/>
      <c r="GQP42" s="134"/>
      <c r="GQQ42" s="130"/>
      <c r="GQR42" s="133"/>
      <c r="GQS42" s="145"/>
      <c r="GQT42" s="129"/>
      <c r="GQU42" s="130"/>
      <c r="GQV42" s="130"/>
      <c r="GQW42" s="131"/>
      <c r="GQX42" s="134"/>
      <c r="GQY42" s="130"/>
      <c r="GQZ42" s="133"/>
      <c r="GRA42" s="145"/>
      <c r="GRB42" s="129"/>
      <c r="GRC42" s="130"/>
      <c r="GRD42" s="130"/>
      <c r="GRE42" s="131"/>
      <c r="GRF42" s="134"/>
      <c r="GRG42" s="130"/>
      <c r="GRH42" s="133"/>
      <c r="GRI42" s="145"/>
      <c r="GRJ42" s="129"/>
      <c r="GRK42" s="130"/>
      <c r="GRL42" s="130"/>
      <c r="GRM42" s="131"/>
      <c r="GRN42" s="134"/>
      <c r="GRO42" s="130"/>
      <c r="GRP42" s="133"/>
      <c r="GRQ42" s="145"/>
      <c r="GRR42" s="129"/>
      <c r="GRS42" s="130"/>
      <c r="GRT42" s="130"/>
      <c r="GRU42" s="131"/>
      <c r="GRV42" s="134"/>
      <c r="GRW42" s="130"/>
      <c r="GRX42" s="133"/>
      <c r="GRY42" s="145"/>
      <c r="GRZ42" s="129"/>
      <c r="GSA42" s="130"/>
      <c r="GSB42" s="130"/>
      <c r="GSC42" s="131"/>
      <c r="GSD42" s="134"/>
      <c r="GSE42" s="130"/>
      <c r="GSF42" s="133"/>
      <c r="GSG42" s="145"/>
      <c r="GSH42" s="129"/>
      <c r="GSI42" s="130"/>
      <c r="GSJ42" s="130"/>
      <c r="GSK42" s="131"/>
      <c r="GSL42" s="134"/>
      <c r="GSM42" s="130"/>
      <c r="GSN42" s="133"/>
      <c r="GSO42" s="145"/>
      <c r="GSP42" s="129"/>
      <c r="GSQ42" s="130"/>
      <c r="GSR42" s="130"/>
      <c r="GSS42" s="131"/>
      <c r="GST42" s="134"/>
      <c r="GSU42" s="130"/>
      <c r="GSV42" s="133"/>
      <c r="GSW42" s="145"/>
      <c r="GSX42" s="129"/>
      <c r="GSY42" s="130"/>
      <c r="GSZ42" s="130"/>
      <c r="GTA42" s="131"/>
      <c r="GTB42" s="134"/>
      <c r="GTC42" s="130"/>
      <c r="GTD42" s="133"/>
      <c r="GTE42" s="145"/>
      <c r="GTF42" s="129"/>
      <c r="GTG42" s="130"/>
      <c r="GTH42" s="130"/>
      <c r="GTI42" s="131"/>
      <c r="GTJ42" s="134"/>
      <c r="GTK42" s="130"/>
      <c r="GTL42" s="133"/>
      <c r="GTM42" s="145"/>
      <c r="GTN42" s="129"/>
      <c r="GTO42" s="130"/>
      <c r="GTP42" s="130"/>
      <c r="GTQ42" s="131"/>
      <c r="GTR42" s="134"/>
      <c r="GTS42" s="130"/>
      <c r="GTT42" s="133"/>
      <c r="GTU42" s="145"/>
      <c r="GTV42" s="129"/>
      <c r="GTW42" s="130"/>
      <c r="GTX42" s="130"/>
      <c r="GTY42" s="131"/>
      <c r="GTZ42" s="134"/>
      <c r="GUA42" s="130"/>
      <c r="GUB42" s="133"/>
      <c r="GUC42" s="145"/>
      <c r="GUD42" s="129"/>
      <c r="GUE42" s="130"/>
      <c r="GUF42" s="130"/>
      <c r="GUG42" s="131"/>
      <c r="GUH42" s="134"/>
      <c r="GUI42" s="130"/>
      <c r="GUJ42" s="133"/>
      <c r="GUK42" s="145"/>
      <c r="GUL42" s="129"/>
      <c r="GUM42" s="130"/>
      <c r="GUN42" s="130"/>
      <c r="GUO42" s="131"/>
      <c r="GUP42" s="134"/>
      <c r="GUQ42" s="130"/>
      <c r="GUR42" s="133"/>
      <c r="GUS42" s="145"/>
      <c r="GUT42" s="129"/>
      <c r="GUU42" s="130"/>
      <c r="GUV42" s="130"/>
      <c r="GUW42" s="131"/>
      <c r="GUX42" s="134"/>
      <c r="GUY42" s="130"/>
      <c r="GUZ42" s="133"/>
      <c r="GVA42" s="145"/>
      <c r="GVB42" s="129"/>
      <c r="GVC42" s="130"/>
      <c r="GVD42" s="130"/>
      <c r="GVE42" s="131"/>
      <c r="GVF42" s="134"/>
      <c r="GVG42" s="130"/>
      <c r="GVH42" s="133"/>
      <c r="GVI42" s="145"/>
      <c r="GVJ42" s="129"/>
      <c r="GVK42" s="130"/>
      <c r="GVL42" s="130"/>
      <c r="GVM42" s="131"/>
      <c r="GVN42" s="134"/>
      <c r="GVO42" s="130"/>
      <c r="GVP42" s="133"/>
      <c r="GVQ42" s="145"/>
      <c r="GVR42" s="129"/>
      <c r="GVS42" s="130"/>
      <c r="GVT42" s="130"/>
      <c r="GVU42" s="131"/>
      <c r="GVV42" s="134"/>
      <c r="GVW42" s="130"/>
      <c r="GVX42" s="133"/>
      <c r="GVY42" s="145"/>
      <c r="GVZ42" s="129"/>
      <c r="GWA42" s="130"/>
      <c r="GWB42" s="130"/>
      <c r="GWC42" s="131"/>
      <c r="GWD42" s="134"/>
      <c r="GWE42" s="130"/>
      <c r="GWF42" s="133"/>
      <c r="GWG42" s="145"/>
      <c r="GWH42" s="129"/>
      <c r="GWI42" s="130"/>
      <c r="GWJ42" s="130"/>
      <c r="GWK42" s="131"/>
      <c r="GWL42" s="134"/>
      <c r="GWM42" s="130"/>
      <c r="GWN42" s="133"/>
      <c r="GWO42" s="145"/>
      <c r="GWP42" s="129"/>
      <c r="GWQ42" s="130"/>
      <c r="GWR42" s="130"/>
      <c r="GWS42" s="131"/>
      <c r="GWT42" s="134"/>
      <c r="GWU42" s="130"/>
      <c r="GWV42" s="133"/>
      <c r="GWW42" s="145"/>
      <c r="GWX42" s="129"/>
      <c r="GWY42" s="130"/>
      <c r="GWZ42" s="130"/>
      <c r="GXA42" s="131"/>
      <c r="GXB42" s="134"/>
      <c r="GXC42" s="130"/>
      <c r="GXD42" s="133"/>
      <c r="GXE42" s="145"/>
      <c r="GXF42" s="129"/>
      <c r="GXG42" s="130"/>
      <c r="GXH42" s="130"/>
      <c r="GXI42" s="131"/>
      <c r="GXJ42" s="134"/>
      <c r="GXK42" s="130"/>
      <c r="GXL42" s="133"/>
      <c r="GXM42" s="145"/>
      <c r="GXN42" s="129"/>
      <c r="GXO42" s="130"/>
      <c r="GXP42" s="130"/>
      <c r="GXQ42" s="131"/>
      <c r="GXR42" s="134"/>
      <c r="GXS42" s="130"/>
      <c r="GXT42" s="133"/>
      <c r="GXU42" s="145"/>
      <c r="GXV42" s="129"/>
      <c r="GXW42" s="130"/>
      <c r="GXX42" s="130"/>
      <c r="GXY42" s="131"/>
      <c r="GXZ42" s="134"/>
      <c r="GYA42" s="130"/>
      <c r="GYB42" s="133"/>
      <c r="GYC42" s="145"/>
      <c r="GYD42" s="129"/>
      <c r="GYE42" s="130"/>
      <c r="GYF42" s="130"/>
      <c r="GYG42" s="131"/>
      <c r="GYH42" s="134"/>
      <c r="GYI42" s="130"/>
      <c r="GYJ42" s="133"/>
      <c r="GYK42" s="145"/>
      <c r="GYL42" s="129"/>
      <c r="GYM42" s="130"/>
      <c r="GYN42" s="130"/>
      <c r="GYO42" s="131"/>
      <c r="GYP42" s="134"/>
      <c r="GYQ42" s="130"/>
      <c r="GYR42" s="133"/>
      <c r="GYS42" s="145"/>
      <c r="GYT42" s="129"/>
      <c r="GYU42" s="130"/>
      <c r="GYV42" s="130"/>
      <c r="GYW42" s="131"/>
      <c r="GYX42" s="134"/>
      <c r="GYY42" s="130"/>
      <c r="GYZ42" s="133"/>
      <c r="GZA42" s="145"/>
      <c r="GZB42" s="129"/>
      <c r="GZC42" s="130"/>
      <c r="GZD42" s="130"/>
      <c r="GZE42" s="131"/>
      <c r="GZF42" s="134"/>
      <c r="GZG42" s="130"/>
      <c r="GZH42" s="133"/>
      <c r="GZI42" s="145"/>
      <c r="GZJ42" s="129"/>
      <c r="GZK42" s="130"/>
      <c r="GZL42" s="130"/>
      <c r="GZM42" s="131"/>
      <c r="GZN42" s="134"/>
      <c r="GZO42" s="130"/>
      <c r="GZP42" s="133"/>
      <c r="GZQ42" s="145"/>
      <c r="GZR42" s="129"/>
      <c r="GZS42" s="130"/>
      <c r="GZT42" s="130"/>
      <c r="GZU42" s="131"/>
      <c r="GZV42" s="134"/>
      <c r="GZW42" s="130"/>
      <c r="GZX42" s="133"/>
      <c r="GZY42" s="145"/>
      <c r="GZZ42" s="129"/>
      <c r="HAA42" s="130"/>
      <c r="HAB42" s="130"/>
      <c r="HAC42" s="131"/>
      <c r="HAD42" s="134"/>
      <c r="HAE42" s="130"/>
      <c r="HAF42" s="133"/>
      <c r="HAG42" s="145"/>
      <c r="HAH42" s="129"/>
      <c r="HAI42" s="130"/>
      <c r="HAJ42" s="130"/>
      <c r="HAK42" s="131"/>
      <c r="HAL42" s="134"/>
      <c r="HAM42" s="130"/>
      <c r="HAN42" s="133"/>
      <c r="HAO42" s="145"/>
      <c r="HAP42" s="129"/>
      <c r="HAQ42" s="130"/>
      <c r="HAR42" s="130"/>
      <c r="HAS42" s="131"/>
      <c r="HAT42" s="134"/>
      <c r="HAU42" s="130"/>
      <c r="HAV42" s="133"/>
      <c r="HAW42" s="145"/>
      <c r="HAX42" s="129"/>
      <c r="HAY42" s="130"/>
      <c r="HAZ42" s="130"/>
      <c r="HBA42" s="131"/>
      <c r="HBB42" s="134"/>
      <c r="HBC42" s="130"/>
      <c r="HBD42" s="133"/>
      <c r="HBE42" s="145"/>
      <c r="HBF42" s="129"/>
      <c r="HBG42" s="130"/>
      <c r="HBH42" s="130"/>
      <c r="HBI42" s="131"/>
      <c r="HBJ42" s="134"/>
      <c r="HBK42" s="130"/>
      <c r="HBL42" s="133"/>
      <c r="HBM42" s="145"/>
      <c r="HBN42" s="129"/>
      <c r="HBO42" s="130"/>
      <c r="HBP42" s="130"/>
      <c r="HBQ42" s="131"/>
      <c r="HBR42" s="134"/>
      <c r="HBS42" s="130"/>
      <c r="HBT42" s="133"/>
      <c r="HBU42" s="145"/>
      <c r="HBV42" s="129"/>
      <c r="HBW42" s="130"/>
      <c r="HBX42" s="130"/>
      <c r="HBY42" s="131"/>
      <c r="HBZ42" s="134"/>
      <c r="HCA42" s="130"/>
      <c r="HCB42" s="133"/>
      <c r="HCC42" s="145"/>
      <c r="HCD42" s="129"/>
      <c r="HCE42" s="130"/>
      <c r="HCF42" s="130"/>
      <c r="HCG42" s="131"/>
      <c r="HCH42" s="134"/>
      <c r="HCI42" s="130"/>
      <c r="HCJ42" s="133"/>
      <c r="HCK42" s="145"/>
      <c r="HCL42" s="129"/>
      <c r="HCM42" s="130"/>
      <c r="HCN42" s="130"/>
      <c r="HCO42" s="131"/>
      <c r="HCP42" s="134"/>
      <c r="HCQ42" s="130"/>
      <c r="HCR42" s="133"/>
      <c r="HCS42" s="145"/>
      <c r="HCT42" s="129"/>
      <c r="HCU42" s="130"/>
      <c r="HCV42" s="130"/>
      <c r="HCW42" s="131"/>
      <c r="HCX42" s="134"/>
      <c r="HCY42" s="130"/>
      <c r="HCZ42" s="133"/>
      <c r="HDA42" s="145"/>
      <c r="HDB42" s="129"/>
      <c r="HDC42" s="130"/>
      <c r="HDD42" s="130"/>
      <c r="HDE42" s="131"/>
      <c r="HDF42" s="134"/>
      <c r="HDG42" s="130"/>
      <c r="HDH42" s="133"/>
      <c r="HDI42" s="145"/>
      <c r="HDJ42" s="129"/>
      <c r="HDK42" s="130"/>
      <c r="HDL42" s="130"/>
      <c r="HDM42" s="131"/>
      <c r="HDN42" s="134"/>
      <c r="HDO42" s="130"/>
      <c r="HDP42" s="133"/>
      <c r="HDQ42" s="145"/>
      <c r="HDR42" s="129"/>
      <c r="HDS42" s="130"/>
      <c r="HDT42" s="130"/>
      <c r="HDU42" s="131"/>
      <c r="HDV42" s="134"/>
      <c r="HDW42" s="130"/>
      <c r="HDX42" s="133"/>
      <c r="HDY42" s="145"/>
      <c r="HDZ42" s="129"/>
      <c r="HEA42" s="130"/>
      <c r="HEB42" s="130"/>
      <c r="HEC42" s="131"/>
      <c r="HED42" s="134"/>
      <c r="HEE42" s="130"/>
      <c r="HEF42" s="133"/>
      <c r="HEG42" s="145"/>
      <c r="HEH42" s="129"/>
      <c r="HEI42" s="130"/>
      <c r="HEJ42" s="130"/>
      <c r="HEK42" s="131"/>
      <c r="HEL42" s="134"/>
      <c r="HEM42" s="130"/>
      <c r="HEN42" s="133"/>
      <c r="HEO42" s="145"/>
      <c r="HEP42" s="129"/>
      <c r="HEQ42" s="130"/>
      <c r="HER42" s="130"/>
      <c r="HES42" s="131"/>
      <c r="HET42" s="134"/>
      <c r="HEU42" s="130"/>
      <c r="HEV42" s="133"/>
      <c r="HEW42" s="145"/>
      <c r="HEX42" s="129"/>
      <c r="HEY42" s="130"/>
      <c r="HEZ42" s="130"/>
      <c r="HFA42" s="131"/>
      <c r="HFB42" s="134"/>
      <c r="HFC42" s="130"/>
      <c r="HFD42" s="133"/>
      <c r="HFE42" s="145"/>
      <c r="HFF42" s="129"/>
      <c r="HFG42" s="130"/>
      <c r="HFH42" s="130"/>
      <c r="HFI42" s="131"/>
      <c r="HFJ42" s="134"/>
      <c r="HFK42" s="130"/>
      <c r="HFL42" s="133"/>
      <c r="HFM42" s="145"/>
      <c r="HFN42" s="129"/>
      <c r="HFO42" s="130"/>
      <c r="HFP42" s="130"/>
      <c r="HFQ42" s="131"/>
      <c r="HFR42" s="134"/>
      <c r="HFS42" s="130"/>
      <c r="HFT42" s="133"/>
      <c r="HFU42" s="145"/>
      <c r="HFV42" s="129"/>
      <c r="HFW42" s="130"/>
      <c r="HFX42" s="130"/>
      <c r="HFY42" s="131"/>
      <c r="HFZ42" s="134"/>
      <c r="HGA42" s="130"/>
      <c r="HGB42" s="133"/>
      <c r="HGC42" s="145"/>
      <c r="HGD42" s="129"/>
      <c r="HGE42" s="130"/>
      <c r="HGF42" s="130"/>
      <c r="HGG42" s="131"/>
      <c r="HGH42" s="134"/>
      <c r="HGI42" s="130"/>
      <c r="HGJ42" s="133"/>
      <c r="HGK42" s="145"/>
      <c r="HGL42" s="129"/>
      <c r="HGM42" s="130"/>
      <c r="HGN42" s="130"/>
      <c r="HGO42" s="131"/>
      <c r="HGP42" s="134"/>
      <c r="HGQ42" s="130"/>
      <c r="HGR42" s="133"/>
      <c r="HGS42" s="145"/>
      <c r="HGT42" s="129"/>
      <c r="HGU42" s="130"/>
      <c r="HGV42" s="130"/>
      <c r="HGW42" s="131"/>
      <c r="HGX42" s="134"/>
      <c r="HGY42" s="130"/>
      <c r="HGZ42" s="133"/>
      <c r="HHA42" s="145"/>
      <c r="HHB42" s="129"/>
      <c r="HHC42" s="130"/>
      <c r="HHD42" s="130"/>
      <c r="HHE42" s="131"/>
      <c r="HHF42" s="134"/>
      <c r="HHG42" s="130"/>
      <c r="HHH42" s="133"/>
      <c r="HHI42" s="145"/>
      <c r="HHJ42" s="129"/>
      <c r="HHK42" s="130"/>
      <c r="HHL42" s="130"/>
      <c r="HHM42" s="131"/>
      <c r="HHN42" s="134"/>
      <c r="HHO42" s="130"/>
      <c r="HHP42" s="133"/>
      <c r="HHQ42" s="145"/>
      <c r="HHR42" s="129"/>
      <c r="HHS42" s="130"/>
      <c r="HHT42" s="130"/>
      <c r="HHU42" s="131"/>
      <c r="HHV42" s="134"/>
      <c r="HHW42" s="130"/>
      <c r="HHX42" s="133"/>
      <c r="HHY42" s="145"/>
      <c r="HHZ42" s="129"/>
      <c r="HIA42" s="130"/>
      <c r="HIB42" s="130"/>
      <c r="HIC42" s="131"/>
      <c r="HID42" s="134"/>
      <c r="HIE42" s="130"/>
      <c r="HIF42" s="133"/>
      <c r="HIG42" s="145"/>
      <c r="HIH42" s="129"/>
      <c r="HII42" s="130"/>
      <c r="HIJ42" s="130"/>
      <c r="HIK42" s="131"/>
      <c r="HIL42" s="134"/>
      <c r="HIM42" s="130"/>
      <c r="HIN42" s="133"/>
      <c r="HIO42" s="145"/>
      <c r="HIP42" s="129"/>
      <c r="HIQ42" s="130"/>
      <c r="HIR42" s="130"/>
      <c r="HIS42" s="131"/>
      <c r="HIT42" s="134"/>
      <c r="HIU42" s="130"/>
      <c r="HIV42" s="133"/>
      <c r="HIW42" s="145"/>
      <c r="HIX42" s="129"/>
      <c r="HIY42" s="130"/>
      <c r="HIZ42" s="130"/>
      <c r="HJA42" s="131"/>
      <c r="HJB42" s="134"/>
      <c r="HJC42" s="130"/>
      <c r="HJD42" s="133"/>
      <c r="HJE42" s="145"/>
      <c r="HJF42" s="129"/>
      <c r="HJG42" s="130"/>
      <c r="HJH42" s="130"/>
      <c r="HJI42" s="131"/>
      <c r="HJJ42" s="134"/>
      <c r="HJK42" s="130"/>
      <c r="HJL42" s="133"/>
      <c r="HJM42" s="145"/>
      <c r="HJN42" s="129"/>
      <c r="HJO42" s="130"/>
      <c r="HJP42" s="130"/>
      <c r="HJQ42" s="131"/>
      <c r="HJR42" s="134"/>
      <c r="HJS42" s="130"/>
      <c r="HJT42" s="133"/>
      <c r="HJU42" s="145"/>
      <c r="HJV42" s="129"/>
      <c r="HJW42" s="130"/>
      <c r="HJX42" s="130"/>
      <c r="HJY42" s="131"/>
      <c r="HJZ42" s="134"/>
      <c r="HKA42" s="130"/>
      <c r="HKB42" s="133"/>
      <c r="HKC42" s="145"/>
      <c r="HKD42" s="129"/>
      <c r="HKE42" s="130"/>
      <c r="HKF42" s="130"/>
      <c r="HKG42" s="131"/>
      <c r="HKH42" s="134"/>
      <c r="HKI42" s="130"/>
      <c r="HKJ42" s="133"/>
      <c r="HKK42" s="145"/>
      <c r="HKL42" s="129"/>
      <c r="HKM42" s="130"/>
      <c r="HKN42" s="130"/>
      <c r="HKO42" s="131"/>
      <c r="HKP42" s="134"/>
      <c r="HKQ42" s="130"/>
      <c r="HKR42" s="133"/>
      <c r="HKS42" s="145"/>
      <c r="HKT42" s="129"/>
      <c r="HKU42" s="130"/>
      <c r="HKV42" s="130"/>
      <c r="HKW42" s="131"/>
      <c r="HKX42" s="134"/>
      <c r="HKY42" s="130"/>
      <c r="HKZ42" s="133"/>
      <c r="HLA42" s="145"/>
      <c r="HLB42" s="129"/>
      <c r="HLC42" s="130"/>
      <c r="HLD42" s="130"/>
      <c r="HLE42" s="131"/>
      <c r="HLF42" s="134"/>
      <c r="HLG42" s="130"/>
      <c r="HLH42" s="133"/>
      <c r="HLI42" s="145"/>
      <c r="HLJ42" s="129"/>
      <c r="HLK42" s="130"/>
      <c r="HLL42" s="130"/>
      <c r="HLM42" s="131"/>
      <c r="HLN42" s="134"/>
      <c r="HLO42" s="130"/>
      <c r="HLP42" s="133"/>
      <c r="HLQ42" s="145"/>
      <c r="HLR42" s="129"/>
      <c r="HLS42" s="130"/>
      <c r="HLT42" s="130"/>
      <c r="HLU42" s="131"/>
      <c r="HLV42" s="134"/>
      <c r="HLW42" s="130"/>
      <c r="HLX42" s="133"/>
      <c r="HLY42" s="145"/>
      <c r="HLZ42" s="129"/>
      <c r="HMA42" s="130"/>
      <c r="HMB42" s="130"/>
      <c r="HMC42" s="131"/>
      <c r="HMD42" s="134"/>
      <c r="HME42" s="130"/>
      <c r="HMF42" s="133"/>
      <c r="HMG42" s="145"/>
      <c r="HMH42" s="129"/>
      <c r="HMI42" s="130"/>
      <c r="HMJ42" s="130"/>
      <c r="HMK42" s="131"/>
      <c r="HML42" s="134"/>
      <c r="HMM42" s="130"/>
      <c r="HMN42" s="133"/>
      <c r="HMO42" s="145"/>
      <c r="HMP42" s="129"/>
      <c r="HMQ42" s="130"/>
      <c r="HMR42" s="130"/>
      <c r="HMS42" s="131"/>
      <c r="HMT42" s="134"/>
      <c r="HMU42" s="130"/>
      <c r="HMV42" s="133"/>
      <c r="HMW42" s="145"/>
      <c r="HMX42" s="129"/>
      <c r="HMY42" s="130"/>
      <c r="HMZ42" s="130"/>
      <c r="HNA42" s="131"/>
      <c r="HNB42" s="134"/>
      <c r="HNC42" s="130"/>
      <c r="HND42" s="133"/>
      <c r="HNE42" s="145"/>
      <c r="HNF42" s="129"/>
      <c r="HNG42" s="130"/>
      <c r="HNH42" s="130"/>
      <c r="HNI42" s="131"/>
      <c r="HNJ42" s="134"/>
      <c r="HNK42" s="130"/>
      <c r="HNL42" s="133"/>
      <c r="HNM42" s="145"/>
      <c r="HNN42" s="129"/>
      <c r="HNO42" s="130"/>
      <c r="HNP42" s="130"/>
      <c r="HNQ42" s="131"/>
      <c r="HNR42" s="134"/>
      <c r="HNS42" s="130"/>
      <c r="HNT42" s="133"/>
      <c r="HNU42" s="145"/>
      <c r="HNV42" s="129"/>
      <c r="HNW42" s="130"/>
      <c r="HNX42" s="130"/>
      <c r="HNY42" s="131"/>
      <c r="HNZ42" s="134"/>
      <c r="HOA42" s="130"/>
      <c r="HOB42" s="133"/>
      <c r="HOC42" s="145"/>
      <c r="HOD42" s="129"/>
      <c r="HOE42" s="130"/>
      <c r="HOF42" s="130"/>
      <c r="HOG42" s="131"/>
      <c r="HOH42" s="134"/>
      <c r="HOI42" s="130"/>
      <c r="HOJ42" s="133"/>
      <c r="HOK42" s="145"/>
      <c r="HOL42" s="129"/>
      <c r="HOM42" s="130"/>
      <c r="HON42" s="130"/>
      <c r="HOO42" s="131"/>
      <c r="HOP42" s="134"/>
      <c r="HOQ42" s="130"/>
      <c r="HOR42" s="133"/>
      <c r="HOS42" s="145"/>
      <c r="HOT42" s="129"/>
      <c r="HOU42" s="130"/>
      <c r="HOV42" s="130"/>
      <c r="HOW42" s="131"/>
      <c r="HOX42" s="134"/>
      <c r="HOY42" s="130"/>
      <c r="HOZ42" s="133"/>
      <c r="HPA42" s="145"/>
      <c r="HPB42" s="129"/>
      <c r="HPC42" s="130"/>
      <c r="HPD42" s="130"/>
      <c r="HPE42" s="131"/>
      <c r="HPF42" s="134"/>
      <c r="HPG42" s="130"/>
      <c r="HPH42" s="133"/>
      <c r="HPI42" s="145"/>
      <c r="HPJ42" s="129"/>
      <c r="HPK42" s="130"/>
      <c r="HPL42" s="130"/>
      <c r="HPM42" s="131"/>
      <c r="HPN42" s="134"/>
      <c r="HPO42" s="130"/>
      <c r="HPP42" s="133"/>
      <c r="HPQ42" s="145"/>
      <c r="HPR42" s="129"/>
      <c r="HPS42" s="130"/>
      <c r="HPT42" s="130"/>
      <c r="HPU42" s="131"/>
      <c r="HPV42" s="134"/>
      <c r="HPW42" s="130"/>
      <c r="HPX42" s="133"/>
      <c r="HPY42" s="145"/>
      <c r="HPZ42" s="129"/>
      <c r="HQA42" s="130"/>
      <c r="HQB42" s="130"/>
      <c r="HQC42" s="131"/>
      <c r="HQD42" s="134"/>
      <c r="HQE42" s="130"/>
      <c r="HQF42" s="133"/>
      <c r="HQG42" s="145"/>
      <c r="HQH42" s="129"/>
      <c r="HQI42" s="130"/>
      <c r="HQJ42" s="130"/>
      <c r="HQK42" s="131"/>
      <c r="HQL42" s="134"/>
      <c r="HQM42" s="130"/>
      <c r="HQN42" s="133"/>
      <c r="HQO42" s="145"/>
      <c r="HQP42" s="129"/>
      <c r="HQQ42" s="130"/>
      <c r="HQR42" s="130"/>
      <c r="HQS42" s="131"/>
      <c r="HQT42" s="134"/>
      <c r="HQU42" s="130"/>
      <c r="HQV42" s="133"/>
      <c r="HQW42" s="145"/>
      <c r="HQX42" s="129"/>
      <c r="HQY42" s="130"/>
      <c r="HQZ42" s="130"/>
      <c r="HRA42" s="131"/>
      <c r="HRB42" s="134"/>
      <c r="HRC42" s="130"/>
      <c r="HRD42" s="133"/>
      <c r="HRE42" s="145"/>
      <c r="HRF42" s="129"/>
      <c r="HRG42" s="130"/>
      <c r="HRH42" s="130"/>
      <c r="HRI42" s="131"/>
      <c r="HRJ42" s="134"/>
      <c r="HRK42" s="130"/>
      <c r="HRL42" s="133"/>
      <c r="HRM42" s="145"/>
      <c r="HRN42" s="129"/>
      <c r="HRO42" s="130"/>
      <c r="HRP42" s="130"/>
      <c r="HRQ42" s="131"/>
      <c r="HRR42" s="134"/>
      <c r="HRS42" s="130"/>
      <c r="HRT42" s="133"/>
      <c r="HRU42" s="145"/>
      <c r="HRV42" s="129"/>
      <c r="HRW42" s="130"/>
      <c r="HRX42" s="130"/>
      <c r="HRY42" s="131"/>
      <c r="HRZ42" s="134"/>
      <c r="HSA42" s="130"/>
      <c r="HSB42" s="133"/>
      <c r="HSC42" s="145"/>
      <c r="HSD42" s="129"/>
      <c r="HSE42" s="130"/>
      <c r="HSF42" s="130"/>
      <c r="HSG42" s="131"/>
      <c r="HSH42" s="134"/>
      <c r="HSI42" s="130"/>
      <c r="HSJ42" s="133"/>
      <c r="HSK42" s="145"/>
      <c r="HSL42" s="129"/>
      <c r="HSM42" s="130"/>
      <c r="HSN42" s="130"/>
      <c r="HSO42" s="131"/>
      <c r="HSP42" s="134"/>
      <c r="HSQ42" s="130"/>
      <c r="HSR42" s="133"/>
      <c r="HSS42" s="145"/>
      <c r="HST42" s="129"/>
      <c r="HSU42" s="130"/>
      <c r="HSV42" s="130"/>
      <c r="HSW42" s="131"/>
      <c r="HSX42" s="134"/>
      <c r="HSY42" s="130"/>
      <c r="HSZ42" s="133"/>
      <c r="HTA42" s="145"/>
      <c r="HTB42" s="129"/>
      <c r="HTC42" s="130"/>
      <c r="HTD42" s="130"/>
      <c r="HTE42" s="131"/>
      <c r="HTF42" s="134"/>
      <c r="HTG42" s="130"/>
      <c r="HTH42" s="133"/>
      <c r="HTI42" s="145"/>
      <c r="HTJ42" s="129"/>
      <c r="HTK42" s="130"/>
      <c r="HTL42" s="130"/>
      <c r="HTM42" s="131"/>
      <c r="HTN42" s="134"/>
      <c r="HTO42" s="130"/>
      <c r="HTP42" s="133"/>
      <c r="HTQ42" s="145"/>
      <c r="HTR42" s="129"/>
      <c r="HTS42" s="130"/>
      <c r="HTT42" s="130"/>
      <c r="HTU42" s="131"/>
      <c r="HTV42" s="134"/>
      <c r="HTW42" s="130"/>
      <c r="HTX42" s="133"/>
      <c r="HTY42" s="145"/>
      <c r="HTZ42" s="129"/>
      <c r="HUA42" s="130"/>
      <c r="HUB42" s="130"/>
      <c r="HUC42" s="131"/>
      <c r="HUD42" s="134"/>
      <c r="HUE42" s="130"/>
      <c r="HUF42" s="133"/>
      <c r="HUG42" s="145"/>
      <c r="HUH42" s="129"/>
      <c r="HUI42" s="130"/>
      <c r="HUJ42" s="130"/>
      <c r="HUK42" s="131"/>
      <c r="HUL42" s="134"/>
      <c r="HUM42" s="130"/>
      <c r="HUN42" s="133"/>
      <c r="HUO42" s="145"/>
      <c r="HUP42" s="129"/>
      <c r="HUQ42" s="130"/>
      <c r="HUR42" s="130"/>
      <c r="HUS42" s="131"/>
      <c r="HUT42" s="134"/>
      <c r="HUU42" s="130"/>
      <c r="HUV42" s="133"/>
      <c r="HUW42" s="145"/>
      <c r="HUX42" s="129"/>
      <c r="HUY42" s="130"/>
      <c r="HUZ42" s="130"/>
      <c r="HVA42" s="131"/>
      <c r="HVB42" s="134"/>
      <c r="HVC42" s="130"/>
      <c r="HVD42" s="133"/>
      <c r="HVE42" s="145"/>
      <c r="HVF42" s="129"/>
      <c r="HVG42" s="130"/>
      <c r="HVH42" s="130"/>
      <c r="HVI42" s="131"/>
      <c r="HVJ42" s="134"/>
      <c r="HVK42" s="130"/>
      <c r="HVL42" s="133"/>
      <c r="HVM42" s="145"/>
      <c r="HVN42" s="129"/>
      <c r="HVO42" s="130"/>
      <c r="HVP42" s="130"/>
      <c r="HVQ42" s="131"/>
      <c r="HVR42" s="134"/>
      <c r="HVS42" s="130"/>
      <c r="HVT42" s="133"/>
      <c r="HVU42" s="145"/>
      <c r="HVV42" s="129"/>
      <c r="HVW42" s="130"/>
      <c r="HVX42" s="130"/>
      <c r="HVY42" s="131"/>
      <c r="HVZ42" s="134"/>
      <c r="HWA42" s="130"/>
      <c r="HWB42" s="133"/>
      <c r="HWC42" s="145"/>
      <c r="HWD42" s="129"/>
      <c r="HWE42" s="130"/>
      <c r="HWF42" s="130"/>
      <c r="HWG42" s="131"/>
      <c r="HWH42" s="134"/>
      <c r="HWI42" s="130"/>
      <c r="HWJ42" s="133"/>
      <c r="HWK42" s="145"/>
      <c r="HWL42" s="129"/>
      <c r="HWM42" s="130"/>
      <c r="HWN42" s="130"/>
      <c r="HWO42" s="131"/>
      <c r="HWP42" s="134"/>
      <c r="HWQ42" s="130"/>
      <c r="HWR42" s="133"/>
      <c r="HWS42" s="145"/>
      <c r="HWT42" s="129"/>
      <c r="HWU42" s="130"/>
      <c r="HWV42" s="130"/>
      <c r="HWW42" s="131"/>
      <c r="HWX42" s="134"/>
      <c r="HWY42" s="130"/>
      <c r="HWZ42" s="133"/>
      <c r="HXA42" s="145"/>
      <c r="HXB42" s="129"/>
      <c r="HXC42" s="130"/>
      <c r="HXD42" s="130"/>
      <c r="HXE42" s="131"/>
      <c r="HXF42" s="134"/>
      <c r="HXG42" s="130"/>
      <c r="HXH42" s="133"/>
      <c r="HXI42" s="145"/>
      <c r="HXJ42" s="129"/>
      <c r="HXK42" s="130"/>
      <c r="HXL42" s="130"/>
      <c r="HXM42" s="131"/>
      <c r="HXN42" s="134"/>
      <c r="HXO42" s="130"/>
      <c r="HXP42" s="133"/>
      <c r="HXQ42" s="145"/>
      <c r="HXR42" s="129"/>
      <c r="HXS42" s="130"/>
      <c r="HXT42" s="130"/>
      <c r="HXU42" s="131"/>
      <c r="HXV42" s="134"/>
      <c r="HXW42" s="130"/>
      <c r="HXX42" s="133"/>
      <c r="HXY42" s="145"/>
      <c r="HXZ42" s="129"/>
      <c r="HYA42" s="130"/>
      <c r="HYB42" s="130"/>
      <c r="HYC42" s="131"/>
      <c r="HYD42" s="134"/>
      <c r="HYE42" s="130"/>
      <c r="HYF42" s="133"/>
      <c r="HYG42" s="145"/>
      <c r="HYH42" s="129"/>
      <c r="HYI42" s="130"/>
      <c r="HYJ42" s="130"/>
      <c r="HYK42" s="131"/>
      <c r="HYL42" s="134"/>
      <c r="HYM42" s="130"/>
      <c r="HYN42" s="133"/>
      <c r="HYO42" s="145"/>
      <c r="HYP42" s="129"/>
      <c r="HYQ42" s="130"/>
      <c r="HYR42" s="130"/>
      <c r="HYS42" s="131"/>
      <c r="HYT42" s="134"/>
      <c r="HYU42" s="130"/>
      <c r="HYV42" s="133"/>
      <c r="HYW42" s="145"/>
      <c r="HYX42" s="129"/>
      <c r="HYY42" s="130"/>
      <c r="HYZ42" s="130"/>
      <c r="HZA42" s="131"/>
      <c r="HZB42" s="134"/>
      <c r="HZC42" s="130"/>
      <c r="HZD42" s="133"/>
      <c r="HZE42" s="145"/>
      <c r="HZF42" s="129"/>
      <c r="HZG42" s="130"/>
      <c r="HZH42" s="130"/>
      <c r="HZI42" s="131"/>
      <c r="HZJ42" s="134"/>
      <c r="HZK42" s="130"/>
      <c r="HZL42" s="133"/>
      <c r="HZM42" s="145"/>
      <c r="HZN42" s="129"/>
      <c r="HZO42" s="130"/>
      <c r="HZP42" s="130"/>
      <c r="HZQ42" s="131"/>
      <c r="HZR42" s="134"/>
      <c r="HZS42" s="130"/>
      <c r="HZT42" s="133"/>
      <c r="HZU42" s="145"/>
      <c r="HZV42" s="129"/>
      <c r="HZW42" s="130"/>
      <c r="HZX42" s="130"/>
      <c r="HZY42" s="131"/>
      <c r="HZZ42" s="134"/>
      <c r="IAA42" s="130"/>
      <c r="IAB42" s="133"/>
      <c r="IAC42" s="145"/>
      <c r="IAD42" s="129"/>
      <c r="IAE42" s="130"/>
      <c r="IAF42" s="130"/>
      <c r="IAG42" s="131"/>
      <c r="IAH42" s="134"/>
      <c r="IAI42" s="130"/>
      <c r="IAJ42" s="133"/>
      <c r="IAK42" s="145"/>
      <c r="IAL42" s="129"/>
      <c r="IAM42" s="130"/>
      <c r="IAN42" s="130"/>
      <c r="IAO42" s="131"/>
      <c r="IAP42" s="134"/>
      <c r="IAQ42" s="130"/>
      <c r="IAR42" s="133"/>
      <c r="IAS42" s="145"/>
      <c r="IAT42" s="129"/>
      <c r="IAU42" s="130"/>
      <c r="IAV42" s="130"/>
      <c r="IAW42" s="131"/>
      <c r="IAX42" s="134"/>
      <c r="IAY42" s="130"/>
      <c r="IAZ42" s="133"/>
      <c r="IBA42" s="145"/>
      <c r="IBB42" s="129"/>
      <c r="IBC42" s="130"/>
      <c r="IBD42" s="130"/>
      <c r="IBE42" s="131"/>
      <c r="IBF42" s="134"/>
      <c r="IBG42" s="130"/>
      <c r="IBH42" s="133"/>
      <c r="IBI42" s="145"/>
      <c r="IBJ42" s="129"/>
      <c r="IBK42" s="130"/>
      <c r="IBL42" s="130"/>
      <c r="IBM42" s="131"/>
      <c r="IBN42" s="134"/>
      <c r="IBO42" s="130"/>
      <c r="IBP42" s="133"/>
      <c r="IBQ42" s="145"/>
      <c r="IBR42" s="129"/>
      <c r="IBS42" s="130"/>
      <c r="IBT42" s="130"/>
      <c r="IBU42" s="131"/>
      <c r="IBV42" s="134"/>
      <c r="IBW42" s="130"/>
      <c r="IBX42" s="133"/>
      <c r="IBY42" s="145"/>
      <c r="IBZ42" s="129"/>
      <c r="ICA42" s="130"/>
      <c r="ICB42" s="130"/>
      <c r="ICC42" s="131"/>
      <c r="ICD42" s="134"/>
      <c r="ICE42" s="130"/>
      <c r="ICF42" s="133"/>
      <c r="ICG42" s="145"/>
      <c r="ICH42" s="129"/>
      <c r="ICI42" s="130"/>
      <c r="ICJ42" s="130"/>
      <c r="ICK42" s="131"/>
      <c r="ICL42" s="134"/>
      <c r="ICM42" s="130"/>
      <c r="ICN42" s="133"/>
      <c r="ICO42" s="145"/>
      <c r="ICP42" s="129"/>
      <c r="ICQ42" s="130"/>
      <c r="ICR42" s="130"/>
      <c r="ICS42" s="131"/>
      <c r="ICT42" s="134"/>
      <c r="ICU42" s="130"/>
      <c r="ICV42" s="133"/>
      <c r="ICW42" s="145"/>
      <c r="ICX42" s="129"/>
      <c r="ICY42" s="130"/>
      <c r="ICZ42" s="130"/>
      <c r="IDA42" s="131"/>
      <c r="IDB42" s="134"/>
      <c r="IDC42" s="130"/>
      <c r="IDD42" s="133"/>
      <c r="IDE42" s="145"/>
      <c r="IDF42" s="129"/>
      <c r="IDG42" s="130"/>
      <c r="IDH42" s="130"/>
      <c r="IDI42" s="131"/>
      <c r="IDJ42" s="134"/>
      <c r="IDK42" s="130"/>
      <c r="IDL42" s="133"/>
      <c r="IDM42" s="145"/>
      <c r="IDN42" s="129"/>
      <c r="IDO42" s="130"/>
      <c r="IDP42" s="130"/>
      <c r="IDQ42" s="131"/>
      <c r="IDR42" s="134"/>
      <c r="IDS42" s="130"/>
      <c r="IDT42" s="133"/>
      <c r="IDU42" s="145"/>
      <c r="IDV42" s="129"/>
      <c r="IDW42" s="130"/>
      <c r="IDX42" s="130"/>
      <c r="IDY42" s="131"/>
      <c r="IDZ42" s="134"/>
      <c r="IEA42" s="130"/>
      <c r="IEB42" s="133"/>
      <c r="IEC42" s="145"/>
      <c r="IED42" s="129"/>
      <c r="IEE42" s="130"/>
      <c r="IEF42" s="130"/>
      <c r="IEG42" s="131"/>
      <c r="IEH42" s="134"/>
      <c r="IEI42" s="130"/>
      <c r="IEJ42" s="133"/>
      <c r="IEK42" s="145"/>
      <c r="IEL42" s="129"/>
      <c r="IEM42" s="130"/>
      <c r="IEN42" s="130"/>
      <c r="IEO42" s="131"/>
      <c r="IEP42" s="134"/>
      <c r="IEQ42" s="130"/>
      <c r="IER42" s="133"/>
      <c r="IES42" s="145"/>
      <c r="IET42" s="129"/>
      <c r="IEU42" s="130"/>
      <c r="IEV42" s="130"/>
      <c r="IEW42" s="131"/>
      <c r="IEX42" s="134"/>
      <c r="IEY42" s="130"/>
      <c r="IEZ42" s="133"/>
      <c r="IFA42" s="145"/>
      <c r="IFB42" s="129"/>
      <c r="IFC42" s="130"/>
      <c r="IFD42" s="130"/>
      <c r="IFE42" s="131"/>
      <c r="IFF42" s="134"/>
      <c r="IFG42" s="130"/>
      <c r="IFH42" s="133"/>
      <c r="IFI42" s="145"/>
      <c r="IFJ42" s="129"/>
      <c r="IFK42" s="130"/>
      <c r="IFL42" s="130"/>
      <c r="IFM42" s="131"/>
      <c r="IFN42" s="134"/>
      <c r="IFO42" s="130"/>
      <c r="IFP42" s="133"/>
      <c r="IFQ42" s="145"/>
      <c r="IFR42" s="129"/>
      <c r="IFS42" s="130"/>
      <c r="IFT42" s="130"/>
      <c r="IFU42" s="131"/>
      <c r="IFV42" s="134"/>
      <c r="IFW42" s="130"/>
      <c r="IFX42" s="133"/>
      <c r="IFY42" s="145"/>
      <c r="IFZ42" s="129"/>
      <c r="IGA42" s="130"/>
      <c r="IGB42" s="130"/>
      <c r="IGC42" s="131"/>
      <c r="IGD42" s="134"/>
      <c r="IGE42" s="130"/>
      <c r="IGF42" s="133"/>
      <c r="IGG42" s="145"/>
      <c r="IGH42" s="129"/>
      <c r="IGI42" s="130"/>
      <c r="IGJ42" s="130"/>
      <c r="IGK42" s="131"/>
      <c r="IGL42" s="134"/>
      <c r="IGM42" s="130"/>
      <c r="IGN42" s="133"/>
      <c r="IGO42" s="145"/>
      <c r="IGP42" s="129"/>
      <c r="IGQ42" s="130"/>
      <c r="IGR42" s="130"/>
      <c r="IGS42" s="131"/>
      <c r="IGT42" s="134"/>
      <c r="IGU42" s="130"/>
      <c r="IGV42" s="133"/>
      <c r="IGW42" s="145"/>
      <c r="IGX42" s="129"/>
      <c r="IGY42" s="130"/>
      <c r="IGZ42" s="130"/>
      <c r="IHA42" s="131"/>
      <c r="IHB42" s="134"/>
      <c r="IHC42" s="130"/>
      <c r="IHD42" s="133"/>
      <c r="IHE42" s="145"/>
      <c r="IHF42" s="129"/>
      <c r="IHG42" s="130"/>
      <c r="IHH42" s="130"/>
      <c r="IHI42" s="131"/>
      <c r="IHJ42" s="134"/>
      <c r="IHK42" s="130"/>
      <c r="IHL42" s="133"/>
      <c r="IHM42" s="145"/>
      <c r="IHN42" s="129"/>
      <c r="IHO42" s="130"/>
      <c r="IHP42" s="130"/>
      <c r="IHQ42" s="131"/>
      <c r="IHR42" s="134"/>
      <c r="IHS42" s="130"/>
      <c r="IHT42" s="133"/>
      <c r="IHU42" s="145"/>
      <c r="IHV42" s="129"/>
      <c r="IHW42" s="130"/>
      <c r="IHX42" s="130"/>
      <c r="IHY42" s="131"/>
      <c r="IHZ42" s="134"/>
      <c r="IIA42" s="130"/>
      <c r="IIB42" s="133"/>
      <c r="IIC42" s="145"/>
      <c r="IID42" s="129"/>
      <c r="IIE42" s="130"/>
      <c r="IIF42" s="130"/>
      <c r="IIG42" s="131"/>
      <c r="IIH42" s="134"/>
      <c r="III42" s="130"/>
      <c r="IIJ42" s="133"/>
      <c r="IIK42" s="145"/>
      <c r="IIL42" s="129"/>
      <c r="IIM42" s="130"/>
      <c r="IIN42" s="130"/>
      <c r="IIO42" s="131"/>
      <c r="IIP42" s="134"/>
      <c r="IIQ42" s="130"/>
      <c r="IIR42" s="133"/>
      <c r="IIS42" s="145"/>
      <c r="IIT42" s="129"/>
      <c r="IIU42" s="130"/>
      <c r="IIV42" s="130"/>
      <c r="IIW42" s="131"/>
      <c r="IIX42" s="134"/>
      <c r="IIY42" s="130"/>
      <c r="IIZ42" s="133"/>
      <c r="IJA42" s="145"/>
      <c r="IJB42" s="129"/>
      <c r="IJC42" s="130"/>
      <c r="IJD42" s="130"/>
      <c r="IJE42" s="131"/>
      <c r="IJF42" s="134"/>
      <c r="IJG42" s="130"/>
      <c r="IJH42" s="133"/>
      <c r="IJI42" s="145"/>
      <c r="IJJ42" s="129"/>
      <c r="IJK42" s="130"/>
      <c r="IJL42" s="130"/>
      <c r="IJM42" s="131"/>
      <c r="IJN42" s="134"/>
      <c r="IJO42" s="130"/>
      <c r="IJP42" s="133"/>
      <c r="IJQ42" s="145"/>
      <c r="IJR42" s="129"/>
      <c r="IJS42" s="130"/>
      <c r="IJT42" s="130"/>
      <c r="IJU42" s="131"/>
      <c r="IJV42" s="134"/>
      <c r="IJW42" s="130"/>
      <c r="IJX42" s="133"/>
      <c r="IJY42" s="145"/>
      <c r="IJZ42" s="129"/>
      <c r="IKA42" s="130"/>
      <c r="IKB42" s="130"/>
      <c r="IKC42" s="131"/>
      <c r="IKD42" s="134"/>
      <c r="IKE42" s="130"/>
      <c r="IKF42" s="133"/>
      <c r="IKG42" s="145"/>
      <c r="IKH42" s="129"/>
      <c r="IKI42" s="130"/>
      <c r="IKJ42" s="130"/>
      <c r="IKK42" s="131"/>
      <c r="IKL42" s="134"/>
      <c r="IKM42" s="130"/>
      <c r="IKN42" s="133"/>
      <c r="IKO42" s="145"/>
      <c r="IKP42" s="129"/>
      <c r="IKQ42" s="130"/>
      <c r="IKR42" s="130"/>
      <c r="IKS42" s="131"/>
      <c r="IKT42" s="134"/>
      <c r="IKU42" s="130"/>
      <c r="IKV42" s="133"/>
      <c r="IKW42" s="145"/>
      <c r="IKX42" s="129"/>
      <c r="IKY42" s="130"/>
      <c r="IKZ42" s="130"/>
      <c r="ILA42" s="131"/>
      <c r="ILB42" s="134"/>
      <c r="ILC42" s="130"/>
      <c r="ILD42" s="133"/>
      <c r="ILE42" s="145"/>
      <c r="ILF42" s="129"/>
      <c r="ILG42" s="130"/>
      <c r="ILH42" s="130"/>
      <c r="ILI42" s="131"/>
      <c r="ILJ42" s="134"/>
      <c r="ILK42" s="130"/>
      <c r="ILL42" s="133"/>
      <c r="ILM42" s="145"/>
      <c r="ILN42" s="129"/>
      <c r="ILO42" s="130"/>
      <c r="ILP42" s="130"/>
      <c r="ILQ42" s="131"/>
      <c r="ILR42" s="134"/>
      <c r="ILS42" s="130"/>
      <c r="ILT42" s="133"/>
      <c r="ILU42" s="145"/>
      <c r="ILV42" s="129"/>
      <c r="ILW42" s="130"/>
      <c r="ILX42" s="130"/>
      <c r="ILY42" s="131"/>
      <c r="ILZ42" s="134"/>
      <c r="IMA42" s="130"/>
      <c r="IMB42" s="133"/>
      <c r="IMC42" s="145"/>
      <c r="IMD42" s="129"/>
      <c r="IME42" s="130"/>
      <c r="IMF42" s="130"/>
      <c r="IMG42" s="131"/>
      <c r="IMH42" s="134"/>
      <c r="IMI42" s="130"/>
      <c r="IMJ42" s="133"/>
      <c r="IMK42" s="145"/>
      <c r="IML42" s="129"/>
      <c r="IMM42" s="130"/>
      <c r="IMN42" s="130"/>
      <c r="IMO42" s="131"/>
      <c r="IMP42" s="134"/>
      <c r="IMQ42" s="130"/>
      <c r="IMR42" s="133"/>
      <c r="IMS42" s="145"/>
      <c r="IMT42" s="129"/>
      <c r="IMU42" s="130"/>
      <c r="IMV42" s="130"/>
      <c r="IMW42" s="131"/>
      <c r="IMX42" s="134"/>
      <c r="IMY42" s="130"/>
      <c r="IMZ42" s="133"/>
      <c r="INA42" s="145"/>
      <c r="INB42" s="129"/>
      <c r="INC42" s="130"/>
      <c r="IND42" s="130"/>
      <c r="INE42" s="131"/>
      <c r="INF42" s="134"/>
      <c r="ING42" s="130"/>
      <c r="INH42" s="133"/>
      <c r="INI42" s="145"/>
      <c r="INJ42" s="129"/>
      <c r="INK42" s="130"/>
      <c r="INL42" s="130"/>
      <c r="INM42" s="131"/>
      <c r="INN42" s="134"/>
      <c r="INO42" s="130"/>
      <c r="INP42" s="133"/>
      <c r="INQ42" s="145"/>
      <c r="INR42" s="129"/>
      <c r="INS42" s="130"/>
      <c r="INT42" s="130"/>
      <c r="INU42" s="131"/>
      <c r="INV42" s="134"/>
      <c r="INW42" s="130"/>
      <c r="INX42" s="133"/>
      <c r="INY42" s="145"/>
      <c r="INZ42" s="129"/>
      <c r="IOA42" s="130"/>
      <c r="IOB42" s="130"/>
      <c r="IOC42" s="131"/>
      <c r="IOD42" s="134"/>
      <c r="IOE42" s="130"/>
      <c r="IOF42" s="133"/>
      <c r="IOG42" s="145"/>
      <c r="IOH42" s="129"/>
      <c r="IOI42" s="130"/>
      <c r="IOJ42" s="130"/>
      <c r="IOK42" s="131"/>
      <c r="IOL42" s="134"/>
      <c r="IOM42" s="130"/>
      <c r="ION42" s="133"/>
      <c r="IOO42" s="145"/>
      <c r="IOP42" s="129"/>
      <c r="IOQ42" s="130"/>
      <c r="IOR42" s="130"/>
      <c r="IOS42" s="131"/>
      <c r="IOT42" s="134"/>
      <c r="IOU42" s="130"/>
      <c r="IOV42" s="133"/>
      <c r="IOW42" s="145"/>
      <c r="IOX42" s="129"/>
      <c r="IOY42" s="130"/>
      <c r="IOZ42" s="130"/>
      <c r="IPA42" s="131"/>
      <c r="IPB42" s="134"/>
      <c r="IPC42" s="130"/>
      <c r="IPD42" s="133"/>
      <c r="IPE42" s="145"/>
      <c r="IPF42" s="129"/>
      <c r="IPG42" s="130"/>
      <c r="IPH42" s="130"/>
      <c r="IPI42" s="131"/>
      <c r="IPJ42" s="134"/>
      <c r="IPK42" s="130"/>
      <c r="IPL42" s="133"/>
      <c r="IPM42" s="145"/>
      <c r="IPN42" s="129"/>
      <c r="IPO42" s="130"/>
      <c r="IPP42" s="130"/>
      <c r="IPQ42" s="131"/>
      <c r="IPR42" s="134"/>
      <c r="IPS42" s="130"/>
      <c r="IPT42" s="133"/>
      <c r="IPU42" s="145"/>
      <c r="IPV42" s="129"/>
      <c r="IPW42" s="130"/>
      <c r="IPX42" s="130"/>
      <c r="IPY42" s="131"/>
      <c r="IPZ42" s="134"/>
      <c r="IQA42" s="130"/>
      <c r="IQB42" s="133"/>
      <c r="IQC42" s="145"/>
      <c r="IQD42" s="129"/>
      <c r="IQE42" s="130"/>
      <c r="IQF42" s="130"/>
      <c r="IQG42" s="131"/>
      <c r="IQH42" s="134"/>
      <c r="IQI42" s="130"/>
      <c r="IQJ42" s="133"/>
      <c r="IQK42" s="145"/>
      <c r="IQL42" s="129"/>
      <c r="IQM42" s="130"/>
      <c r="IQN42" s="130"/>
      <c r="IQO42" s="131"/>
      <c r="IQP42" s="134"/>
      <c r="IQQ42" s="130"/>
      <c r="IQR42" s="133"/>
      <c r="IQS42" s="145"/>
      <c r="IQT42" s="129"/>
      <c r="IQU42" s="130"/>
      <c r="IQV42" s="130"/>
      <c r="IQW42" s="131"/>
      <c r="IQX42" s="134"/>
      <c r="IQY42" s="130"/>
      <c r="IQZ42" s="133"/>
      <c r="IRA42" s="145"/>
      <c r="IRB42" s="129"/>
      <c r="IRC42" s="130"/>
      <c r="IRD42" s="130"/>
      <c r="IRE42" s="131"/>
      <c r="IRF42" s="134"/>
      <c r="IRG42" s="130"/>
      <c r="IRH42" s="133"/>
      <c r="IRI42" s="145"/>
      <c r="IRJ42" s="129"/>
      <c r="IRK42" s="130"/>
      <c r="IRL42" s="130"/>
      <c r="IRM42" s="131"/>
      <c r="IRN42" s="134"/>
      <c r="IRO42" s="130"/>
      <c r="IRP42" s="133"/>
      <c r="IRQ42" s="145"/>
      <c r="IRR42" s="129"/>
      <c r="IRS42" s="130"/>
      <c r="IRT42" s="130"/>
      <c r="IRU42" s="131"/>
      <c r="IRV42" s="134"/>
      <c r="IRW42" s="130"/>
      <c r="IRX42" s="133"/>
      <c r="IRY42" s="145"/>
      <c r="IRZ42" s="129"/>
      <c r="ISA42" s="130"/>
      <c r="ISB42" s="130"/>
      <c r="ISC42" s="131"/>
      <c r="ISD42" s="134"/>
      <c r="ISE42" s="130"/>
      <c r="ISF42" s="133"/>
      <c r="ISG42" s="145"/>
      <c r="ISH42" s="129"/>
      <c r="ISI42" s="130"/>
      <c r="ISJ42" s="130"/>
      <c r="ISK42" s="131"/>
      <c r="ISL42" s="134"/>
      <c r="ISM42" s="130"/>
      <c r="ISN42" s="133"/>
      <c r="ISO42" s="145"/>
      <c r="ISP42" s="129"/>
      <c r="ISQ42" s="130"/>
      <c r="ISR42" s="130"/>
      <c r="ISS42" s="131"/>
      <c r="IST42" s="134"/>
      <c r="ISU42" s="130"/>
      <c r="ISV42" s="133"/>
      <c r="ISW42" s="145"/>
      <c r="ISX42" s="129"/>
      <c r="ISY42" s="130"/>
      <c r="ISZ42" s="130"/>
      <c r="ITA42" s="131"/>
      <c r="ITB42" s="134"/>
      <c r="ITC42" s="130"/>
      <c r="ITD42" s="133"/>
      <c r="ITE42" s="145"/>
      <c r="ITF42" s="129"/>
      <c r="ITG42" s="130"/>
      <c r="ITH42" s="130"/>
      <c r="ITI42" s="131"/>
      <c r="ITJ42" s="134"/>
      <c r="ITK42" s="130"/>
      <c r="ITL42" s="133"/>
      <c r="ITM42" s="145"/>
      <c r="ITN42" s="129"/>
      <c r="ITO42" s="130"/>
      <c r="ITP42" s="130"/>
      <c r="ITQ42" s="131"/>
      <c r="ITR42" s="134"/>
      <c r="ITS42" s="130"/>
      <c r="ITT42" s="133"/>
      <c r="ITU42" s="145"/>
      <c r="ITV42" s="129"/>
      <c r="ITW42" s="130"/>
      <c r="ITX42" s="130"/>
      <c r="ITY42" s="131"/>
      <c r="ITZ42" s="134"/>
      <c r="IUA42" s="130"/>
      <c r="IUB42" s="133"/>
      <c r="IUC42" s="145"/>
      <c r="IUD42" s="129"/>
      <c r="IUE42" s="130"/>
      <c r="IUF42" s="130"/>
      <c r="IUG42" s="131"/>
      <c r="IUH42" s="134"/>
      <c r="IUI42" s="130"/>
      <c r="IUJ42" s="133"/>
      <c r="IUK42" s="145"/>
      <c r="IUL42" s="129"/>
      <c r="IUM42" s="130"/>
      <c r="IUN42" s="130"/>
      <c r="IUO42" s="131"/>
      <c r="IUP42" s="134"/>
      <c r="IUQ42" s="130"/>
      <c r="IUR42" s="133"/>
      <c r="IUS42" s="145"/>
      <c r="IUT42" s="129"/>
      <c r="IUU42" s="130"/>
      <c r="IUV42" s="130"/>
      <c r="IUW42" s="131"/>
      <c r="IUX42" s="134"/>
      <c r="IUY42" s="130"/>
      <c r="IUZ42" s="133"/>
      <c r="IVA42" s="145"/>
      <c r="IVB42" s="129"/>
      <c r="IVC42" s="130"/>
      <c r="IVD42" s="130"/>
      <c r="IVE42" s="131"/>
      <c r="IVF42" s="134"/>
      <c r="IVG42" s="130"/>
      <c r="IVH42" s="133"/>
      <c r="IVI42" s="145"/>
      <c r="IVJ42" s="129"/>
      <c r="IVK42" s="130"/>
      <c r="IVL42" s="130"/>
      <c r="IVM42" s="131"/>
      <c r="IVN42" s="134"/>
      <c r="IVO42" s="130"/>
      <c r="IVP42" s="133"/>
      <c r="IVQ42" s="145"/>
      <c r="IVR42" s="129"/>
      <c r="IVS42" s="130"/>
      <c r="IVT42" s="130"/>
      <c r="IVU42" s="131"/>
      <c r="IVV42" s="134"/>
      <c r="IVW42" s="130"/>
      <c r="IVX42" s="133"/>
      <c r="IVY42" s="145"/>
      <c r="IVZ42" s="129"/>
      <c r="IWA42" s="130"/>
      <c r="IWB42" s="130"/>
      <c r="IWC42" s="131"/>
      <c r="IWD42" s="134"/>
      <c r="IWE42" s="130"/>
      <c r="IWF42" s="133"/>
      <c r="IWG42" s="145"/>
      <c r="IWH42" s="129"/>
      <c r="IWI42" s="130"/>
      <c r="IWJ42" s="130"/>
      <c r="IWK42" s="131"/>
      <c r="IWL42" s="134"/>
      <c r="IWM42" s="130"/>
      <c r="IWN42" s="133"/>
      <c r="IWO42" s="145"/>
      <c r="IWP42" s="129"/>
      <c r="IWQ42" s="130"/>
      <c r="IWR42" s="130"/>
      <c r="IWS42" s="131"/>
      <c r="IWT42" s="134"/>
      <c r="IWU42" s="130"/>
      <c r="IWV42" s="133"/>
      <c r="IWW42" s="145"/>
      <c r="IWX42" s="129"/>
      <c r="IWY42" s="130"/>
      <c r="IWZ42" s="130"/>
      <c r="IXA42" s="131"/>
      <c r="IXB42" s="134"/>
      <c r="IXC42" s="130"/>
      <c r="IXD42" s="133"/>
      <c r="IXE42" s="145"/>
      <c r="IXF42" s="129"/>
      <c r="IXG42" s="130"/>
      <c r="IXH42" s="130"/>
      <c r="IXI42" s="131"/>
      <c r="IXJ42" s="134"/>
      <c r="IXK42" s="130"/>
      <c r="IXL42" s="133"/>
      <c r="IXM42" s="145"/>
      <c r="IXN42" s="129"/>
      <c r="IXO42" s="130"/>
      <c r="IXP42" s="130"/>
      <c r="IXQ42" s="131"/>
      <c r="IXR42" s="134"/>
      <c r="IXS42" s="130"/>
      <c r="IXT42" s="133"/>
      <c r="IXU42" s="145"/>
      <c r="IXV42" s="129"/>
      <c r="IXW42" s="130"/>
      <c r="IXX42" s="130"/>
      <c r="IXY42" s="131"/>
      <c r="IXZ42" s="134"/>
      <c r="IYA42" s="130"/>
      <c r="IYB42" s="133"/>
      <c r="IYC42" s="145"/>
      <c r="IYD42" s="129"/>
      <c r="IYE42" s="130"/>
      <c r="IYF42" s="130"/>
      <c r="IYG42" s="131"/>
      <c r="IYH42" s="134"/>
      <c r="IYI42" s="130"/>
      <c r="IYJ42" s="133"/>
      <c r="IYK42" s="145"/>
      <c r="IYL42" s="129"/>
      <c r="IYM42" s="130"/>
      <c r="IYN42" s="130"/>
      <c r="IYO42" s="131"/>
      <c r="IYP42" s="134"/>
      <c r="IYQ42" s="130"/>
      <c r="IYR42" s="133"/>
      <c r="IYS42" s="145"/>
      <c r="IYT42" s="129"/>
      <c r="IYU42" s="130"/>
      <c r="IYV42" s="130"/>
      <c r="IYW42" s="131"/>
      <c r="IYX42" s="134"/>
      <c r="IYY42" s="130"/>
      <c r="IYZ42" s="133"/>
      <c r="IZA42" s="145"/>
      <c r="IZB42" s="129"/>
      <c r="IZC42" s="130"/>
      <c r="IZD42" s="130"/>
      <c r="IZE42" s="131"/>
      <c r="IZF42" s="134"/>
      <c r="IZG42" s="130"/>
      <c r="IZH42" s="133"/>
      <c r="IZI42" s="145"/>
      <c r="IZJ42" s="129"/>
      <c r="IZK42" s="130"/>
      <c r="IZL42" s="130"/>
      <c r="IZM42" s="131"/>
      <c r="IZN42" s="134"/>
      <c r="IZO42" s="130"/>
      <c r="IZP42" s="133"/>
      <c r="IZQ42" s="145"/>
      <c r="IZR42" s="129"/>
      <c r="IZS42" s="130"/>
      <c r="IZT42" s="130"/>
      <c r="IZU42" s="131"/>
      <c r="IZV42" s="134"/>
      <c r="IZW42" s="130"/>
      <c r="IZX42" s="133"/>
      <c r="IZY42" s="145"/>
      <c r="IZZ42" s="129"/>
      <c r="JAA42" s="130"/>
      <c r="JAB42" s="130"/>
      <c r="JAC42" s="131"/>
      <c r="JAD42" s="134"/>
      <c r="JAE42" s="130"/>
      <c r="JAF42" s="133"/>
      <c r="JAG42" s="145"/>
      <c r="JAH42" s="129"/>
      <c r="JAI42" s="130"/>
      <c r="JAJ42" s="130"/>
      <c r="JAK42" s="131"/>
      <c r="JAL42" s="134"/>
      <c r="JAM42" s="130"/>
      <c r="JAN42" s="133"/>
      <c r="JAO42" s="145"/>
      <c r="JAP42" s="129"/>
      <c r="JAQ42" s="130"/>
      <c r="JAR42" s="130"/>
      <c r="JAS42" s="131"/>
      <c r="JAT42" s="134"/>
      <c r="JAU42" s="130"/>
      <c r="JAV42" s="133"/>
      <c r="JAW42" s="145"/>
      <c r="JAX42" s="129"/>
      <c r="JAY42" s="130"/>
      <c r="JAZ42" s="130"/>
      <c r="JBA42" s="131"/>
      <c r="JBB42" s="134"/>
      <c r="JBC42" s="130"/>
      <c r="JBD42" s="133"/>
      <c r="JBE42" s="145"/>
      <c r="JBF42" s="129"/>
      <c r="JBG42" s="130"/>
      <c r="JBH42" s="130"/>
      <c r="JBI42" s="131"/>
      <c r="JBJ42" s="134"/>
      <c r="JBK42" s="130"/>
      <c r="JBL42" s="133"/>
      <c r="JBM42" s="145"/>
      <c r="JBN42" s="129"/>
      <c r="JBO42" s="130"/>
      <c r="JBP42" s="130"/>
      <c r="JBQ42" s="131"/>
      <c r="JBR42" s="134"/>
      <c r="JBS42" s="130"/>
      <c r="JBT42" s="133"/>
      <c r="JBU42" s="145"/>
      <c r="JBV42" s="129"/>
      <c r="JBW42" s="130"/>
      <c r="JBX42" s="130"/>
      <c r="JBY42" s="131"/>
      <c r="JBZ42" s="134"/>
      <c r="JCA42" s="130"/>
      <c r="JCB42" s="133"/>
      <c r="JCC42" s="145"/>
      <c r="JCD42" s="129"/>
      <c r="JCE42" s="130"/>
      <c r="JCF42" s="130"/>
      <c r="JCG42" s="131"/>
      <c r="JCH42" s="134"/>
      <c r="JCI42" s="130"/>
      <c r="JCJ42" s="133"/>
      <c r="JCK42" s="145"/>
      <c r="JCL42" s="129"/>
      <c r="JCM42" s="130"/>
      <c r="JCN42" s="130"/>
      <c r="JCO42" s="131"/>
      <c r="JCP42" s="134"/>
      <c r="JCQ42" s="130"/>
      <c r="JCR42" s="133"/>
      <c r="JCS42" s="145"/>
      <c r="JCT42" s="129"/>
      <c r="JCU42" s="130"/>
      <c r="JCV42" s="130"/>
      <c r="JCW42" s="131"/>
      <c r="JCX42" s="134"/>
      <c r="JCY42" s="130"/>
      <c r="JCZ42" s="133"/>
      <c r="JDA42" s="145"/>
      <c r="JDB42" s="129"/>
      <c r="JDC42" s="130"/>
      <c r="JDD42" s="130"/>
      <c r="JDE42" s="131"/>
      <c r="JDF42" s="134"/>
      <c r="JDG42" s="130"/>
      <c r="JDH42" s="133"/>
      <c r="JDI42" s="145"/>
      <c r="JDJ42" s="129"/>
      <c r="JDK42" s="130"/>
      <c r="JDL42" s="130"/>
      <c r="JDM42" s="131"/>
      <c r="JDN42" s="134"/>
      <c r="JDO42" s="130"/>
      <c r="JDP42" s="133"/>
      <c r="JDQ42" s="145"/>
      <c r="JDR42" s="129"/>
      <c r="JDS42" s="130"/>
      <c r="JDT42" s="130"/>
      <c r="JDU42" s="131"/>
      <c r="JDV42" s="134"/>
      <c r="JDW42" s="130"/>
      <c r="JDX42" s="133"/>
      <c r="JDY42" s="145"/>
      <c r="JDZ42" s="129"/>
      <c r="JEA42" s="130"/>
      <c r="JEB42" s="130"/>
      <c r="JEC42" s="131"/>
      <c r="JED42" s="134"/>
      <c r="JEE42" s="130"/>
      <c r="JEF42" s="133"/>
      <c r="JEG42" s="145"/>
      <c r="JEH42" s="129"/>
      <c r="JEI42" s="130"/>
      <c r="JEJ42" s="130"/>
      <c r="JEK42" s="131"/>
      <c r="JEL42" s="134"/>
      <c r="JEM42" s="130"/>
      <c r="JEN42" s="133"/>
      <c r="JEO42" s="145"/>
      <c r="JEP42" s="129"/>
      <c r="JEQ42" s="130"/>
      <c r="JER42" s="130"/>
      <c r="JES42" s="131"/>
      <c r="JET42" s="134"/>
      <c r="JEU42" s="130"/>
      <c r="JEV42" s="133"/>
      <c r="JEW42" s="145"/>
      <c r="JEX42" s="129"/>
      <c r="JEY42" s="130"/>
      <c r="JEZ42" s="130"/>
      <c r="JFA42" s="131"/>
      <c r="JFB42" s="134"/>
      <c r="JFC42" s="130"/>
      <c r="JFD42" s="133"/>
      <c r="JFE42" s="145"/>
      <c r="JFF42" s="129"/>
      <c r="JFG42" s="130"/>
      <c r="JFH42" s="130"/>
      <c r="JFI42" s="131"/>
      <c r="JFJ42" s="134"/>
      <c r="JFK42" s="130"/>
      <c r="JFL42" s="133"/>
      <c r="JFM42" s="145"/>
      <c r="JFN42" s="129"/>
      <c r="JFO42" s="130"/>
      <c r="JFP42" s="130"/>
      <c r="JFQ42" s="131"/>
      <c r="JFR42" s="134"/>
      <c r="JFS42" s="130"/>
      <c r="JFT42" s="133"/>
      <c r="JFU42" s="145"/>
      <c r="JFV42" s="129"/>
      <c r="JFW42" s="130"/>
      <c r="JFX42" s="130"/>
      <c r="JFY42" s="131"/>
      <c r="JFZ42" s="134"/>
      <c r="JGA42" s="130"/>
      <c r="JGB42" s="133"/>
      <c r="JGC42" s="145"/>
      <c r="JGD42" s="129"/>
      <c r="JGE42" s="130"/>
      <c r="JGF42" s="130"/>
      <c r="JGG42" s="131"/>
      <c r="JGH42" s="134"/>
      <c r="JGI42" s="130"/>
      <c r="JGJ42" s="133"/>
      <c r="JGK42" s="145"/>
      <c r="JGL42" s="129"/>
      <c r="JGM42" s="130"/>
      <c r="JGN42" s="130"/>
      <c r="JGO42" s="131"/>
      <c r="JGP42" s="134"/>
      <c r="JGQ42" s="130"/>
      <c r="JGR42" s="133"/>
      <c r="JGS42" s="145"/>
      <c r="JGT42" s="129"/>
      <c r="JGU42" s="130"/>
      <c r="JGV42" s="130"/>
      <c r="JGW42" s="131"/>
      <c r="JGX42" s="134"/>
      <c r="JGY42" s="130"/>
      <c r="JGZ42" s="133"/>
      <c r="JHA42" s="145"/>
      <c r="JHB42" s="129"/>
      <c r="JHC42" s="130"/>
      <c r="JHD42" s="130"/>
      <c r="JHE42" s="131"/>
      <c r="JHF42" s="134"/>
      <c r="JHG42" s="130"/>
      <c r="JHH42" s="133"/>
      <c r="JHI42" s="145"/>
      <c r="JHJ42" s="129"/>
      <c r="JHK42" s="130"/>
      <c r="JHL42" s="130"/>
      <c r="JHM42" s="131"/>
      <c r="JHN42" s="134"/>
      <c r="JHO42" s="130"/>
      <c r="JHP42" s="133"/>
      <c r="JHQ42" s="145"/>
      <c r="JHR42" s="129"/>
      <c r="JHS42" s="130"/>
      <c r="JHT42" s="130"/>
      <c r="JHU42" s="131"/>
      <c r="JHV42" s="134"/>
      <c r="JHW42" s="130"/>
      <c r="JHX42" s="133"/>
      <c r="JHY42" s="145"/>
      <c r="JHZ42" s="129"/>
      <c r="JIA42" s="130"/>
      <c r="JIB42" s="130"/>
      <c r="JIC42" s="131"/>
      <c r="JID42" s="134"/>
      <c r="JIE42" s="130"/>
      <c r="JIF42" s="133"/>
      <c r="JIG42" s="145"/>
      <c r="JIH42" s="129"/>
      <c r="JII42" s="130"/>
      <c r="JIJ42" s="130"/>
      <c r="JIK42" s="131"/>
      <c r="JIL42" s="134"/>
      <c r="JIM42" s="130"/>
      <c r="JIN42" s="133"/>
      <c r="JIO42" s="145"/>
      <c r="JIP42" s="129"/>
      <c r="JIQ42" s="130"/>
      <c r="JIR42" s="130"/>
      <c r="JIS42" s="131"/>
      <c r="JIT42" s="134"/>
      <c r="JIU42" s="130"/>
      <c r="JIV42" s="133"/>
      <c r="JIW42" s="145"/>
      <c r="JIX42" s="129"/>
      <c r="JIY42" s="130"/>
      <c r="JIZ42" s="130"/>
      <c r="JJA42" s="131"/>
      <c r="JJB42" s="134"/>
      <c r="JJC42" s="130"/>
      <c r="JJD42" s="133"/>
      <c r="JJE42" s="145"/>
      <c r="JJF42" s="129"/>
      <c r="JJG42" s="130"/>
      <c r="JJH42" s="130"/>
      <c r="JJI42" s="131"/>
      <c r="JJJ42" s="134"/>
      <c r="JJK42" s="130"/>
      <c r="JJL42" s="133"/>
      <c r="JJM42" s="145"/>
      <c r="JJN42" s="129"/>
      <c r="JJO42" s="130"/>
      <c r="JJP42" s="130"/>
      <c r="JJQ42" s="131"/>
      <c r="JJR42" s="134"/>
      <c r="JJS42" s="130"/>
      <c r="JJT42" s="133"/>
      <c r="JJU42" s="145"/>
      <c r="JJV42" s="129"/>
      <c r="JJW42" s="130"/>
      <c r="JJX42" s="130"/>
      <c r="JJY42" s="131"/>
      <c r="JJZ42" s="134"/>
      <c r="JKA42" s="130"/>
      <c r="JKB42" s="133"/>
      <c r="JKC42" s="145"/>
      <c r="JKD42" s="129"/>
      <c r="JKE42" s="130"/>
      <c r="JKF42" s="130"/>
      <c r="JKG42" s="131"/>
      <c r="JKH42" s="134"/>
      <c r="JKI42" s="130"/>
      <c r="JKJ42" s="133"/>
      <c r="JKK42" s="145"/>
      <c r="JKL42" s="129"/>
      <c r="JKM42" s="130"/>
      <c r="JKN42" s="130"/>
      <c r="JKO42" s="131"/>
      <c r="JKP42" s="134"/>
      <c r="JKQ42" s="130"/>
      <c r="JKR42" s="133"/>
      <c r="JKS42" s="145"/>
      <c r="JKT42" s="129"/>
      <c r="JKU42" s="130"/>
      <c r="JKV42" s="130"/>
      <c r="JKW42" s="131"/>
      <c r="JKX42" s="134"/>
      <c r="JKY42" s="130"/>
      <c r="JKZ42" s="133"/>
      <c r="JLA42" s="145"/>
      <c r="JLB42" s="129"/>
      <c r="JLC42" s="130"/>
      <c r="JLD42" s="130"/>
      <c r="JLE42" s="131"/>
      <c r="JLF42" s="134"/>
      <c r="JLG42" s="130"/>
      <c r="JLH42" s="133"/>
      <c r="JLI42" s="145"/>
      <c r="JLJ42" s="129"/>
      <c r="JLK42" s="130"/>
      <c r="JLL42" s="130"/>
      <c r="JLM42" s="131"/>
      <c r="JLN42" s="134"/>
      <c r="JLO42" s="130"/>
      <c r="JLP42" s="133"/>
      <c r="JLQ42" s="145"/>
      <c r="JLR42" s="129"/>
      <c r="JLS42" s="130"/>
      <c r="JLT42" s="130"/>
      <c r="JLU42" s="131"/>
      <c r="JLV42" s="134"/>
      <c r="JLW42" s="130"/>
      <c r="JLX42" s="133"/>
      <c r="JLY42" s="145"/>
      <c r="JLZ42" s="129"/>
      <c r="JMA42" s="130"/>
      <c r="JMB42" s="130"/>
      <c r="JMC42" s="131"/>
      <c r="JMD42" s="134"/>
      <c r="JME42" s="130"/>
      <c r="JMF42" s="133"/>
      <c r="JMG42" s="145"/>
      <c r="JMH42" s="129"/>
      <c r="JMI42" s="130"/>
      <c r="JMJ42" s="130"/>
      <c r="JMK42" s="131"/>
      <c r="JML42" s="134"/>
      <c r="JMM42" s="130"/>
      <c r="JMN42" s="133"/>
      <c r="JMO42" s="145"/>
      <c r="JMP42" s="129"/>
      <c r="JMQ42" s="130"/>
      <c r="JMR42" s="130"/>
      <c r="JMS42" s="131"/>
      <c r="JMT42" s="134"/>
      <c r="JMU42" s="130"/>
      <c r="JMV42" s="133"/>
      <c r="JMW42" s="145"/>
      <c r="JMX42" s="129"/>
      <c r="JMY42" s="130"/>
      <c r="JMZ42" s="130"/>
      <c r="JNA42" s="131"/>
      <c r="JNB42" s="134"/>
      <c r="JNC42" s="130"/>
      <c r="JND42" s="133"/>
      <c r="JNE42" s="145"/>
      <c r="JNF42" s="129"/>
      <c r="JNG42" s="130"/>
      <c r="JNH42" s="130"/>
      <c r="JNI42" s="131"/>
      <c r="JNJ42" s="134"/>
      <c r="JNK42" s="130"/>
      <c r="JNL42" s="133"/>
      <c r="JNM42" s="145"/>
      <c r="JNN42" s="129"/>
      <c r="JNO42" s="130"/>
      <c r="JNP42" s="130"/>
      <c r="JNQ42" s="131"/>
      <c r="JNR42" s="134"/>
      <c r="JNS42" s="130"/>
      <c r="JNT42" s="133"/>
      <c r="JNU42" s="145"/>
      <c r="JNV42" s="129"/>
      <c r="JNW42" s="130"/>
      <c r="JNX42" s="130"/>
      <c r="JNY42" s="131"/>
      <c r="JNZ42" s="134"/>
      <c r="JOA42" s="130"/>
      <c r="JOB42" s="133"/>
      <c r="JOC42" s="145"/>
      <c r="JOD42" s="129"/>
      <c r="JOE42" s="130"/>
      <c r="JOF42" s="130"/>
      <c r="JOG42" s="131"/>
      <c r="JOH42" s="134"/>
      <c r="JOI42" s="130"/>
      <c r="JOJ42" s="133"/>
      <c r="JOK42" s="145"/>
      <c r="JOL42" s="129"/>
      <c r="JOM42" s="130"/>
      <c r="JON42" s="130"/>
      <c r="JOO42" s="131"/>
      <c r="JOP42" s="134"/>
      <c r="JOQ42" s="130"/>
      <c r="JOR42" s="133"/>
      <c r="JOS42" s="145"/>
      <c r="JOT42" s="129"/>
      <c r="JOU42" s="130"/>
      <c r="JOV42" s="130"/>
      <c r="JOW42" s="131"/>
      <c r="JOX42" s="134"/>
      <c r="JOY42" s="130"/>
      <c r="JOZ42" s="133"/>
      <c r="JPA42" s="145"/>
      <c r="JPB42" s="129"/>
      <c r="JPC42" s="130"/>
      <c r="JPD42" s="130"/>
      <c r="JPE42" s="131"/>
      <c r="JPF42" s="134"/>
      <c r="JPG42" s="130"/>
      <c r="JPH42" s="133"/>
      <c r="JPI42" s="145"/>
      <c r="JPJ42" s="129"/>
      <c r="JPK42" s="130"/>
      <c r="JPL42" s="130"/>
      <c r="JPM42" s="131"/>
      <c r="JPN42" s="134"/>
      <c r="JPO42" s="130"/>
      <c r="JPP42" s="133"/>
      <c r="JPQ42" s="145"/>
      <c r="JPR42" s="129"/>
      <c r="JPS42" s="130"/>
      <c r="JPT42" s="130"/>
      <c r="JPU42" s="131"/>
      <c r="JPV42" s="134"/>
      <c r="JPW42" s="130"/>
      <c r="JPX42" s="133"/>
      <c r="JPY42" s="145"/>
      <c r="JPZ42" s="129"/>
      <c r="JQA42" s="130"/>
      <c r="JQB42" s="130"/>
      <c r="JQC42" s="131"/>
      <c r="JQD42" s="134"/>
      <c r="JQE42" s="130"/>
      <c r="JQF42" s="133"/>
      <c r="JQG42" s="145"/>
      <c r="JQH42" s="129"/>
      <c r="JQI42" s="130"/>
      <c r="JQJ42" s="130"/>
      <c r="JQK42" s="131"/>
      <c r="JQL42" s="134"/>
      <c r="JQM42" s="130"/>
      <c r="JQN42" s="133"/>
      <c r="JQO42" s="145"/>
      <c r="JQP42" s="129"/>
      <c r="JQQ42" s="130"/>
      <c r="JQR42" s="130"/>
      <c r="JQS42" s="131"/>
      <c r="JQT42" s="134"/>
      <c r="JQU42" s="130"/>
      <c r="JQV42" s="133"/>
      <c r="JQW42" s="145"/>
      <c r="JQX42" s="129"/>
      <c r="JQY42" s="130"/>
      <c r="JQZ42" s="130"/>
      <c r="JRA42" s="131"/>
      <c r="JRB42" s="134"/>
      <c r="JRC42" s="130"/>
      <c r="JRD42" s="133"/>
      <c r="JRE42" s="145"/>
      <c r="JRF42" s="129"/>
      <c r="JRG42" s="130"/>
      <c r="JRH42" s="130"/>
      <c r="JRI42" s="131"/>
      <c r="JRJ42" s="134"/>
      <c r="JRK42" s="130"/>
      <c r="JRL42" s="133"/>
      <c r="JRM42" s="145"/>
      <c r="JRN42" s="129"/>
      <c r="JRO42" s="130"/>
      <c r="JRP42" s="130"/>
      <c r="JRQ42" s="131"/>
      <c r="JRR42" s="134"/>
      <c r="JRS42" s="130"/>
      <c r="JRT42" s="133"/>
      <c r="JRU42" s="145"/>
      <c r="JRV42" s="129"/>
      <c r="JRW42" s="130"/>
      <c r="JRX42" s="130"/>
      <c r="JRY42" s="131"/>
      <c r="JRZ42" s="134"/>
      <c r="JSA42" s="130"/>
      <c r="JSB42" s="133"/>
      <c r="JSC42" s="145"/>
      <c r="JSD42" s="129"/>
      <c r="JSE42" s="130"/>
      <c r="JSF42" s="130"/>
      <c r="JSG42" s="131"/>
      <c r="JSH42" s="134"/>
      <c r="JSI42" s="130"/>
      <c r="JSJ42" s="133"/>
      <c r="JSK42" s="145"/>
      <c r="JSL42" s="129"/>
      <c r="JSM42" s="130"/>
      <c r="JSN42" s="130"/>
      <c r="JSO42" s="131"/>
      <c r="JSP42" s="134"/>
      <c r="JSQ42" s="130"/>
      <c r="JSR42" s="133"/>
      <c r="JSS42" s="145"/>
      <c r="JST42" s="129"/>
      <c r="JSU42" s="130"/>
      <c r="JSV42" s="130"/>
      <c r="JSW42" s="131"/>
      <c r="JSX42" s="134"/>
      <c r="JSY42" s="130"/>
      <c r="JSZ42" s="133"/>
      <c r="JTA42" s="145"/>
      <c r="JTB42" s="129"/>
      <c r="JTC42" s="130"/>
      <c r="JTD42" s="130"/>
      <c r="JTE42" s="131"/>
      <c r="JTF42" s="134"/>
      <c r="JTG42" s="130"/>
      <c r="JTH42" s="133"/>
      <c r="JTI42" s="145"/>
      <c r="JTJ42" s="129"/>
      <c r="JTK42" s="130"/>
      <c r="JTL42" s="130"/>
      <c r="JTM42" s="131"/>
      <c r="JTN42" s="134"/>
      <c r="JTO42" s="130"/>
      <c r="JTP42" s="133"/>
      <c r="JTQ42" s="145"/>
      <c r="JTR42" s="129"/>
      <c r="JTS42" s="130"/>
      <c r="JTT42" s="130"/>
      <c r="JTU42" s="131"/>
      <c r="JTV42" s="134"/>
      <c r="JTW42" s="130"/>
      <c r="JTX42" s="133"/>
      <c r="JTY42" s="145"/>
      <c r="JTZ42" s="129"/>
      <c r="JUA42" s="130"/>
      <c r="JUB42" s="130"/>
      <c r="JUC42" s="131"/>
      <c r="JUD42" s="134"/>
      <c r="JUE42" s="130"/>
      <c r="JUF42" s="133"/>
      <c r="JUG42" s="145"/>
      <c r="JUH42" s="129"/>
      <c r="JUI42" s="130"/>
      <c r="JUJ42" s="130"/>
      <c r="JUK42" s="131"/>
      <c r="JUL42" s="134"/>
      <c r="JUM42" s="130"/>
      <c r="JUN42" s="133"/>
      <c r="JUO42" s="145"/>
      <c r="JUP42" s="129"/>
      <c r="JUQ42" s="130"/>
      <c r="JUR42" s="130"/>
      <c r="JUS42" s="131"/>
      <c r="JUT42" s="134"/>
      <c r="JUU42" s="130"/>
      <c r="JUV42" s="133"/>
      <c r="JUW42" s="145"/>
      <c r="JUX42" s="129"/>
      <c r="JUY42" s="130"/>
      <c r="JUZ42" s="130"/>
      <c r="JVA42" s="131"/>
      <c r="JVB42" s="134"/>
      <c r="JVC42" s="130"/>
      <c r="JVD42" s="133"/>
      <c r="JVE42" s="145"/>
      <c r="JVF42" s="129"/>
      <c r="JVG42" s="130"/>
      <c r="JVH42" s="130"/>
      <c r="JVI42" s="131"/>
      <c r="JVJ42" s="134"/>
      <c r="JVK42" s="130"/>
      <c r="JVL42" s="133"/>
      <c r="JVM42" s="145"/>
      <c r="JVN42" s="129"/>
      <c r="JVO42" s="130"/>
      <c r="JVP42" s="130"/>
      <c r="JVQ42" s="131"/>
      <c r="JVR42" s="134"/>
      <c r="JVS42" s="130"/>
      <c r="JVT42" s="133"/>
      <c r="JVU42" s="145"/>
      <c r="JVV42" s="129"/>
      <c r="JVW42" s="130"/>
      <c r="JVX42" s="130"/>
      <c r="JVY42" s="131"/>
      <c r="JVZ42" s="134"/>
      <c r="JWA42" s="130"/>
      <c r="JWB42" s="133"/>
      <c r="JWC42" s="145"/>
      <c r="JWD42" s="129"/>
      <c r="JWE42" s="130"/>
      <c r="JWF42" s="130"/>
      <c r="JWG42" s="131"/>
      <c r="JWH42" s="134"/>
      <c r="JWI42" s="130"/>
      <c r="JWJ42" s="133"/>
      <c r="JWK42" s="145"/>
      <c r="JWL42" s="129"/>
      <c r="JWM42" s="130"/>
      <c r="JWN42" s="130"/>
      <c r="JWO42" s="131"/>
      <c r="JWP42" s="134"/>
      <c r="JWQ42" s="130"/>
      <c r="JWR42" s="133"/>
      <c r="JWS42" s="145"/>
      <c r="JWT42" s="129"/>
      <c r="JWU42" s="130"/>
      <c r="JWV42" s="130"/>
      <c r="JWW42" s="131"/>
      <c r="JWX42" s="134"/>
      <c r="JWY42" s="130"/>
      <c r="JWZ42" s="133"/>
      <c r="JXA42" s="145"/>
      <c r="JXB42" s="129"/>
      <c r="JXC42" s="130"/>
      <c r="JXD42" s="130"/>
      <c r="JXE42" s="131"/>
      <c r="JXF42" s="134"/>
      <c r="JXG42" s="130"/>
      <c r="JXH42" s="133"/>
      <c r="JXI42" s="145"/>
      <c r="JXJ42" s="129"/>
      <c r="JXK42" s="130"/>
      <c r="JXL42" s="130"/>
      <c r="JXM42" s="131"/>
      <c r="JXN42" s="134"/>
      <c r="JXO42" s="130"/>
      <c r="JXP42" s="133"/>
      <c r="JXQ42" s="145"/>
      <c r="JXR42" s="129"/>
      <c r="JXS42" s="130"/>
      <c r="JXT42" s="130"/>
      <c r="JXU42" s="131"/>
      <c r="JXV42" s="134"/>
      <c r="JXW42" s="130"/>
      <c r="JXX42" s="133"/>
      <c r="JXY42" s="145"/>
      <c r="JXZ42" s="129"/>
      <c r="JYA42" s="130"/>
      <c r="JYB42" s="130"/>
      <c r="JYC42" s="131"/>
      <c r="JYD42" s="134"/>
      <c r="JYE42" s="130"/>
      <c r="JYF42" s="133"/>
      <c r="JYG42" s="145"/>
      <c r="JYH42" s="129"/>
      <c r="JYI42" s="130"/>
      <c r="JYJ42" s="130"/>
      <c r="JYK42" s="131"/>
      <c r="JYL42" s="134"/>
      <c r="JYM42" s="130"/>
      <c r="JYN42" s="133"/>
      <c r="JYO42" s="145"/>
      <c r="JYP42" s="129"/>
      <c r="JYQ42" s="130"/>
      <c r="JYR42" s="130"/>
      <c r="JYS42" s="131"/>
      <c r="JYT42" s="134"/>
      <c r="JYU42" s="130"/>
      <c r="JYV42" s="133"/>
      <c r="JYW42" s="145"/>
      <c r="JYX42" s="129"/>
      <c r="JYY42" s="130"/>
      <c r="JYZ42" s="130"/>
      <c r="JZA42" s="131"/>
      <c r="JZB42" s="134"/>
      <c r="JZC42" s="130"/>
      <c r="JZD42" s="133"/>
      <c r="JZE42" s="145"/>
      <c r="JZF42" s="129"/>
      <c r="JZG42" s="130"/>
      <c r="JZH42" s="130"/>
      <c r="JZI42" s="131"/>
      <c r="JZJ42" s="134"/>
      <c r="JZK42" s="130"/>
      <c r="JZL42" s="133"/>
      <c r="JZM42" s="145"/>
      <c r="JZN42" s="129"/>
      <c r="JZO42" s="130"/>
      <c r="JZP42" s="130"/>
      <c r="JZQ42" s="131"/>
      <c r="JZR42" s="134"/>
      <c r="JZS42" s="130"/>
      <c r="JZT42" s="133"/>
      <c r="JZU42" s="145"/>
      <c r="JZV42" s="129"/>
      <c r="JZW42" s="130"/>
      <c r="JZX42" s="130"/>
      <c r="JZY42" s="131"/>
      <c r="JZZ42" s="134"/>
      <c r="KAA42" s="130"/>
      <c r="KAB42" s="133"/>
      <c r="KAC42" s="145"/>
      <c r="KAD42" s="129"/>
      <c r="KAE42" s="130"/>
      <c r="KAF42" s="130"/>
      <c r="KAG42" s="131"/>
      <c r="KAH42" s="134"/>
      <c r="KAI42" s="130"/>
      <c r="KAJ42" s="133"/>
      <c r="KAK42" s="145"/>
      <c r="KAL42" s="129"/>
      <c r="KAM42" s="130"/>
      <c r="KAN42" s="130"/>
      <c r="KAO42" s="131"/>
      <c r="KAP42" s="134"/>
      <c r="KAQ42" s="130"/>
      <c r="KAR42" s="133"/>
      <c r="KAS42" s="145"/>
      <c r="KAT42" s="129"/>
      <c r="KAU42" s="130"/>
      <c r="KAV42" s="130"/>
      <c r="KAW42" s="131"/>
      <c r="KAX42" s="134"/>
      <c r="KAY42" s="130"/>
      <c r="KAZ42" s="133"/>
      <c r="KBA42" s="145"/>
      <c r="KBB42" s="129"/>
      <c r="KBC42" s="130"/>
      <c r="KBD42" s="130"/>
      <c r="KBE42" s="131"/>
      <c r="KBF42" s="134"/>
      <c r="KBG42" s="130"/>
      <c r="KBH42" s="133"/>
      <c r="KBI42" s="145"/>
      <c r="KBJ42" s="129"/>
      <c r="KBK42" s="130"/>
      <c r="KBL42" s="130"/>
      <c r="KBM42" s="131"/>
      <c r="KBN42" s="134"/>
      <c r="KBO42" s="130"/>
      <c r="KBP42" s="133"/>
      <c r="KBQ42" s="145"/>
      <c r="KBR42" s="129"/>
      <c r="KBS42" s="130"/>
      <c r="KBT42" s="130"/>
      <c r="KBU42" s="131"/>
      <c r="KBV42" s="134"/>
      <c r="KBW42" s="130"/>
      <c r="KBX42" s="133"/>
      <c r="KBY42" s="145"/>
      <c r="KBZ42" s="129"/>
      <c r="KCA42" s="130"/>
      <c r="KCB42" s="130"/>
      <c r="KCC42" s="131"/>
      <c r="KCD42" s="134"/>
      <c r="KCE42" s="130"/>
      <c r="KCF42" s="133"/>
      <c r="KCG42" s="145"/>
      <c r="KCH42" s="129"/>
      <c r="KCI42" s="130"/>
      <c r="KCJ42" s="130"/>
      <c r="KCK42" s="131"/>
      <c r="KCL42" s="134"/>
      <c r="KCM42" s="130"/>
      <c r="KCN42" s="133"/>
      <c r="KCO42" s="145"/>
      <c r="KCP42" s="129"/>
      <c r="KCQ42" s="130"/>
      <c r="KCR42" s="130"/>
      <c r="KCS42" s="131"/>
      <c r="KCT42" s="134"/>
      <c r="KCU42" s="130"/>
      <c r="KCV42" s="133"/>
      <c r="KCW42" s="145"/>
      <c r="KCX42" s="129"/>
      <c r="KCY42" s="130"/>
      <c r="KCZ42" s="130"/>
      <c r="KDA42" s="131"/>
      <c r="KDB42" s="134"/>
      <c r="KDC42" s="130"/>
      <c r="KDD42" s="133"/>
      <c r="KDE42" s="145"/>
      <c r="KDF42" s="129"/>
      <c r="KDG42" s="130"/>
      <c r="KDH42" s="130"/>
      <c r="KDI42" s="131"/>
      <c r="KDJ42" s="134"/>
      <c r="KDK42" s="130"/>
      <c r="KDL42" s="133"/>
      <c r="KDM42" s="145"/>
      <c r="KDN42" s="129"/>
      <c r="KDO42" s="130"/>
      <c r="KDP42" s="130"/>
      <c r="KDQ42" s="131"/>
      <c r="KDR42" s="134"/>
      <c r="KDS42" s="130"/>
      <c r="KDT42" s="133"/>
      <c r="KDU42" s="145"/>
      <c r="KDV42" s="129"/>
      <c r="KDW42" s="130"/>
      <c r="KDX42" s="130"/>
      <c r="KDY42" s="131"/>
      <c r="KDZ42" s="134"/>
      <c r="KEA42" s="130"/>
      <c r="KEB42" s="133"/>
      <c r="KEC42" s="145"/>
      <c r="KED42" s="129"/>
      <c r="KEE42" s="130"/>
      <c r="KEF42" s="130"/>
      <c r="KEG42" s="131"/>
      <c r="KEH42" s="134"/>
      <c r="KEI42" s="130"/>
      <c r="KEJ42" s="133"/>
      <c r="KEK42" s="145"/>
      <c r="KEL42" s="129"/>
      <c r="KEM42" s="130"/>
      <c r="KEN42" s="130"/>
      <c r="KEO42" s="131"/>
      <c r="KEP42" s="134"/>
      <c r="KEQ42" s="130"/>
      <c r="KER42" s="133"/>
      <c r="KES42" s="145"/>
      <c r="KET42" s="129"/>
      <c r="KEU42" s="130"/>
      <c r="KEV42" s="130"/>
      <c r="KEW42" s="131"/>
      <c r="KEX42" s="134"/>
      <c r="KEY42" s="130"/>
      <c r="KEZ42" s="133"/>
      <c r="KFA42" s="145"/>
      <c r="KFB42" s="129"/>
      <c r="KFC42" s="130"/>
      <c r="KFD42" s="130"/>
      <c r="KFE42" s="131"/>
      <c r="KFF42" s="134"/>
      <c r="KFG42" s="130"/>
      <c r="KFH42" s="133"/>
      <c r="KFI42" s="145"/>
      <c r="KFJ42" s="129"/>
      <c r="KFK42" s="130"/>
      <c r="KFL42" s="130"/>
      <c r="KFM42" s="131"/>
      <c r="KFN42" s="134"/>
      <c r="KFO42" s="130"/>
      <c r="KFP42" s="133"/>
      <c r="KFQ42" s="145"/>
      <c r="KFR42" s="129"/>
      <c r="KFS42" s="130"/>
      <c r="KFT42" s="130"/>
      <c r="KFU42" s="131"/>
      <c r="KFV42" s="134"/>
      <c r="KFW42" s="130"/>
      <c r="KFX42" s="133"/>
      <c r="KFY42" s="145"/>
      <c r="KFZ42" s="129"/>
      <c r="KGA42" s="130"/>
      <c r="KGB42" s="130"/>
      <c r="KGC42" s="131"/>
      <c r="KGD42" s="134"/>
      <c r="KGE42" s="130"/>
      <c r="KGF42" s="133"/>
      <c r="KGG42" s="145"/>
      <c r="KGH42" s="129"/>
      <c r="KGI42" s="130"/>
      <c r="KGJ42" s="130"/>
      <c r="KGK42" s="131"/>
      <c r="KGL42" s="134"/>
      <c r="KGM42" s="130"/>
      <c r="KGN42" s="133"/>
      <c r="KGO42" s="145"/>
      <c r="KGP42" s="129"/>
      <c r="KGQ42" s="130"/>
      <c r="KGR42" s="130"/>
      <c r="KGS42" s="131"/>
      <c r="KGT42" s="134"/>
      <c r="KGU42" s="130"/>
      <c r="KGV42" s="133"/>
      <c r="KGW42" s="145"/>
      <c r="KGX42" s="129"/>
      <c r="KGY42" s="130"/>
      <c r="KGZ42" s="130"/>
      <c r="KHA42" s="131"/>
      <c r="KHB42" s="134"/>
      <c r="KHC42" s="130"/>
      <c r="KHD42" s="133"/>
      <c r="KHE42" s="145"/>
      <c r="KHF42" s="129"/>
      <c r="KHG42" s="130"/>
      <c r="KHH42" s="130"/>
      <c r="KHI42" s="131"/>
      <c r="KHJ42" s="134"/>
      <c r="KHK42" s="130"/>
      <c r="KHL42" s="133"/>
      <c r="KHM42" s="145"/>
      <c r="KHN42" s="129"/>
      <c r="KHO42" s="130"/>
      <c r="KHP42" s="130"/>
      <c r="KHQ42" s="131"/>
      <c r="KHR42" s="134"/>
      <c r="KHS42" s="130"/>
      <c r="KHT42" s="133"/>
      <c r="KHU42" s="145"/>
      <c r="KHV42" s="129"/>
      <c r="KHW42" s="130"/>
      <c r="KHX42" s="130"/>
      <c r="KHY42" s="131"/>
      <c r="KHZ42" s="134"/>
      <c r="KIA42" s="130"/>
      <c r="KIB42" s="133"/>
      <c r="KIC42" s="145"/>
      <c r="KID42" s="129"/>
      <c r="KIE42" s="130"/>
      <c r="KIF42" s="130"/>
      <c r="KIG42" s="131"/>
      <c r="KIH42" s="134"/>
      <c r="KII42" s="130"/>
      <c r="KIJ42" s="133"/>
      <c r="KIK42" s="145"/>
      <c r="KIL42" s="129"/>
      <c r="KIM42" s="130"/>
      <c r="KIN42" s="130"/>
      <c r="KIO42" s="131"/>
      <c r="KIP42" s="134"/>
      <c r="KIQ42" s="130"/>
      <c r="KIR42" s="133"/>
      <c r="KIS42" s="145"/>
      <c r="KIT42" s="129"/>
      <c r="KIU42" s="130"/>
      <c r="KIV42" s="130"/>
      <c r="KIW42" s="131"/>
      <c r="KIX42" s="134"/>
      <c r="KIY42" s="130"/>
      <c r="KIZ42" s="133"/>
      <c r="KJA42" s="145"/>
      <c r="KJB42" s="129"/>
      <c r="KJC42" s="130"/>
      <c r="KJD42" s="130"/>
      <c r="KJE42" s="131"/>
      <c r="KJF42" s="134"/>
      <c r="KJG42" s="130"/>
      <c r="KJH42" s="133"/>
      <c r="KJI42" s="145"/>
      <c r="KJJ42" s="129"/>
      <c r="KJK42" s="130"/>
      <c r="KJL42" s="130"/>
      <c r="KJM42" s="131"/>
      <c r="KJN42" s="134"/>
      <c r="KJO42" s="130"/>
      <c r="KJP42" s="133"/>
      <c r="KJQ42" s="145"/>
      <c r="KJR42" s="129"/>
      <c r="KJS42" s="130"/>
      <c r="KJT42" s="130"/>
      <c r="KJU42" s="131"/>
      <c r="KJV42" s="134"/>
      <c r="KJW42" s="130"/>
      <c r="KJX42" s="133"/>
      <c r="KJY42" s="145"/>
      <c r="KJZ42" s="129"/>
      <c r="KKA42" s="130"/>
      <c r="KKB42" s="130"/>
      <c r="KKC42" s="131"/>
      <c r="KKD42" s="134"/>
      <c r="KKE42" s="130"/>
      <c r="KKF42" s="133"/>
      <c r="KKG42" s="145"/>
      <c r="KKH42" s="129"/>
      <c r="KKI42" s="130"/>
      <c r="KKJ42" s="130"/>
      <c r="KKK42" s="131"/>
      <c r="KKL42" s="134"/>
      <c r="KKM42" s="130"/>
      <c r="KKN42" s="133"/>
      <c r="KKO42" s="145"/>
      <c r="KKP42" s="129"/>
      <c r="KKQ42" s="130"/>
      <c r="KKR42" s="130"/>
      <c r="KKS42" s="131"/>
      <c r="KKT42" s="134"/>
      <c r="KKU42" s="130"/>
      <c r="KKV42" s="133"/>
      <c r="KKW42" s="145"/>
      <c r="KKX42" s="129"/>
      <c r="KKY42" s="130"/>
      <c r="KKZ42" s="130"/>
      <c r="KLA42" s="131"/>
      <c r="KLB42" s="134"/>
      <c r="KLC42" s="130"/>
      <c r="KLD42" s="133"/>
      <c r="KLE42" s="145"/>
      <c r="KLF42" s="129"/>
      <c r="KLG42" s="130"/>
      <c r="KLH42" s="130"/>
      <c r="KLI42" s="131"/>
      <c r="KLJ42" s="134"/>
      <c r="KLK42" s="130"/>
      <c r="KLL42" s="133"/>
      <c r="KLM42" s="145"/>
      <c r="KLN42" s="129"/>
      <c r="KLO42" s="130"/>
      <c r="KLP42" s="130"/>
      <c r="KLQ42" s="131"/>
      <c r="KLR42" s="134"/>
      <c r="KLS42" s="130"/>
      <c r="KLT42" s="133"/>
      <c r="KLU42" s="145"/>
      <c r="KLV42" s="129"/>
      <c r="KLW42" s="130"/>
      <c r="KLX42" s="130"/>
      <c r="KLY42" s="131"/>
      <c r="KLZ42" s="134"/>
      <c r="KMA42" s="130"/>
      <c r="KMB42" s="133"/>
      <c r="KMC42" s="145"/>
      <c r="KMD42" s="129"/>
      <c r="KME42" s="130"/>
      <c r="KMF42" s="130"/>
      <c r="KMG42" s="131"/>
      <c r="KMH42" s="134"/>
      <c r="KMI42" s="130"/>
      <c r="KMJ42" s="133"/>
      <c r="KMK42" s="145"/>
      <c r="KML42" s="129"/>
      <c r="KMM42" s="130"/>
      <c r="KMN42" s="130"/>
      <c r="KMO42" s="131"/>
      <c r="KMP42" s="134"/>
      <c r="KMQ42" s="130"/>
      <c r="KMR42" s="133"/>
      <c r="KMS42" s="145"/>
      <c r="KMT42" s="129"/>
      <c r="KMU42" s="130"/>
      <c r="KMV42" s="130"/>
      <c r="KMW42" s="131"/>
      <c r="KMX42" s="134"/>
      <c r="KMY42" s="130"/>
      <c r="KMZ42" s="133"/>
      <c r="KNA42" s="145"/>
      <c r="KNB42" s="129"/>
      <c r="KNC42" s="130"/>
      <c r="KND42" s="130"/>
      <c r="KNE42" s="131"/>
      <c r="KNF42" s="134"/>
      <c r="KNG42" s="130"/>
      <c r="KNH42" s="133"/>
      <c r="KNI42" s="145"/>
      <c r="KNJ42" s="129"/>
      <c r="KNK42" s="130"/>
      <c r="KNL42" s="130"/>
      <c r="KNM42" s="131"/>
      <c r="KNN42" s="134"/>
      <c r="KNO42" s="130"/>
      <c r="KNP42" s="133"/>
      <c r="KNQ42" s="145"/>
      <c r="KNR42" s="129"/>
      <c r="KNS42" s="130"/>
      <c r="KNT42" s="130"/>
      <c r="KNU42" s="131"/>
      <c r="KNV42" s="134"/>
      <c r="KNW42" s="130"/>
      <c r="KNX42" s="133"/>
      <c r="KNY42" s="145"/>
      <c r="KNZ42" s="129"/>
      <c r="KOA42" s="130"/>
      <c r="KOB42" s="130"/>
      <c r="KOC42" s="131"/>
      <c r="KOD42" s="134"/>
      <c r="KOE42" s="130"/>
      <c r="KOF42" s="133"/>
      <c r="KOG42" s="145"/>
      <c r="KOH42" s="129"/>
      <c r="KOI42" s="130"/>
      <c r="KOJ42" s="130"/>
      <c r="KOK42" s="131"/>
      <c r="KOL42" s="134"/>
      <c r="KOM42" s="130"/>
      <c r="KON42" s="133"/>
      <c r="KOO42" s="145"/>
      <c r="KOP42" s="129"/>
      <c r="KOQ42" s="130"/>
      <c r="KOR42" s="130"/>
      <c r="KOS42" s="131"/>
      <c r="KOT42" s="134"/>
      <c r="KOU42" s="130"/>
      <c r="KOV42" s="133"/>
      <c r="KOW42" s="145"/>
      <c r="KOX42" s="129"/>
      <c r="KOY42" s="130"/>
      <c r="KOZ42" s="130"/>
      <c r="KPA42" s="131"/>
      <c r="KPB42" s="134"/>
      <c r="KPC42" s="130"/>
      <c r="KPD42" s="133"/>
      <c r="KPE42" s="145"/>
      <c r="KPF42" s="129"/>
      <c r="KPG42" s="130"/>
      <c r="KPH42" s="130"/>
      <c r="KPI42" s="131"/>
      <c r="KPJ42" s="134"/>
      <c r="KPK42" s="130"/>
      <c r="KPL42" s="133"/>
      <c r="KPM42" s="145"/>
      <c r="KPN42" s="129"/>
      <c r="KPO42" s="130"/>
      <c r="KPP42" s="130"/>
      <c r="KPQ42" s="131"/>
      <c r="KPR42" s="134"/>
      <c r="KPS42" s="130"/>
      <c r="KPT42" s="133"/>
      <c r="KPU42" s="145"/>
      <c r="KPV42" s="129"/>
      <c r="KPW42" s="130"/>
      <c r="KPX42" s="130"/>
      <c r="KPY42" s="131"/>
      <c r="KPZ42" s="134"/>
      <c r="KQA42" s="130"/>
      <c r="KQB42" s="133"/>
      <c r="KQC42" s="145"/>
      <c r="KQD42" s="129"/>
      <c r="KQE42" s="130"/>
      <c r="KQF42" s="130"/>
      <c r="KQG42" s="131"/>
      <c r="KQH42" s="134"/>
      <c r="KQI42" s="130"/>
      <c r="KQJ42" s="133"/>
      <c r="KQK42" s="145"/>
      <c r="KQL42" s="129"/>
      <c r="KQM42" s="130"/>
      <c r="KQN42" s="130"/>
      <c r="KQO42" s="131"/>
      <c r="KQP42" s="134"/>
      <c r="KQQ42" s="130"/>
      <c r="KQR42" s="133"/>
      <c r="KQS42" s="145"/>
      <c r="KQT42" s="129"/>
      <c r="KQU42" s="130"/>
      <c r="KQV42" s="130"/>
      <c r="KQW42" s="131"/>
      <c r="KQX42" s="134"/>
      <c r="KQY42" s="130"/>
      <c r="KQZ42" s="133"/>
      <c r="KRA42" s="145"/>
      <c r="KRB42" s="129"/>
      <c r="KRC42" s="130"/>
      <c r="KRD42" s="130"/>
      <c r="KRE42" s="131"/>
      <c r="KRF42" s="134"/>
      <c r="KRG42" s="130"/>
      <c r="KRH42" s="133"/>
      <c r="KRI42" s="145"/>
      <c r="KRJ42" s="129"/>
      <c r="KRK42" s="130"/>
      <c r="KRL42" s="130"/>
      <c r="KRM42" s="131"/>
      <c r="KRN42" s="134"/>
      <c r="KRO42" s="130"/>
      <c r="KRP42" s="133"/>
      <c r="KRQ42" s="145"/>
      <c r="KRR42" s="129"/>
      <c r="KRS42" s="130"/>
      <c r="KRT42" s="130"/>
      <c r="KRU42" s="131"/>
      <c r="KRV42" s="134"/>
      <c r="KRW42" s="130"/>
      <c r="KRX42" s="133"/>
      <c r="KRY42" s="145"/>
      <c r="KRZ42" s="129"/>
      <c r="KSA42" s="130"/>
      <c r="KSB42" s="130"/>
      <c r="KSC42" s="131"/>
      <c r="KSD42" s="134"/>
      <c r="KSE42" s="130"/>
      <c r="KSF42" s="133"/>
      <c r="KSG42" s="145"/>
      <c r="KSH42" s="129"/>
      <c r="KSI42" s="130"/>
      <c r="KSJ42" s="130"/>
      <c r="KSK42" s="131"/>
      <c r="KSL42" s="134"/>
      <c r="KSM42" s="130"/>
      <c r="KSN42" s="133"/>
      <c r="KSO42" s="145"/>
      <c r="KSP42" s="129"/>
      <c r="KSQ42" s="130"/>
      <c r="KSR42" s="130"/>
      <c r="KSS42" s="131"/>
      <c r="KST42" s="134"/>
      <c r="KSU42" s="130"/>
      <c r="KSV42" s="133"/>
      <c r="KSW42" s="145"/>
      <c r="KSX42" s="129"/>
      <c r="KSY42" s="130"/>
      <c r="KSZ42" s="130"/>
      <c r="KTA42" s="131"/>
      <c r="KTB42" s="134"/>
      <c r="KTC42" s="130"/>
      <c r="KTD42" s="133"/>
      <c r="KTE42" s="145"/>
      <c r="KTF42" s="129"/>
      <c r="KTG42" s="130"/>
      <c r="KTH42" s="130"/>
      <c r="KTI42" s="131"/>
      <c r="KTJ42" s="134"/>
      <c r="KTK42" s="130"/>
      <c r="KTL42" s="133"/>
      <c r="KTM42" s="145"/>
      <c r="KTN42" s="129"/>
      <c r="KTO42" s="130"/>
      <c r="KTP42" s="130"/>
      <c r="KTQ42" s="131"/>
      <c r="KTR42" s="134"/>
      <c r="KTS42" s="130"/>
      <c r="KTT42" s="133"/>
      <c r="KTU42" s="145"/>
      <c r="KTV42" s="129"/>
      <c r="KTW42" s="130"/>
      <c r="KTX42" s="130"/>
      <c r="KTY42" s="131"/>
      <c r="KTZ42" s="134"/>
      <c r="KUA42" s="130"/>
      <c r="KUB42" s="133"/>
      <c r="KUC42" s="145"/>
      <c r="KUD42" s="129"/>
      <c r="KUE42" s="130"/>
      <c r="KUF42" s="130"/>
      <c r="KUG42" s="131"/>
      <c r="KUH42" s="134"/>
      <c r="KUI42" s="130"/>
      <c r="KUJ42" s="133"/>
      <c r="KUK42" s="145"/>
      <c r="KUL42" s="129"/>
      <c r="KUM42" s="130"/>
      <c r="KUN42" s="130"/>
      <c r="KUO42" s="131"/>
      <c r="KUP42" s="134"/>
      <c r="KUQ42" s="130"/>
      <c r="KUR42" s="133"/>
      <c r="KUS42" s="145"/>
      <c r="KUT42" s="129"/>
      <c r="KUU42" s="130"/>
      <c r="KUV42" s="130"/>
      <c r="KUW42" s="131"/>
      <c r="KUX42" s="134"/>
      <c r="KUY42" s="130"/>
      <c r="KUZ42" s="133"/>
      <c r="KVA42" s="145"/>
      <c r="KVB42" s="129"/>
      <c r="KVC42" s="130"/>
      <c r="KVD42" s="130"/>
      <c r="KVE42" s="131"/>
      <c r="KVF42" s="134"/>
      <c r="KVG42" s="130"/>
      <c r="KVH42" s="133"/>
      <c r="KVI42" s="145"/>
      <c r="KVJ42" s="129"/>
      <c r="KVK42" s="130"/>
      <c r="KVL42" s="130"/>
      <c r="KVM42" s="131"/>
      <c r="KVN42" s="134"/>
      <c r="KVO42" s="130"/>
      <c r="KVP42" s="133"/>
      <c r="KVQ42" s="145"/>
      <c r="KVR42" s="129"/>
      <c r="KVS42" s="130"/>
      <c r="KVT42" s="130"/>
      <c r="KVU42" s="131"/>
      <c r="KVV42" s="134"/>
      <c r="KVW42" s="130"/>
      <c r="KVX42" s="133"/>
      <c r="KVY42" s="145"/>
      <c r="KVZ42" s="129"/>
      <c r="KWA42" s="130"/>
      <c r="KWB42" s="130"/>
      <c r="KWC42" s="131"/>
      <c r="KWD42" s="134"/>
      <c r="KWE42" s="130"/>
      <c r="KWF42" s="133"/>
      <c r="KWG42" s="145"/>
      <c r="KWH42" s="129"/>
      <c r="KWI42" s="130"/>
      <c r="KWJ42" s="130"/>
      <c r="KWK42" s="131"/>
      <c r="KWL42" s="134"/>
      <c r="KWM42" s="130"/>
      <c r="KWN42" s="133"/>
      <c r="KWO42" s="145"/>
      <c r="KWP42" s="129"/>
      <c r="KWQ42" s="130"/>
      <c r="KWR42" s="130"/>
      <c r="KWS42" s="131"/>
      <c r="KWT42" s="134"/>
      <c r="KWU42" s="130"/>
      <c r="KWV42" s="133"/>
      <c r="KWW42" s="145"/>
      <c r="KWX42" s="129"/>
      <c r="KWY42" s="130"/>
      <c r="KWZ42" s="130"/>
      <c r="KXA42" s="131"/>
      <c r="KXB42" s="134"/>
      <c r="KXC42" s="130"/>
      <c r="KXD42" s="133"/>
      <c r="KXE42" s="145"/>
      <c r="KXF42" s="129"/>
      <c r="KXG42" s="130"/>
      <c r="KXH42" s="130"/>
      <c r="KXI42" s="131"/>
      <c r="KXJ42" s="134"/>
      <c r="KXK42" s="130"/>
      <c r="KXL42" s="133"/>
      <c r="KXM42" s="145"/>
      <c r="KXN42" s="129"/>
      <c r="KXO42" s="130"/>
      <c r="KXP42" s="130"/>
      <c r="KXQ42" s="131"/>
      <c r="KXR42" s="134"/>
      <c r="KXS42" s="130"/>
      <c r="KXT42" s="133"/>
      <c r="KXU42" s="145"/>
      <c r="KXV42" s="129"/>
      <c r="KXW42" s="130"/>
      <c r="KXX42" s="130"/>
      <c r="KXY42" s="131"/>
      <c r="KXZ42" s="134"/>
      <c r="KYA42" s="130"/>
      <c r="KYB42" s="133"/>
      <c r="KYC42" s="145"/>
      <c r="KYD42" s="129"/>
      <c r="KYE42" s="130"/>
      <c r="KYF42" s="130"/>
      <c r="KYG42" s="131"/>
      <c r="KYH42" s="134"/>
      <c r="KYI42" s="130"/>
      <c r="KYJ42" s="133"/>
      <c r="KYK42" s="145"/>
      <c r="KYL42" s="129"/>
      <c r="KYM42" s="130"/>
      <c r="KYN42" s="130"/>
      <c r="KYO42" s="131"/>
      <c r="KYP42" s="134"/>
      <c r="KYQ42" s="130"/>
      <c r="KYR42" s="133"/>
      <c r="KYS42" s="145"/>
      <c r="KYT42" s="129"/>
      <c r="KYU42" s="130"/>
      <c r="KYV42" s="130"/>
      <c r="KYW42" s="131"/>
      <c r="KYX42" s="134"/>
      <c r="KYY42" s="130"/>
      <c r="KYZ42" s="133"/>
      <c r="KZA42" s="145"/>
      <c r="KZB42" s="129"/>
      <c r="KZC42" s="130"/>
      <c r="KZD42" s="130"/>
      <c r="KZE42" s="131"/>
      <c r="KZF42" s="134"/>
      <c r="KZG42" s="130"/>
      <c r="KZH42" s="133"/>
      <c r="KZI42" s="145"/>
      <c r="KZJ42" s="129"/>
      <c r="KZK42" s="130"/>
      <c r="KZL42" s="130"/>
      <c r="KZM42" s="131"/>
      <c r="KZN42" s="134"/>
      <c r="KZO42" s="130"/>
      <c r="KZP42" s="133"/>
      <c r="KZQ42" s="145"/>
      <c r="KZR42" s="129"/>
      <c r="KZS42" s="130"/>
      <c r="KZT42" s="130"/>
      <c r="KZU42" s="131"/>
      <c r="KZV42" s="134"/>
      <c r="KZW42" s="130"/>
      <c r="KZX42" s="133"/>
      <c r="KZY42" s="145"/>
      <c r="KZZ42" s="129"/>
      <c r="LAA42" s="130"/>
      <c r="LAB42" s="130"/>
      <c r="LAC42" s="131"/>
      <c r="LAD42" s="134"/>
      <c r="LAE42" s="130"/>
      <c r="LAF42" s="133"/>
      <c r="LAG42" s="145"/>
      <c r="LAH42" s="129"/>
      <c r="LAI42" s="130"/>
      <c r="LAJ42" s="130"/>
      <c r="LAK42" s="131"/>
      <c r="LAL42" s="134"/>
      <c r="LAM42" s="130"/>
      <c r="LAN42" s="133"/>
      <c r="LAO42" s="145"/>
      <c r="LAP42" s="129"/>
      <c r="LAQ42" s="130"/>
      <c r="LAR42" s="130"/>
      <c r="LAS42" s="131"/>
      <c r="LAT42" s="134"/>
      <c r="LAU42" s="130"/>
      <c r="LAV42" s="133"/>
      <c r="LAW42" s="145"/>
      <c r="LAX42" s="129"/>
      <c r="LAY42" s="130"/>
      <c r="LAZ42" s="130"/>
      <c r="LBA42" s="131"/>
      <c r="LBB42" s="134"/>
      <c r="LBC42" s="130"/>
      <c r="LBD42" s="133"/>
      <c r="LBE42" s="145"/>
      <c r="LBF42" s="129"/>
      <c r="LBG42" s="130"/>
      <c r="LBH42" s="130"/>
      <c r="LBI42" s="131"/>
      <c r="LBJ42" s="134"/>
      <c r="LBK42" s="130"/>
      <c r="LBL42" s="133"/>
      <c r="LBM42" s="145"/>
      <c r="LBN42" s="129"/>
      <c r="LBO42" s="130"/>
      <c r="LBP42" s="130"/>
      <c r="LBQ42" s="131"/>
      <c r="LBR42" s="134"/>
      <c r="LBS42" s="130"/>
      <c r="LBT42" s="133"/>
      <c r="LBU42" s="145"/>
      <c r="LBV42" s="129"/>
      <c r="LBW42" s="130"/>
      <c r="LBX42" s="130"/>
      <c r="LBY42" s="131"/>
      <c r="LBZ42" s="134"/>
      <c r="LCA42" s="130"/>
      <c r="LCB42" s="133"/>
      <c r="LCC42" s="145"/>
      <c r="LCD42" s="129"/>
      <c r="LCE42" s="130"/>
      <c r="LCF42" s="130"/>
      <c r="LCG42" s="131"/>
      <c r="LCH42" s="134"/>
      <c r="LCI42" s="130"/>
      <c r="LCJ42" s="133"/>
      <c r="LCK42" s="145"/>
      <c r="LCL42" s="129"/>
      <c r="LCM42" s="130"/>
      <c r="LCN42" s="130"/>
      <c r="LCO42" s="131"/>
      <c r="LCP42" s="134"/>
      <c r="LCQ42" s="130"/>
      <c r="LCR42" s="133"/>
      <c r="LCS42" s="145"/>
      <c r="LCT42" s="129"/>
      <c r="LCU42" s="130"/>
      <c r="LCV42" s="130"/>
      <c r="LCW42" s="131"/>
      <c r="LCX42" s="134"/>
      <c r="LCY42" s="130"/>
      <c r="LCZ42" s="133"/>
      <c r="LDA42" s="145"/>
      <c r="LDB42" s="129"/>
      <c r="LDC42" s="130"/>
      <c r="LDD42" s="130"/>
      <c r="LDE42" s="131"/>
      <c r="LDF42" s="134"/>
      <c r="LDG42" s="130"/>
      <c r="LDH42" s="133"/>
      <c r="LDI42" s="145"/>
      <c r="LDJ42" s="129"/>
      <c r="LDK42" s="130"/>
      <c r="LDL42" s="130"/>
      <c r="LDM42" s="131"/>
      <c r="LDN42" s="134"/>
      <c r="LDO42" s="130"/>
      <c r="LDP42" s="133"/>
      <c r="LDQ42" s="145"/>
      <c r="LDR42" s="129"/>
      <c r="LDS42" s="130"/>
      <c r="LDT42" s="130"/>
      <c r="LDU42" s="131"/>
      <c r="LDV42" s="134"/>
      <c r="LDW42" s="130"/>
      <c r="LDX42" s="133"/>
      <c r="LDY42" s="145"/>
      <c r="LDZ42" s="129"/>
      <c r="LEA42" s="130"/>
      <c r="LEB42" s="130"/>
      <c r="LEC42" s="131"/>
      <c r="LED42" s="134"/>
      <c r="LEE42" s="130"/>
      <c r="LEF42" s="133"/>
      <c r="LEG42" s="145"/>
      <c r="LEH42" s="129"/>
      <c r="LEI42" s="130"/>
      <c r="LEJ42" s="130"/>
      <c r="LEK42" s="131"/>
      <c r="LEL42" s="134"/>
      <c r="LEM42" s="130"/>
      <c r="LEN42" s="133"/>
      <c r="LEO42" s="145"/>
      <c r="LEP42" s="129"/>
      <c r="LEQ42" s="130"/>
      <c r="LER42" s="130"/>
      <c r="LES42" s="131"/>
      <c r="LET42" s="134"/>
      <c r="LEU42" s="130"/>
      <c r="LEV42" s="133"/>
      <c r="LEW42" s="145"/>
      <c r="LEX42" s="129"/>
      <c r="LEY42" s="130"/>
      <c r="LEZ42" s="130"/>
      <c r="LFA42" s="131"/>
      <c r="LFB42" s="134"/>
      <c r="LFC42" s="130"/>
      <c r="LFD42" s="133"/>
      <c r="LFE42" s="145"/>
      <c r="LFF42" s="129"/>
      <c r="LFG42" s="130"/>
      <c r="LFH42" s="130"/>
      <c r="LFI42" s="131"/>
      <c r="LFJ42" s="134"/>
      <c r="LFK42" s="130"/>
      <c r="LFL42" s="133"/>
      <c r="LFM42" s="145"/>
      <c r="LFN42" s="129"/>
      <c r="LFO42" s="130"/>
      <c r="LFP42" s="130"/>
      <c r="LFQ42" s="131"/>
      <c r="LFR42" s="134"/>
      <c r="LFS42" s="130"/>
      <c r="LFT42" s="133"/>
      <c r="LFU42" s="145"/>
      <c r="LFV42" s="129"/>
      <c r="LFW42" s="130"/>
      <c r="LFX42" s="130"/>
      <c r="LFY42" s="131"/>
      <c r="LFZ42" s="134"/>
      <c r="LGA42" s="130"/>
      <c r="LGB42" s="133"/>
      <c r="LGC42" s="145"/>
      <c r="LGD42" s="129"/>
      <c r="LGE42" s="130"/>
      <c r="LGF42" s="130"/>
      <c r="LGG42" s="131"/>
      <c r="LGH42" s="134"/>
      <c r="LGI42" s="130"/>
      <c r="LGJ42" s="133"/>
      <c r="LGK42" s="145"/>
      <c r="LGL42" s="129"/>
      <c r="LGM42" s="130"/>
      <c r="LGN42" s="130"/>
      <c r="LGO42" s="131"/>
      <c r="LGP42" s="134"/>
      <c r="LGQ42" s="130"/>
      <c r="LGR42" s="133"/>
      <c r="LGS42" s="145"/>
      <c r="LGT42" s="129"/>
      <c r="LGU42" s="130"/>
      <c r="LGV42" s="130"/>
      <c r="LGW42" s="131"/>
      <c r="LGX42" s="134"/>
      <c r="LGY42" s="130"/>
      <c r="LGZ42" s="133"/>
      <c r="LHA42" s="145"/>
      <c r="LHB42" s="129"/>
      <c r="LHC42" s="130"/>
      <c r="LHD42" s="130"/>
      <c r="LHE42" s="131"/>
      <c r="LHF42" s="134"/>
      <c r="LHG42" s="130"/>
      <c r="LHH42" s="133"/>
      <c r="LHI42" s="145"/>
      <c r="LHJ42" s="129"/>
      <c r="LHK42" s="130"/>
      <c r="LHL42" s="130"/>
      <c r="LHM42" s="131"/>
      <c r="LHN42" s="134"/>
      <c r="LHO42" s="130"/>
      <c r="LHP42" s="133"/>
      <c r="LHQ42" s="145"/>
      <c r="LHR42" s="129"/>
      <c r="LHS42" s="130"/>
      <c r="LHT42" s="130"/>
      <c r="LHU42" s="131"/>
      <c r="LHV42" s="134"/>
      <c r="LHW42" s="130"/>
      <c r="LHX42" s="133"/>
      <c r="LHY42" s="145"/>
      <c r="LHZ42" s="129"/>
      <c r="LIA42" s="130"/>
      <c r="LIB42" s="130"/>
      <c r="LIC42" s="131"/>
      <c r="LID42" s="134"/>
      <c r="LIE42" s="130"/>
      <c r="LIF42" s="133"/>
      <c r="LIG42" s="145"/>
      <c r="LIH42" s="129"/>
      <c r="LII42" s="130"/>
      <c r="LIJ42" s="130"/>
      <c r="LIK42" s="131"/>
      <c r="LIL42" s="134"/>
      <c r="LIM42" s="130"/>
      <c r="LIN42" s="133"/>
      <c r="LIO42" s="145"/>
      <c r="LIP42" s="129"/>
      <c r="LIQ42" s="130"/>
      <c r="LIR42" s="130"/>
      <c r="LIS42" s="131"/>
      <c r="LIT42" s="134"/>
      <c r="LIU42" s="130"/>
      <c r="LIV42" s="133"/>
      <c r="LIW42" s="145"/>
      <c r="LIX42" s="129"/>
      <c r="LIY42" s="130"/>
      <c r="LIZ42" s="130"/>
      <c r="LJA42" s="131"/>
      <c r="LJB42" s="134"/>
      <c r="LJC42" s="130"/>
      <c r="LJD42" s="133"/>
      <c r="LJE42" s="145"/>
      <c r="LJF42" s="129"/>
      <c r="LJG42" s="130"/>
      <c r="LJH42" s="130"/>
      <c r="LJI42" s="131"/>
      <c r="LJJ42" s="134"/>
      <c r="LJK42" s="130"/>
      <c r="LJL42" s="133"/>
      <c r="LJM42" s="145"/>
      <c r="LJN42" s="129"/>
      <c r="LJO42" s="130"/>
      <c r="LJP42" s="130"/>
      <c r="LJQ42" s="131"/>
      <c r="LJR42" s="134"/>
      <c r="LJS42" s="130"/>
      <c r="LJT42" s="133"/>
      <c r="LJU42" s="145"/>
      <c r="LJV42" s="129"/>
      <c r="LJW42" s="130"/>
      <c r="LJX42" s="130"/>
      <c r="LJY42" s="131"/>
      <c r="LJZ42" s="134"/>
      <c r="LKA42" s="130"/>
      <c r="LKB42" s="133"/>
      <c r="LKC42" s="145"/>
      <c r="LKD42" s="129"/>
      <c r="LKE42" s="130"/>
      <c r="LKF42" s="130"/>
      <c r="LKG42" s="131"/>
      <c r="LKH42" s="134"/>
      <c r="LKI42" s="130"/>
      <c r="LKJ42" s="133"/>
      <c r="LKK42" s="145"/>
      <c r="LKL42" s="129"/>
      <c r="LKM42" s="130"/>
      <c r="LKN42" s="130"/>
      <c r="LKO42" s="131"/>
      <c r="LKP42" s="134"/>
      <c r="LKQ42" s="130"/>
      <c r="LKR42" s="133"/>
      <c r="LKS42" s="145"/>
      <c r="LKT42" s="129"/>
      <c r="LKU42" s="130"/>
      <c r="LKV42" s="130"/>
      <c r="LKW42" s="131"/>
      <c r="LKX42" s="134"/>
      <c r="LKY42" s="130"/>
      <c r="LKZ42" s="133"/>
      <c r="LLA42" s="145"/>
      <c r="LLB42" s="129"/>
      <c r="LLC42" s="130"/>
      <c r="LLD42" s="130"/>
      <c r="LLE42" s="131"/>
      <c r="LLF42" s="134"/>
      <c r="LLG42" s="130"/>
      <c r="LLH42" s="133"/>
      <c r="LLI42" s="145"/>
      <c r="LLJ42" s="129"/>
      <c r="LLK42" s="130"/>
      <c r="LLL42" s="130"/>
      <c r="LLM42" s="131"/>
      <c r="LLN42" s="134"/>
      <c r="LLO42" s="130"/>
      <c r="LLP42" s="133"/>
      <c r="LLQ42" s="145"/>
      <c r="LLR42" s="129"/>
      <c r="LLS42" s="130"/>
      <c r="LLT42" s="130"/>
      <c r="LLU42" s="131"/>
      <c r="LLV42" s="134"/>
      <c r="LLW42" s="130"/>
      <c r="LLX42" s="133"/>
      <c r="LLY42" s="145"/>
      <c r="LLZ42" s="129"/>
      <c r="LMA42" s="130"/>
      <c r="LMB42" s="130"/>
      <c r="LMC42" s="131"/>
      <c r="LMD42" s="134"/>
      <c r="LME42" s="130"/>
      <c r="LMF42" s="133"/>
      <c r="LMG42" s="145"/>
      <c r="LMH42" s="129"/>
      <c r="LMI42" s="130"/>
      <c r="LMJ42" s="130"/>
      <c r="LMK42" s="131"/>
      <c r="LML42" s="134"/>
      <c r="LMM42" s="130"/>
      <c r="LMN42" s="133"/>
      <c r="LMO42" s="145"/>
      <c r="LMP42" s="129"/>
      <c r="LMQ42" s="130"/>
      <c r="LMR42" s="130"/>
      <c r="LMS42" s="131"/>
      <c r="LMT42" s="134"/>
      <c r="LMU42" s="130"/>
      <c r="LMV42" s="133"/>
      <c r="LMW42" s="145"/>
      <c r="LMX42" s="129"/>
      <c r="LMY42" s="130"/>
      <c r="LMZ42" s="130"/>
      <c r="LNA42" s="131"/>
      <c r="LNB42" s="134"/>
      <c r="LNC42" s="130"/>
      <c r="LND42" s="133"/>
      <c r="LNE42" s="145"/>
      <c r="LNF42" s="129"/>
      <c r="LNG42" s="130"/>
      <c r="LNH42" s="130"/>
      <c r="LNI42" s="131"/>
      <c r="LNJ42" s="134"/>
      <c r="LNK42" s="130"/>
      <c r="LNL42" s="133"/>
      <c r="LNM42" s="145"/>
      <c r="LNN42" s="129"/>
      <c r="LNO42" s="130"/>
      <c r="LNP42" s="130"/>
      <c r="LNQ42" s="131"/>
      <c r="LNR42" s="134"/>
      <c r="LNS42" s="130"/>
      <c r="LNT42" s="133"/>
      <c r="LNU42" s="145"/>
      <c r="LNV42" s="129"/>
      <c r="LNW42" s="130"/>
      <c r="LNX42" s="130"/>
      <c r="LNY42" s="131"/>
      <c r="LNZ42" s="134"/>
      <c r="LOA42" s="130"/>
      <c r="LOB42" s="133"/>
      <c r="LOC42" s="145"/>
      <c r="LOD42" s="129"/>
      <c r="LOE42" s="130"/>
      <c r="LOF42" s="130"/>
      <c r="LOG42" s="131"/>
      <c r="LOH42" s="134"/>
      <c r="LOI42" s="130"/>
      <c r="LOJ42" s="133"/>
      <c r="LOK42" s="145"/>
      <c r="LOL42" s="129"/>
      <c r="LOM42" s="130"/>
      <c r="LON42" s="130"/>
      <c r="LOO42" s="131"/>
      <c r="LOP42" s="134"/>
      <c r="LOQ42" s="130"/>
      <c r="LOR42" s="133"/>
      <c r="LOS42" s="145"/>
      <c r="LOT42" s="129"/>
      <c r="LOU42" s="130"/>
      <c r="LOV42" s="130"/>
      <c r="LOW42" s="131"/>
      <c r="LOX42" s="134"/>
      <c r="LOY42" s="130"/>
      <c r="LOZ42" s="133"/>
      <c r="LPA42" s="145"/>
      <c r="LPB42" s="129"/>
      <c r="LPC42" s="130"/>
      <c r="LPD42" s="130"/>
      <c r="LPE42" s="131"/>
      <c r="LPF42" s="134"/>
      <c r="LPG42" s="130"/>
      <c r="LPH42" s="133"/>
      <c r="LPI42" s="145"/>
      <c r="LPJ42" s="129"/>
      <c r="LPK42" s="130"/>
      <c r="LPL42" s="130"/>
      <c r="LPM42" s="131"/>
      <c r="LPN42" s="134"/>
      <c r="LPO42" s="130"/>
      <c r="LPP42" s="133"/>
      <c r="LPQ42" s="145"/>
      <c r="LPR42" s="129"/>
      <c r="LPS42" s="130"/>
      <c r="LPT42" s="130"/>
      <c r="LPU42" s="131"/>
      <c r="LPV42" s="134"/>
      <c r="LPW42" s="130"/>
      <c r="LPX42" s="133"/>
      <c r="LPY42" s="145"/>
      <c r="LPZ42" s="129"/>
      <c r="LQA42" s="130"/>
      <c r="LQB42" s="130"/>
      <c r="LQC42" s="131"/>
      <c r="LQD42" s="134"/>
      <c r="LQE42" s="130"/>
      <c r="LQF42" s="133"/>
      <c r="LQG42" s="145"/>
      <c r="LQH42" s="129"/>
      <c r="LQI42" s="130"/>
      <c r="LQJ42" s="130"/>
      <c r="LQK42" s="131"/>
      <c r="LQL42" s="134"/>
      <c r="LQM42" s="130"/>
      <c r="LQN42" s="133"/>
      <c r="LQO42" s="145"/>
      <c r="LQP42" s="129"/>
      <c r="LQQ42" s="130"/>
      <c r="LQR42" s="130"/>
      <c r="LQS42" s="131"/>
      <c r="LQT42" s="134"/>
      <c r="LQU42" s="130"/>
      <c r="LQV42" s="133"/>
      <c r="LQW42" s="145"/>
      <c r="LQX42" s="129"/>
      <c r="LQY42" s="130"/>
      <c r="LQZ42" s="130"/>
      <c r="LRA42" s="131"/>
      <c r="LRB42" s="134"/>
      <c r="LRC42" s="130"/>
      <c r="LRD42" s="133"/>
      <c r="LRE42" s="145"/>
      <c r="LRF42" s="129"/>
      <c r="LRG42" s="130"/>
      <c r="LRH42" s="130"/>
      <c r="LRI42" s="131"/>
      <c r="LRJ42" s="134"/>
      <c r="LRK42" s="130"/>
      <c r="LRL42" s="133"/>
      <c r="LRM42" s="145"/>
      <c r="LRN42" s="129"/>
      <c r="LRO42" s="130"/>
      <c r="LRP42" s="130"/>
      <c r="LRQ42" s="131"/>
      <c r="LRR42" s="134"/>
      <c r="LRS42" s="130"/>
      <c r="LRT42" s="133"/>
      <c r="LRU42" s="145"/>
      <c r="LRV42" s="129"/>
      <c r="LRW42" s="130"/>
      <c r="LRX42" s="130"/>
      <c r="LRY42" s="131"/>
      <c r="LRZ42" s="134"/>
      <c r="LSA42" s="130"/>
      <c r="LSB42" s="133"/>
      <c r="LSC42" s="145"/>
      <c r="LSD42" s="129"/>
      <c r="LSE42" s="130"/>
      <c r="LSF42" s="130"/>
      <c r="LSG42" s="131"/>
      <c r="LSH42" s="134"/>
      <c r="LSI42" s="130"/>
      <c r="LSJ42" s="133"/>
      <c r="LSK42" s="145"/>
      <c r="LSL42" s="129"/>
      <c r="LSM42" s="130"/>
      <c r="LSN42" s="130"/>
      <c r="LSO42" s="131"/>
      <c r="LSP42" s="134"/>
      <c r="LSQ42" s="130"/>
      <c r="LSR42" s="133"/>
      <c r="LSS42" s="145"/>
      <c r="LST42" s="129"/>
      <c r="LSU42" s="130"/>
      <c r="LSV42" s="130"/>
      <c r="LSW42" s="131"/>
      <c r="LSX42" s="134"/>
      <c r="LSY42" s="130"/>
      <c r="LSZ42" s="133"/>
      <c r="LTA42" s="145"/>
      <c r="LTB42" s="129"/>
      <c r="LTC42" s="130"/>
      <c r="LTD42" s="130"/>
      <c r="LTE42" s="131"/>
      <c r="LTF42" s="134"/>
      <c r="LTG42" s="130"/>
      <c r="LTH42" s="133"/>
      <c r="LTI42" s="145"/>
      <c r="LTJ42" s="129"/>
      <c r="LTK42" s="130"/>
      <c r="LTL42" s="130"/>
      <c r="LTM42" s="131"/>
      <c r="LTN42" s="134"/>
      <c r="LTO42" s="130"/>
      <c r="LTP42" s="133"/>
      <c r="LTQ42" s="145"/>
      <c r="LTR42" s="129"/>
      <c r="LTS42" s="130"/>
      <c r="LTT42" s="130"/>
      <c r="LTU42" s="131"/>
      <c r="LTV42" s="134"/>
      <c r="LTW42" s="130"/>
      <c r="LTX42" s="133"/>
      <c r="LTY42" s="145"/>
      <c r="LTZ42" s="129"/>
      <c r="LUA42" s="130"/>
      <c r="LUB42" s="130"/>
      <c r="LUC42" s="131"/>
      <c r="LUD42" s="134"/>
      <c r="LUE42" s="130"/>
      <c r="LUF42" s="133"/>
      <c r="LUG42" s="145"/>
      <c r="LUH42" s="129"/>
      <c r="LUI42" s="130"/>
      <c r="LUJ42" s="130"/>
      <c r="LUK42" s="131"/>
      <c r="LUL42" s="134"/>
      <c r="LUM42" s="130"/>
      <c r="LUN42" s="133"/>
      <c r="LUO42" s="145"/>
      <c r="LUP42" s="129"/>
      <c r="LUQ42" s="130"/>
      <c r="LUR42" s="130"/>
      <c r="LUS42" s="131"/>
      <c r="LUT42" s="134"/>
      <c r="LUU42" s="130"/>
      <c r="LUV42" s="133"/>
      <c r="LUW42" s="145"/>
      <c r="LUX42" s="129"/>
      <c r="LUY42" s="130"/>
      <c r="LUZ42" s="130"/>
      <c r="LVA42" s="131"/>
      <c r="LVB42" s="134"/>
      <c r="LVC42" s="130"/>
      <c r="LVD42" s="133"/>
      <c r="LVE42" s="145"/>
      <c r="LVF42" s="129"/>
      <c r="LVG42" s="130"/>
      <c r="LVH42" s="130"/>
      <c r="LVI42" s="131"/>
      <c r="LVJ42" s="134"/>
      <c r="LVK42" s="130"/>
      <c r="LVL42" s="133"/>
      <c r="LVM42" s="145"/>
      <c r="LVN42" s="129"/>
      <c r="LVO42" s="130"/>
      <c r="LVP42" s="130"/>
      <c r="LVQ42" s="131"/>
      <c r="LVR42" s="134"/>
      <c r="LVS42" s="130"/>
      <c r="LVT42" s="133"/>
      <c r="LVU42" s="145"/>
      <c r="LVV42" s="129"/>
      <c r="LVW42" s="130"/>
      <c r="LVX42" s="130"/>
      <c r="LVY42" s="131"/>
      <c r="LVZ42" s="134"/>
      <c r="LWA42" s="130"/>
      <c r="LWB42" s="133"/>
      <c r="LWC42" s="145"/>
      <c r="LWD42" s="129"/>
      <c r="LWE42" s="130"/>
      <c r="LWF42" s="130"/>
      <c r="LWG42" s="131"/>
      <c r="LWH42" s="134"/>
      <c r="LWI42" s="130"/>
      <c r="LWJ42" s="133"/>
      <c r="LWK42" s="145"/>
      <c r="LWL42" s="129"/>
      <c r="LWM42" s="130"/>
      <c r="LWN42" s="130"/>
      <c r="LWO42" s="131"/>
      <c r="LWP42" s="134"/>
      <c r="LWQ42" s="130"/>
      <c r="LWR42" s="133"/>
      <c r="LWS42" s="145"/>
      <c r="LWT42" s="129"/>
      <c r="LWU42" s="130"/>
      <c r="LWV42" s="130"/>
      <c r="LWW42" s="131"/>
      <c r="LWX42" s="134"/>
      <c r="LWY42" s="130"/>
      <c r="LWZ42" s="133"/>
      <c r="LXA42" s="145"/>
      <c r="LXB42" s="129"/>
      <c r="LXC42" s="130"/>
      <c r="LXD42" s="130"/>
      <c r="LXE42" s="131"/>
      <c r="LXF42" s="134"/>
      <c r="LXG42" s="130"/>
      <c r="LXH42" s="133"/>
      <c r="LXI42" s="145"/>
      <c r="LXJ42" s="129"/>
      <c r="LXK42" s="130"/>
      <c r="LXL42" s="130"/>
      <c r="LXM42" s="131"/>
      <c r="LXN42" s="134"/>
      <c r="LXO42" s="130"/>
      <c r="LXP42" s="133"/>
      <c r="LXQ42" s="145"/>
      <c r="LXR42" s="129"/>
      <c r="LXS42" s="130"/>
      <c r="LXT42" s="130"/>
      <c r="LXU42" s="131"/>
      <c r="LXV42" s="134"/>
      <c r="LXW42" s="130"/>
      <c r="LXX42" s="133"/>
      <c r="LXY42" s="145"/>
      <c r="LXZ42" s="129"/>
      <c r="LYA42" s="130"/>
      <c r="LYB42" s="130"/>
      <c r="LYC42" s="131"/>
      <c r="LYD42" s="134"/>
      <c r="LYE42" s="130"/>
      <c r="LYF42" s="133"/>
      <c r="LYG42" s="145"/>
      <c r="LYH42" s="129"/>
      <c r="LYI42" s="130"/>
      <c r="LYJ42" s="130"/>
      <c r="LYK42" s="131"/>
      <c r="LYL42" s="134"/>
      <c r="LYM42" s="130"/>
      <c r="LYN42" s="133"/>
      <c r="LYO42" s="145"/>
      <c r="LYP42" s="129"/>
      <c r="LYQ42" s="130"/>
      <c r="LYR42" s="130"/>
      <c r="LYS42" s="131"/>
      <c r="LYT42" s="134"/>
      <c r="LYU42" s="130"/>
      <c r="LYV42" s="133"/>
      <c r="LYW42" s="145"/>
      <c r="LYX42" s="129"/>
      <c r="LYY42" s="130"/>
      <c r="LYZ42" s="130"/>
      <c r="LZA42" s="131"/>
      <c r="LZB42" s="134"/>
      <c r="LZC42" s="130"/>
      <c r="LZD42" s="133"/>
      <c r="LZE42" s="145"/>
      <c r="LZF42" s="129"/>
      <c r="LZG42" s="130"/>
      <c r="LZH42" s="130"/>
      <c r="LZI42" s="131"/>
      <c r="LZJ42" s="134"/>
      <c r="LZK42" s="130"/>
      <c r="LZL42" s="133"/>
      <c r="LZM42" s="145"/>
      <c r="LZN42" s="129"/>
      <c r="LZO42" s="130"/>
      <c r="LZP42" s="130"/>
      <c r="LZQ42" s="131"/>
      <c r="LZR42" s="134"/>
      <c r="LZS42" s="130"/>
      <c r="LZT42" s="133"/>
      <c r="LZU42" s="145"/>
      <c r="LZV42" s="129"/>
      <c r="LZW42" s="130"/>
      <c r="LZX42" s="130"/>
      <c r="LZY42" s="131"/>
      <c r="LZZ42" s="134"/>
      <c r="MAA42" s="130"/>
      <c r="MAB42" s="133"/>
      <c r="MAC42" s="145"/>
      <c r="MAD42" s="129"/>
      <c r="MAE42" s="130"/>
      <c r="MAF42" s="130"/>
      <c r="MAG42" s="131"/>
      <c r="MAH42" s="134"/>
      <c r="MAI42" s="130"/>
      <c r="MAJ42" s="133"/>
      <c r="MAK42" s="145"/>
      <c r="MAL42" s="129"/>
      <c r="MAM42" s="130"/>
      <c r="MAN42" s="130"/>
      <c r="MAO42" s="131"/>
      <c r="MAP42" s="134"/>
      <c r="MAQ42" s="130"/>
      <c r="MAR42" s="133"/>
      <c r="MAS42" s="145"/>
      <c r="MAT42" s="129"/>
      <c r="MAU42" s="130"/>
      <c r="MAV42" s="130"/>
      <c r="MAW42" s="131"/>
      <c r="MAX42" s="134"/>
      <c r="MAY42" s="130"/>
      <c r="MAZ42" s="133"/>
      <c r="MBA42" s="145"/>
      <c r="MBB42" s="129"/>
      <c r="MBC42" s="130"/>
      <c r="MBD42" s="130"/>
      <c r="MBE42" s="131"/>
      <c r="MBF42" s="134"/>
      <c r="MBG42" s="130"/>
      <c r="MBH42" s="133"/>
      <c r="MBI42" s="145"/>
      <c r="MBJ42" s="129"/>
      <c r="MBK42" s="130"/>
      <c r="MBL42" s="130"/>
      <c r="MBM42" s="131"/>
      <c r="MBN42" s="134"/>
      <c r="MBO42" s="130"/>
      <c r="MBP42" s="133"/>
      <c r="MBQ42" s="145"/>
      <c r="MBR42" s="129"/>
      <c r="MBS42" s="130"/>
      <c r="MBT42" s="130"/>
      <c r="MBU42" s="131"/>
      <c r="MBV42" s="134"/>
      <c r="MBW42" s="130"/>
      <c r="MBX42" s="133"/>
      <c r="MBY42" s="145"/>
      <c r="MBZ42" s="129"/>
      <c r="MCA42" s="130"/>
      <c r="MCB42" s="130"/>
      <c r="MCC42" s="131"/>
      <c r="MCD42" s="134"/>
      <c r="MCE42" s="130"/>
      <c r="MCF42" s="133"/>
      <c r="MCG42" s="145"/>
      <c r="MCH42" s="129"/>
      <c r="MCI42" s="130"/>
      <c r="MCJ42" s="130"/>
      <c r="MCK42" s="131"/>
      <c r="MCL42" s="134"/>
      <c r="MCM42" s="130"/>
      <c r="MCN42" s="133"/>
      <c r="MCO42" s="145"/>
      <c r="MCP42" s="129"/>
      <c r="MCQ42" s="130"/>
      <c r="MCR42" s="130"/>
      <c r="MCS42" s="131"/>
      <c r="MCT42" s="134"/>
      <c r="MCU42" s="130"/>
      <c r="MCV42" s="133"/>
      <c r="MCW42" s="145"/>
      <c r="MCX42" s="129"/>
      <c r="MCY42" s="130"/>
      <c r="MCZ42" s="130"/>
      <c r="MDA42" s="131"/>
      <c r="MDB42" s="134"/>
      <c r="MDC42" s="130"/>
      <c r="MDD42" s="133"/>
      <c r="MDE42" s="145"/>
      <c r="MDF42" s="129"/>
      <c r="MDG42" s="130"/>
      <c r="MDH42" s="130"/>
      <c r="MDI42" s="131"/>
      <c r="MDJ42" s="134"/>
      <c r="MDK42" s="130"/>
      <c r="MDL42" s="133"/>
      <c r="MDM42" s="145"/>
      <c r="MDN42" s="129"/>
      <c r="MDO42" s="130"/>
      <c r="MDP42" s="130"/>
      <c r="MDQ42" s="131"/>
      <c r="MDR42" s="134"/>
      <c r="MDS42" s="130"/>
      <c r="MDT42" s="133"/>
      <c r="MDU42" s="145"/>
      <c r="MDV42" s="129"/>
      <c r="MDW42" s="130"/>
      <c r="MDX42" s="130"/>
      <c r="MDY42" s="131"/>
      <c r="MDZ42" s="134"/>
      <c r="MEA42" s="130"/>
      <c r="MEB42" s="133"/>
      <c r="MEC42" s="145"/>
      <c r="MED42" s="129"/>
      <c r="MEE42" s="130"/>
      <c r="MEF42" s="130"/>
      <c r="MEG42" s="131"/>
      <c r="MEH42" s="134"/>
      <c r="MEI42" s="130"/>
      <c r="MEJ42" s="133"/>
      <c r="MEK42" s="145"/>
      <c r="MEL42" s="129"/>
      <c r="MEM42" s="130"/>
      <c r="MEN42" s="130"/>
      <c r="MEO42" s="131"/>
      <c r="MEP42" s="134"/>
      <c r="MEQ42" s="130"/>
      <c r="MER42" s="133"/>
      <c r="MES42" s="145"/>
      <c r="MET42" s="129"/>
      <c r="MEU42" s="130"/>
      <c r="MEV42" s="130"/>
      <c r="MEW42" s="131"/>
      <c r="MEX42" s="134"/>
      <c r="MEY42" s="130"/>
      <c r="MEZ42" s="133"/>
      <c r="MFA42" s="145"/>
      <c r="MFB42" s="129"/>
      <c r="MFC42" s="130"/>
      <c r="MFD42" s="130"/>
      <c r="MFE42" s="131"/>
      <c r="MFF42" s="134"/>
      <c r="MFG42" s="130"/>
      <c r="MFH42" s="133"/>
      <c r="MFI42" s="145"/>
      <c r="MFJ42" s="129"/>
      <c r="MFK42" s="130"/>
      <c r="MFL42" s="130"/>
      <c r="MFM42" s="131"/>
      <c r="MFN42" s="134"/>
      <c r="MFO42" s="130"/>
      <c r="MFP42" s="133"/>
      <c r="MFQ42" s="145"/>
      <c r="MFR42" s="129"/>
      <c r="MFS42" s="130"/>
      <c r="MFT42" s="130"/>
      <c r="MFU42" s="131"/>
      <c r="MFV42" s="134"/>
      <c r="MFW42" s="130"/>
      <c r="MFX42" s="133"/>
      <c r="MFY42" s="145"/>
      <c r="MFZ42" s="129"/>
      <c r="MGA42" s="130"/>
      <c r="MGB42" s="130"/>
      <c r="MGC42" s="131"/>
      <c r="MGD42" s="134"/>
      <c r="MGE42" s="130"/>
      <c r="MGF42" s="133"/>
      <c r="MGG42" s="145"/>
      <c r="MGH42" s="129"/>
      <c r="MGI42" s="130"/>
      <c r="MGJ42" s="130"/>
      <c r="MGK42" s="131"/>
      <c r="MGL42" s="134"/>
      <c r="MGM42" s="130"/>
      <c r="MGN42" s="133"/>
      <c r="MGO42" s="145"/>
      <c r="MGP42" s="129"/>
      <c r="MGQ42" s="130"/>
      <c r="MGR42" s="130"/>
      <c r="MGS42" s="131"/>
      <c r="MGT42" s="134"/>
      <c r="MGU42" s="130"/>
      <c r="MGV42" s="133"/>
      <c r="MGW42" s="145"/>
      <c r="MGX42" s="129"/>
      <c r="MGY42" s="130"/>
      <c r="MGZ42" s="130"/>
      <c r="MHA42" s="131"/>
      <c r="MHB42" s="134"/>
      <c r="MHC42" s="130"/>
      <c r="MHD42" s="133"/>
      <c r="MHE42" s="145"/>
      <c r="MHF42" s="129"/>
      <c r="MHG42" s="130"/>
      <c r="MHH42" s="130"/>
      <c r="MHI42" s="131"/>
      <c r="MHJ42" s="134"/>
      <c r="MHK42" s="130"/>
      <c r="MHL42" s="133"/>
      <c r="MHM42" s="145"/>
      <c r="MHN42" s="129"/>
      <c r="MHO42" s="130"/>
      <c r="MHP42" s="130"/>
      <c r="MHQ42" s="131"/>
      <c r="MHR42" s="134"/>
      <c r="MHS42" s="130"/>
      <c r="MHT42" s="133"/>
      <c r="MHU42" s="145"/>
      <c r="MHV42" s="129"/>
      <c r="MHW42" s="130"/>
      <c r="MHX42" s="130"/>
      <c r="MHY42" s="131"/>
      <c r="MHZ42" s="134"/>
      <c r="MIA42" s="130"/>
      <c r="MIB42" s="133"/>
      <c r="MIC42" s="145"/>
      <c r="MID42" s="129"/>
      <c r="MIE42" s="130"/>
      <c r="MIF42" s="130"/>
      <c r="MIG42" s="131"/>
      <c r="MIH42" s="134"/>
      <c r="MII42" s="130"/>
      <c r="MIJ42" s="133"/>
      <c r="MIK42" s="145"/>
      <c r="MIL42" s="129"/>
      <c r="MIM42" s="130"/>
      <c r="MIN42" s="130"/>
      <c r="MIO42" s="131"/>
      <c r="MIP42" s="134"/>
      <c r="MIQ42" s="130"/>
      <c r="MIR42" s="133"/>
      <c r="MIS42" s="145"/>
      <c r="MIT42" s="129"/>
      <c r="MIU42" s="130"/>
      <c r="MIV42" s="130"/>
      <c r="MIW42" s="131"/>
      <c r="MIX42" s="134"/>
      <c r="MIY42" s="130"/>
      <c r="MIZ42" s="133"/>
      <c r="MJA42" s="145"/>
      <c r="MJB42" s="129"/>
      <c r="MJC42" s="130"/>
      <c r="MJD42" s="130"/>
      <c r="MJE42" s="131"/>
      <c r="MJF42" s="134"/>
      <c r="MJG42" s="130"/>
      <c r="MJH42" s="133"/>
      <c r="MJI42" s="145"/>
      <c r="MJJ42" s="129"/>
      <c r="MJK42" s="130"/>
      <c r="MJL42" s="130"/>
      <c r="MJM42" s="131"/>
      <c r="MJN42" s="134"/>
      <c r="MJO42" s="130"/>
      <c r="MJP42" s="133"/>
      <c r="MJQ42" s="145"/>
      <c r="MJR42" s="129"/>
      <c r="MJS42" s="130"/>
      <c r="MJT42" s="130"/>
      <c r="MJU42" s="131"/>
      <c r="MJV42" s="134"/>
      <c r="MJW42" s="130"/>
      <c r="MJX42" s="133"/>
      <c r="MJY42" s="145"/>
      <c r="MJZ42" s="129"/>
      <c r="MKA42" s="130"/>
      <c r="MKB42" s="130"/>
      <c r="MKC42" s="131"/>
      <c r="MKD42" s="134"/>
      <c r="MKE42" s="130"/>
      <c r="MKF42" s="133"/>
      <c r="MKG42" s="145"/>
      <c r="MKH42" s="129"/>
      <c r="MKI42" s="130"/>
      <c r="MKJ42" s="130"/>
      <c r="MKK42" s="131"/>
      <c r="MKL42" s="134"/>
      <c r="MKM42" s="130"/>
      <c r="MKN42" s="133"/>
      <c r="MKO42" s="145"/>
      <c r="MKP42" s="129"/>
      <c r="MKQ42" s="130"/>
      <c r="MKR42" s="130"/>
      <c r="MKS42" s="131"/>
      <c r="MKT42" s="134"/>
      <c r="MKU42" s="130"/>
      <c r="MKV42" s="133"/>
      <c r="MKW42" s="145"/>
      <c r="MKX42" s="129"/>
      <c r="MKY42" s="130"/>
      <c r="MKZ42" s="130"/>
      <c r="MLA42" s="131"/>
      <c r="MLB42" s="134"/>
      <c r="MLC42" s="130"/>
      <c r="MLD42" s="133"/>
      <c r="MLE42" s="145"/>
      <c r="MLF42" s="129"/>
      <c r="MLG42" s="130"/>
      <c r="MLH42" s="130"/>
      <c r="MLI42" s="131"/>
      <c r="MLJ42" s="134"/>
      <c r="MLK42" s="130"/>
      <c r="MLL42" s="133"/>
      <c r="MLM42" s="145"/>
      <c r="MLN42" s="129"/>
      <c r="MLO42" s="130"/>
      <c r="MLP42" s="130"/>
      <c r="MLQ42" s="131"/>
      <c r="MLR42" s="134"/>
      <c r="MLS42" s="130"/>
      <c r="MLT42" s="133"/>
      <c r="MLU42" s="145"/>
      <c r="MLV42" s="129"/>
      <c r="MLW42" s="130"/>
      <c r="MLX42" s="130"/>
      <c r="MLY42" s="131"/>
      <c r="MLZ42" s="134"/>
      <c r="MMA42" s="130"/>
      <c r="MMB42" s="133"/>
      <c r="MMC42" s="145"/>
      <c r="MMD42" s="129"/>
      <c r="MME42" s="130"/>
      <c r="MMF42" s="130"/>
      <c r="MMG42" s="131"/>
      <c r="MMH42" s="134"/>
      <c r="MMI42" s="130"/>
      <c r="MMJ42" s="133"/>
      <c r="MMK42" s="145"/>
      <c r="MML42" s="129"/>
      <c r="MMM42" s="130"/>
      <c r="MMN42" s="130"/>
      <c r="MMO42" s="131"/>
      <c r="MMP42" s="134"/>
      <c r="MMQ42" s="130"/>
      <c r="MMR42" s="133"/>
      <c r="MMS42" s="145"/>
      <c r="MMT42" s="129"/>
      <c r="MMU42" s="130"/>
      <c r="MMV42" s="130"/>
      <c r="MMW42" s="131"/>
      <c r="MMX42" s="134"/>
      <c r="MMY42" s="130"/>
      <c r="MMZ42" s="133"/>
      <c r="MNA42" s="145"/>
      <c r="MNB42" s="129"/>
      <c r="MNC42" s="130"/>
      <c r="MND42" s="130"/>
      <c r="MNE42" s="131"/>
      <c r="MNF42" s="134"/>
      <c r="MNG42" s="130"/>
      <c r="MNH42" s="133"/>
      <c r="MNI42" s="145"/>
      <c r="MNJ42" s="129"/>
      <c r="MNK42" s="130"/>
      <c r="MNL42" s="130"/>
      <c r="MNM42" s="131"/>
      <c r="MNN42" s="134"/>
      <c r="MNO42" s="130"/>
      <c r="MNP42" s="133"/>
      <c r="MNQ42" s="145"/>
      <c r="MNR42" s="129"/>
      <c r="MNS42" s="130"/>
      <c r="MNT42" s="130"/>
      <c r="MNU42" s="131"/>
      <c r="MNV42" s="134"/>
      <c r="MNW42" s="130"/>
      <c r="MNX42" s="133"/>
      <c r="MNY42" s="145"/>
      <c r="MNZ42" s="129"/>
      <c r="MOA42" s="130"/>
      <c r="MOB42" s="130"/>
      <c r="MOC42" s="131"/>
      <c r="MOD42" s="134"/>
      <c r="MOE42" s="130"/>
      <c r="MOF42" s="133"/>
      <c r="MOG42" s="145"/>
      <c r="MOH42" s="129"/>
      <c r="MOI42" s="130"/>
      <c r="MOJ42" s="130"/>
      <c r="MOK42" s="131"/>
      <c r="MOL42" s="134"/>
      <c r="MOM42" s="130"/>
      <c r="MON42" s="133"/>
      <c r="MOO42" s="145"/>
      <c r="MOP42" s="129"/>
      <c r="MOQ42" s="130"/>
      <c r="MOR42" s="130"/>
      <c r="MOS42" s="131"/>
      <c r="MOT42" s="134"/>
      <c r="MOU42" s="130"/>
      <c r="MOV42" s="133"/>
      <c r="MOW42" s="145"/>
      <c r="MOX42" s="129"/>
      <c r="MOY42" s="130"/>
      <c r="MOZ42" s="130"/>
      <c r="MPA42" s="131"/>
      <c r="MPB42" s="134"/>
      <c r="MPC42" s="130"/>
      <c r="MPD42" s="133"/>
      <c r="MPE42" s="145"/>
      <c r="MPF42" s="129"/>
      <c r="MPG42" s="130"/>
      <c r="MPH42" s="130"/>
      <c r="MPI42" s="131"/>
      <c r="MPJ42" s="134"/>
      <c r="MPK42" s="130"/>
      <c r="MPL42" s="133"/>
      <c r="MPM42" s="145"/>
      <c r="MPN42" s="129"/>
      <c r="MPO42" s="130"/>
      <c r="MPP42" s="130"/>
      <c r="MPQ42" s="131"/>
      <c r="MPR42" s="134"/>
      <c r="MPS42" s="130"/>
      <c r="MPT42" s="133"/>
      <c r="MPU42" s="145"/>
      <c r="MPV42" s="129"/>
      <c r="MPW42" s="130"/>
      <c r="MPX42" s="130"/>
      <c r="MPY42" s="131"/>
      <c r="MPZ42" s="134"/>
      <c r="MQA42" s="130"/>
      <c r="MQB42" s="133"/>
      <c r="MQC42" s="145"/>
      <c r="MQD42" s="129"/>
      <c r="MQE42" s="130"/>
      <c r="MQF42" s="130"/>
      <c r="MQG42" s="131"/>
      <c r="MQH42" s="134"/>
      <c r="MQI42" s="130"/>
      <c r="MQJ42" s="133"/>
      <c r="MQK42" s="145"/>
      <c r="MQL42" s="129"/>
      <c r="MQM42" s="130"/>
      <c r="MQN42" s="130"/>
      <c r="MQO42" s="131"/>
      <c r="MQP42" s="134"/>
      <c r="MQQ42" s="130"/>
      <c r="MQR42" s="133"/>
      <c r="MQS42" s="145"/>
      <c r="MQT42" s="129"/>
      <c r="MQU42" s="130"/>
      <c r="MQV42" s="130"/>
      <c r="MQW42" s="131"/>
      <c r="MQX42" s="134"/>
      <c r="MQY42" s="130"/>
      <c r="MQZ42" s="133"/>
      <c r="MRA42" s="145"/>
      <c r="MRB42" s="129"/>
      <c r="MRC42" s="130"/>
      <c r="MRD42" s="130"/>
      <c r="MRE42" s="131"/>
      <c r="MRF42" s="134"/>
      <c r="MRG42" s="130"/>
      <c r="MRH42" s="133"/>
      <c r="MRI42" s="145"/>
      <c r="MRJ42" s="129"/>
      <c r="MRK42" s="130"/>
      <c r="MRL42" s="130"/>
      <c r="MRM42" s="131"/>
      <c r="MRN42" s="134"/>
      <c r="MRO42" s="130"/>
      <c r="MRP42" s="133"/>
      <c r="MRQ42" s="145"/>
      <c r="MRR42" s="129"/>
      <c r="MRS42" s="130"/>
      <c r="MRT42" s="130"/>
      <c r="MRU42" s="131"/>
      <c r="MRV42" s="134"/>
      <c r="MRW42" s="130"/>
      <c r="MRX42" s="133"/>
      <c r="MRY42" s="145"/>
      <c r="MRZ42" s="129"/>
      <c r="MSA42" s="130"/>
      <c r="MSB42" s="130"/>
      <c r="MSC42" s="131"/>
      <c r="MSD42" s="134"/>
      <c r="MSE42" s="130"/>
      <c r="MSF42" s="133"/>
      <c r="MSG42" s="145"/>
      <c r="MSH42" s="129"/>
      <c r="MSI42" s="130"/>
      <c r="MSJ42" s="130"/>
      <c r="MSK42" s="131"/>
      <c r="MSL42" s="134"/>
      <c r="MSM42" s="130"/>
      <c r="MSN42" s="133"/>
      <c r="MSO42" s="145"/>
      <c r="MSP42" s="129"/>
      <c r="MSQ42" s="130"/>
      <c r="MSR42" s="130"/>
      <c r="MSS42" s="131"/>
      <c r="MST42" s="134"/>
      <c r="MSU42" s="130"/>
      <c r="MSV42" s="133"/>
      <c r="MSW42" s="145"/>
      <c r="MSX42" s="129"/>
      <c r="MSY42" s="130"/>
      <c r="MSZ42" s="130"/>
      <c r="MTA42" s="131"/>
      <c r="MTB42" s="134"/>
      <c r="MTC42" s="130"/>
      <c r="MTD42" s="133"/>
      <c r="MTE42" s="145"/>
      <c r="MTF42" s="129"/>
      <c r="MTG42" s="130"/>
      <c r="MTH42" s="130"/>
      <c r="MTI42" s="131"/>
      <c r="MTJ42" s="134"/>
      <c r="MTK42" s="130"/>
      <c r="MTL42" s="133"/>
      <c r="MTM42" s="145"/>
      <c r="MTN42" s="129"/>
      <c r="MTO42" s="130"/>
      <c r="MTP42" s="130"/>
      <c r="MTQ42" s="131"/>
      <c r="MTR42" s="134"/>
      <c r="MTS42" s="130"/>
      <c r="MTT42" s="133"/>
      <c r="MTU42" s="145"/>
      <c r="MTV42" s="129"/>
      <c r="MTW42" s="130"/>
      <c r="MTX42" s="130"/>
      <c r="MTY42" s="131"/>
      <c r="MTZ42" s="134"/>
      <c r="MUA42" s="130"/>
      <c r="MUB42" s="133"/>
      <c r="MUC42" s="145"/>
      <c r="MUD42" s="129"/>
      <c r="MUE42" s="130"/>
      <c r="MUF42" s="130"/>
      <c r="MUG42" s="131"/>
      <c r="MUH42" s="134"/>
      <c r="MUI42" s="130"/>
      <c r="MUJ42" s="133"/>
      <c r="MUK42" s="145"/>
      <c r="MUL42" s="129"/>
      <c r="MUM42" s="130"/>
      <c r="MUN42" s="130"/>
      <c r="MUO42" s="131"/>
      <c r="MUP42" s="134"/>
      <c r="MUQ42" s="130"/>
      <c r="MUR42" s="133"/>
      <c r="MUS42" s="145"/>
      <c r="MUT42" s="129"/>
      <c r="MUU42" s="130"/>
      <c r="MUV42" s="130"/>
      <c r="MUW42" s="131"/>
      <c r="MUX42" s="134"/>
      <c r="MUY42" s="130"/>
      <c r="MUZ42" s="133"/>
      <c r="MVA42" s="145"/>
      <c r="MVB42" s="129"/>
      <c r="MVC42" s="130"/>
      <c r="MVD42" s="130"/>
      <c r="MVE42" s="131"/>
      <c r="MVF42" s="134"/>
      <c r="MVG42" s="130"/>
      <c r="MVH42" s="133"/>
      <c r="MVI42" s="145"/>
      <c r="MVJ42" s="129"/>
      <c r="MVK42" s="130"/>
      <c r="MVL42" s="130"/>
      <c r="MVM42" s="131"/>
      <c r="MVN42" s="134"/>
      <c r="MVO42" s="130"/>
      <c r="MVP42" s="133"/>
      <c r="MVQ42" s="145"/>
      <c r="MVR42" s="129"/>
      <c r="MVS42" s="130"/>
      <c r="MVT42" s="130"/>
      <c r="MVU42" s="131"/>
      <c r="MVV42" s="134"/>
      <c r="MVW42" s="130"/>
      <c r="MVX42" s="133"/>
      <c r="MVY42" s="145"/>
      <c r="MVZ42" s="129"/>
      <c r="MWA42" s="130"/>
      <c r="MWB42" s="130"/>
      <c r="MWC42" s="131"/>
      <c r="MWD42" s="134"/>
      <c r="MWE42" s="130"/>
      <c r="MWF42" s="133"/>
      <c r="MWG42" s="145"/>
      <c r="MWH42" s="129"/>
      <c r="MWI42" s="130"/>
      <c r="MWJ42" s="130"/>
      <c r="MWK42" s="131"/>
      <c r="MWL42" s="134"/>
      <c r="MWM42" s="130"/>
      <c r="MWN42" s="133"/>
      <c r="MWO42" s="145"/>
      <c r="MWP42" s="129"/>
      <c r="MWQ42" s="130"/>
      <c r="MWR42" s="130"/>
      <c r="MWS42" s="131"/>
      <c r="MWT42" s="134"/>
      <c r="MWU42" s="130"/>
      <c r="MWV42" s="133"/>
      <c r="MWW42" s="145"/>
      <c r="MWX42" s="129"/>
      <c r="MWY42" s="130"/>
      <c r="MWZ42" s="130"/>
      <c r="MXA42" s="131"/>
      <c r="MXB42" s="134"/>
      <c r="MXC42" s="130"/>
      <c r="MXD42" s="133"/>
      <c r="MXE42" s="145"/>
      <c r="MXF42" s="129"/>
      <c r="MXG42" s="130"/>
      <c r="MXH42" s="130"/>
      <c r="MXI42" s="131"/>
      <c r="MXJ42" s="134"/>
      <c r="MXK42" s="130"/>
      <c r="MXL42" s="133"/>
      <c r="MXM42" s="145"/>
      <c r="MXN42" s="129"/>
      <c r="MXO42" s="130"/>
      <c r="MXP42" s="130"/>
      <c r="MXQ42" s="131"/>
      <c r="MXR42" s="134"/>
      <c r="MXS42" s="130"/>
      <c r="MXT42" s="133"/>
      <c r="MXU42" s="145"/>
      <c r="MXV42" s="129"/>
      <c r="MXW42" s="130"/>
      <c r="MXX42" s="130"/>
      <c r="MXY42" s="131"/>
      <c r="MXZ42" s="134"/>
      <c r="MYA42" s="130"/>
      <c r="MYB42" s="133"/>
      <c r="MYC42" s="145"/>
      <c r="MYD42" s="129"/>
      <c r="MYE42" s="130"/>
      <c r="MYF42" s="130"/>
      <c r="MYG42" s="131"/>
      <c r="MYH42" s="134"/>
      <c r="MYI42" s="130"/>
      <c r="MYJ42" s="133"/>
      <c r="MYK42" s="145"/>
      <c r="MYL42" s="129"/>
      <c r="MYM42" s="130"/>
      <c r="MYN42" s="130"/>
      <c r="MYO42" s="131"/>
      <c r="MYP42" s="134"/>
      <c r="MYQ42" s="130"/>
      <c r="MYR42" s="133"/>
      <c r="MYS42" s="145"/>
      <c r="MYT42" s="129"/>
      <c r="MYU42" s="130"/>
      <c r="MYV42" s="130"/>
      <c r="MYW42" s="131"/>
      <c r="MYX42" s="134"/>
      <c r="MYY42" s="130"/>
      <c r="MYZ42" s="133"/>
      <c r="MZA42" s="145"/>
      <c r="MZB42" s="129"/>
      <c r="MZC42" s="130"/>
      <c r="MZD42" s="130"/>
      <c r="MZE42" s="131"/>
      <c r="MZF42" s="134"/>
      <c r="MZG42" s="130"/>
      <c r="MZH42" s="133"/>
      <c r="MZI42" s="145"/>
      <c r="MZJ42" s="129"/>
      <c r="MZK42" s="130"/>
      <c r="MZL42" s="130"/>
      <c r="MZM42" s="131"/>
      <c r="MZN42" s="134"/>
      <c r="MZO42" s="130"/>
      <c r="MZP42" s="133"/>
      <c r="MZQ42" s="145"/>
      <c r="MZR42" s="129"/>
      <c r="MZS42" s="130"/>
      <c r="MZT42" s="130"/>
      <c r="MZU42" s="131"/>
      <c r="MZV42" s="134"/>
      <c r="MZW42" s="130"/>
      <c r="MZX42" s="133"/>
      <c r="MZY42" s="145"/>
      <c r="MZZ42" s="129"/>
      <c r="NAA42" s="130"/>
      <c r="NAB42" s="130"/>
      <c r="NAC42" s="131"/>
      <c r="NAD42" s="134"/>
      <c r="NAE42" s="130"/>
      <c r="NAF42" s="133"/>
      <c r="NAG42" s="145"/>
      <c r="NAH42" s="129"/>
      <c r="NAI42" s="130"/>
      <c r="NAJ42" s="130"/>
      <c r="NAK42" s="131"/>
      <c r="NAL42" s="134"/>
      <c r="NAM42" s="130"/>
      <c r="NAN42" s="133"/>
      <c r="NAO42" s="145"/>
      <c r="NAP42" s="129"/>
      <c r="NAQ42" s="130"/>
      <c r="NAR42" s="130"/>
      <c r="NAS42" s="131"/>
      <c r="NAT42" s="134"/>
      <c r="NAU42" s="130"/>
      <c r="NAV42" s="133"/>
      <c r="NAW42" s="145"/>
      <c r="NAX42" s="129"/>
      <c r="NAY42" s="130"/>
      <c r="NAZ42" s="130"/>
      <c r="NBA42" s="131"/>
      <c r="NBB42" s="134"/>
      <c r="NBC42" s="130"/>
      <c r="NBD42" s="133"/>
      <c r="NBE42" s="145"/>
      <c r="NBF42" s="129"/>
      <c r="NBG42" s="130"/>
      <c r="NBH42" s="130"/>
      <c r="NBI42" s="131"/>
      <c r="NBJ42" s="134"/>
      <c r="NBK42" s="130"/>
      <c r="NBL42" s="133"/>
      <c r="NBM42" s="145"/>
      <c r="NBN42" s="129"/>
      <c r="NBO42" s="130"/>
      <c r="NBP42" s="130"/>
      <c r="NBQ42" s="131"/>
      <c r="NBR42" s="134"/>
      <c r="NBS42" s="130"/>
      <c r="NBT42" s="133"/>
      <c r="NBU42" s="145"/>
      <c r="NBV42" s="129"/>
      <c r="NBW42" s="130"/>
      <c r="NBX42" s="130"/>
      <c r="NBY42" s="131"/>
      <c r="NBZ42" s="134"/>
      <c r="NCA42" s="130"/>
      <c r="NCB42" s="133"/>
      <c r="NCC42" s="145"/>
      <c r="NCD42" s="129"/>
      <c r="NCE42" s="130"/>
      <c r="NCF42" s="130"/>
      <c r="NCG42" s="131"/>
      <c r="NCH42" s="134"/>
      <c r="NCI42" s="130"/>
      <c r="NCJ42" s="133"/>
      <c r="NCK42" s="145"/>
      <c r="NCL42" s="129"/>
      <c r="NCM42" s="130"/>
      <c r="NCN42" s="130"/>
      <c r="NCO42" s="131"/>
      <c r="NCP42" s="134"/>
      <c r="NCQ42" s="130"/>
      <c r="NCR42" s="133"/>
      <c r="NCS42" s="145"/>
      <c r="NCT42" s="129"/>
      <c r="NCU42" s="130"/>
      <c r="NCV42" s="130"/>
      <c r="NCW42" s="131"/>
      <c r="NCX42" s="134"/>
      <c r="NCY42" s="130"/>
      <c r="NCZ42" s="133"/>
      <c r="NDA42" s="145"/>
      <c r="NDB42" s="129"/>
      <c r="NDC42" s="130"/>
      <c r="NDD42" s="130"/>
      <c r="NDE42" s="131"/>
      <c r="NDF42" s="134"/>
      <c r="NDG42" s="130"/>
      <c r="NDH42" s="133"/>
      <c r="NDI42" s="145"/>
      <c r="NDJ42" s="129"/>
      <c r="NDK42" s="130"/>
      <c r="NDL42" s="130"/>
      <c r="NDM42" s="131"/>
      <c r="NDN42" s="134"/>
      <c r="NDO42" s="130"/>
      <c r="NDP42" s="133"/>
      <c r="NDQ42" s="145"/>
      <c r="NDR42" s="129"/>
      <c r="NDS42" s="130"/>
      <c r="NDT42" s="130"/>
      <c r="NDU42" s="131"/>
      <c r="NDV42" s="134"/>
      <c r="NDW42" s="130"/>
      <c r="NDX42" s="133"/>
      <c r="NDY42" s="145"/>
      <c r="NDZ42" s="129"/>
      <c r="NEA42" s="130"/>
      <c r="NEB42" s="130"/>
      <c r="NEC42" s="131"/>
      <c r="NED42" s="134"/>
      <c r="NEE42" s="130"/>
      <c r="NEF42" s="133"/>
      <c r="NEG42" s="145"/>
      <c r="NEH42" s="129"/>
      <c r="NEI42" s="130"/>
      <c r="NEJ42" s="130"/>
      <c r="NEK42" s="131"/>
      <c r="NEL42" s="134"/>
      <c r="NEM42" s="130"/>
      <c r="NEN42" s="133"/>
      <c r="NEO42" s="145"/>
      <c r="NEP42" s="129"/>
      <c r="NEQ42" s="130"/>
      <c r="NER42" s="130"/>
      <c r="NES42" s="131"/>
      <c r="NET42" s="134"/>
      <c r="NEU42" s="130"/>
      <c r="NEV42" s="133"/>
      <c r="NEW42" s="145"/>
      <c r="NEX42" s="129"/>
      <c r="NEY42" s="130"/>
      <c r="NEZ42" s="130"/>
      <c r="NFA42" s="131"/>
      <c r="NFB42" s="134"/>
      <c r="NFC42" s="130"/>
      <c r="NFD42" s="133"/>
      <c r="NFE42" s="145"/>
      <c r="NFF42" s="129"/>
      <c r="NFG42" s="130"/>
      <c r="NFH42" s="130"/>
      <c r="NFI42" s="131"/>
      <c r="NFJ42" s="134"/>
      <c r="NFK42" s="130"/>
      <c r="NFL42" s="133"/>
      <c r="NFM42" s="145"/>
      <c r="NFN42" s="129"/>
      <c r="NFO42" s="130"/>
      <c r="NFP42" s="130"/>
      <c r="NFQ42" s="131"/>
      <c r="NFR42" s="134"/>
      <c r="NFS42" s="130"/>
      <c r="NFT42" s="133"/>
      <c r="NFU42" s="145"/>
      <c r="NFV42" s="129"/>
      <c r="NFW42" s="130"/>
      <c r="NFX42" s="130"/>
      <c r="NFY42" s="131"/>
      <c r="NFZ42" s="134"/>
      <c r="NGA42" s="130"/>
      <c r="NGB42" s="133"/>
      <c r="NGC42" s="145"/>
      <c r="NGD42" s="129"/>
      <c r="NGE42" s="130"/>
      <c r="NGF42" s="130"/>
      <c r="NGG42" s="131"/>
      <c r="NGH42" s="134"/>
      <c r="NGI42" s="130"/>
      <c r="NGJ42" s="133"/>
      <c r="NGK42" s="145"/>
      <c r="NGL42" s="129"/>
      <c r="NGM42" s="130"/>
      <c r="NGN42" s="130"/>
      <c r="NGO42" s="131"/>
      <c r="NGP42" s="134"/>
      <c r="NGQ42" s="130"/>
      <c r="NGR42" s="133"/>
      <c r="NGS42" s="145"/>
      <c r="NGT42" s="129"/>
      <c r="NGU42" s="130"/>
      <c r="NGV42" s="130"/>
      <c r="NGW42" s="131"/>
      <c r="NGX42" s="134"/>
      <c r="NGY42" s="130"/>
      <c r="NGZ42" s="133"/>
      <c r="NHA42" s="145"/>
      <c r="NHB42" s="129"/>
      <c r="NHC42" s="130"/>
      <c r="NHD42" s="130"/>
      <c r="NHE42" s="131"/>
      <c r="NHF42" s="134"/>
      <c r="NHG42" s="130"/>
      <c r="NHH42" s="133"/>
      <c r="NHI42" s="145"/>
      <c r="NHJ42" s="129"/>
      <c r="NHK42" s="130"/>
      <c r="NHL42" s="130"/>
      <c r="NHM42" s="131"/>
      <c r="NHN42" s="134"/>
      <c r="NHO42" s="130"/>
      <c r="NHP42" s="133"/>
      <c r="NHQ42" s="145"/>
      <c r="NHR42" s="129"/>
      <c r="NHS42" s="130"/>
      <c r="NHT42" s="130"/>
      <c r="NHU42" s="131"/>
      <c r="NHV42" s="134"/>
      <c r="NHW42" s="130"/>
      <c r="NHX42" s="133"/>
      <c r="NHY42" s="145"/>
      <c r="NHZ42" s="129"/>
      <c r="NIA42" s="130"/>
      <c r="NIB42" s="130"/>
      <c r="NIC42" s="131"/>
      <c r="NID42" s="134"/>
      <c r="NIE42" s="130"/>
      <c r="NIF42" s="133"/>
      <c r="NIG42" s="145"/>
      <c r="NIH42" s="129"/>
      <c r="NII42" s="130"/>
      <c r="NIJ42" s="130"/>
      <c r="NIK42" s="131"/>
      <c r="NIL42" s="134"/>
      <c r="NIM42" s="130"/>
      <c r="NIN42" s="133"/>
      <c r="NIO42" s="145"/>
      <c r="NIP42" s="129"/>
      <c r="NIQ42" s="130"/>
      <c r="NIR42" s="130"/>
      <c r="NIS42" s="131"/>
      <c r="NIT42" s="134"/>
      <c r="NIU42" s="130"/>
      <c r="NIV42" s="133"/>
      <c r="NIW42" s="145"/>
      <c r="NIX42" s="129"/>
      <c r="NIY42" s="130"/>
      <c r="NIZ42" s="130"/>
      <c r="NJA42" s="131"/>
      <c r="NJB42" s="134"/>
      <c r="NJC42" s="130"/>
      <c r="NJD42" s="133"/>
      <c r="NJE42" s="145"/>
      <c r="NJF42" s="129"/>
      <c r="NJG42" s="130"/>
      <c r="NJH42" s="130"/>
      <c r="NJI42" s="131"/>
      <c r="NJJ42" s="134"/>
      <c r="NJK42" s="130"/>
      <c r="NJL42" s="133"/>
      <c r="NJM42" s="145"/>
      <c r="NJN42" s="129"/>
      <c r="NJO42" s="130"/>
      <c r="NJP42" s="130"/>
      <c r="NJQ42" s="131"/>
      <c r="NJR42" s="134"/>
      <c r="NJS42" s="130"/>
      <c r="NJT42" s="133"/>
      <c r="NJU42" s="145"/>
      <c r="NJV42" s="129"/>
      <c r="NJW42" s="130"/>
      <c r="NJX42" s="130"/>
      <c r="NJY42" s="131"/>
      <c r="NJZ42" s="134"/>
      <c r="NKA42" s="130"/>
      <c r="NKB42" s="133"/>
      <c r="NKC42" s="145"/>
      <c r="NKD42" s="129"/>
      <c r="NKE42" s="130"/>
      <c r="NKF42" s="130"/>
      <c r="NKG42" s="131"/>
      <c r="NKH42" s="134"/>
      <c r="NKI42" s="130"/>
      <c r="NKJ42" s="133"/>
      <c r="NKK42" s="145"/>
      <c r="NKL42" s="129"/>
      <c r="NKM42" s="130"/>
      <c r="NKN42" s="130"/>
      <c r="NKO42" s="131"/>
      <c r="NKP42" s="134"/>
      <c r="NKQ42" s="130"/>
      <c r="NKR42" s="133"/>
      <c r="NKS42" s="145"/>
      <c r="NKT42" s="129"/>
      <c r="NKU42" s="130"/>
      <c r="NKV42" s="130"/>
      <c r="NKW42" s="131"/>
      <c r="NKX42" s="134"/>
      <c r="NKY42" s="130"/>
      <c r="NKZ42" s="133"/>
      <c r="NLA42" s="145"/>
      <c r="NLB42" s="129"/>
      <c r="NLC42" s="130"/>
      <c r="NLD42" s="130"/>
      <c r="NLE42" s="131"/>
      <c r="NLF42" s="134"/>
      <c r="NLG42" s="130"/>
      <c r="NLH42" s="133"/>
      <c r="NLI42" s="145"/>
      <c r="NLJ42" s="129"/>
      <c r="NLK42" s="130"/>
      <c r="NLL42" s="130"/>
      <c r="NLM42" s="131"/>
      <c r="NLN42" s="134"/>
      <c r="NLO42" s="130"/>
      <c r="NLP42" s="133"/>
      <c r="NLQ42" s="145"/>
      <c r="NLR42" s="129"/>
      <c r="NLS42" s="130"/>
      <c r="NLT42" s="130"/>
      <c r="NLU42" s="131"/>
      <c r="NLV42" s="134"/>
      <c r="NLW42" s="130"/>
      <c r="NLX42" s="133"/>
      <c r="NLY42" s="145"/>
      <c r="NLZ42" s="129"/>
      <c r="NMA42" s="130"/>
      <c r="NMB42" s="130"/>
      <c r="NMC42" s="131"/>
      <c r="NMD42" s="134"/>
      <c r="NME42" s="130"/>
      <c r="NMF42" s="133"/>
      <c r="NMG42" s="145"/>
      <c r="NMH42" s="129"/>
      <c r="NMI42" s="130"/>
      <c r="NMJ42" s="130"/>
      <c r="NMK42" s="131"/>
      <c r="NML42" s="134"/>
      <c r="NMM42" s="130"/>
      <c r="NMN42" s="133"/>
      <c r="NMO42" s="145"/>
      <c r="NMP42" s="129"/>
      <c r="NMQ42" s="130"/>
      <c r="NMR42" s="130"/>
      <c r="NMS42" s="131"/>
      <c r="NMT42" s="134"/>
      <c r="NMU42" s="130"/>
      <c r="NMV42" s="133"/>
      <c r="NMW42" s="145"/>
      <c r="NMX42" s="129"/>
      <c r="NMY42" s="130"/>
      <c r="NMZ42" s="130"/>
      <c r="NNA42" s="131"/>
      <c r="NNB42" s="134"/>
      <c r="NNC42" s="130"/>
      <c r="NND42" s="133"/>
      <c r="NNE42" s="145"/>
      <c r="NNF42" s="129"/>
      <c r="NNG42" s="130"/>
      <c r="NNH42" s="130"/>
      <c r="NNI42" s="131"/>
      <c r="NNJ42" s="134"/>
      <c r="NNK42" s="130"/>
      <c r="NNL42" s="133"/>
      <c r="NNM42" s="145"/>
      <c r="NNN42" s="129"/>
      <c r="NNO42" s="130"/>
      <c r="NNP42" s="130"/>
      <c r="NNQ42" s="131"/>
      <c r="NNR42" s="134"/>
      <c r="NNS42" s="130"/>
      <c r="NNT42" s="133"/>
      <c r="NNU42" s="145"/>
      <c r="NNV42" s="129"/>
      <c r="NNW42" s="130"/>
      <c r="NNX42" s="130"/>
      <c r="NNY42" s="131"/>
      <c r="NNZ42" s="134"/>
      <c r="NOA42" s="130"/>
      <c r="NOB42" s="133"/>
      <c r="NOC42" s="145"/>
      <c r="NOD42" s="129"/>
      <c r="NOE42" s="130"/>
      <c r="NOF42" s="130"/>
      <c r="NOG42" s="131"/>
      <c r="NOH42" s="134"/>
      <c r="NOI42" s="130"/>
      <c r="NOJ42" s="133"/>
      <c r="NOK42" s="145"/>
      <c r="NOL42" s="129"/>
      <c r="NOM42" s="130"/>
      <c r="NON42" s="130"/>
      <c r="NOO42" s="131"/>
      <c r="NOP42" s="134"/>
      <c r="NOQ42" s="130"/>
      <c r="NOR42" s="133"/>
      <c r="NOS42" s="145"/>
      <c r="NOT42" s="129"/>
      <c r="NOU42" s="130"/>
      <c r="NOV42" s="130"/>
      <c r="NOW42" s="131"/>
      <c r="NOX42" s="134"/>
      <c r="NOY42" s="130"/>
      <c r="NOZ42" s="133"/>
      <c r="NPA42" s="145"/>
      <c r="NPB42" s="129"/>
      <c r="NPC42" s="130"/>
      <c r="NPD42" s="130"/>
      <c r="NPE42" s="131"/>
      <c r="NPF42" s="134"/>
      <c r="NPG42" s="130"/>
      <c r="NPH42" s="133"/>
      <c r="NPI42" s="145"/>
      <c r="NPJ42" s="129"/>
      <c r="NPK42" s="130"/>
      <c r="NPL42" s="130"/>
      <c r="NPM42" s="131"/>
      <c r="NPN42" s="134"/>
      <c r="NPO42" s="130"/>
      <c r="NPP42" s="133"/>
      <c r="NPQ42" s="145"/>
      <c r="NPR42" s="129"/>
      <c r="NPS42" s="130"/>
      <c r="NPT42" s="130"/>
      <c r="NPU42" s="131"/>
      <c r="NPV42" s="134"/>
      <c r="NPW42" s="130"/>
      <c r="NPX42" s="133"/>
      <c r="NPY42" s="145"/>
      <c r="NPZ42" s="129"/>
      <c r="NQA42" s="130"/>
      <c r="NQB42" s="130"/>
      <c r="NQC42" s="131"/>
      <c r="NQD42" s="134"/>
      <c r="NQE42" s="130"/>
      <c r="NQF42" s="133"/>
      <c r="NQG42" s="145"/>
      <c r="NQH42" s="129"/>
      <c r="NQI42" s="130"/>
      <c r="NQJ42" s="130"/>
      <c r="NQK42" s="131"/>
      <c r="NQL42" s="134"/>
      <c r="NQM42" s="130"/>
      <c r="NQN42" s="133"/>
      <c r="NQO42" s="145"/>
      <c r="NQP42" s="129"/>
      <c r="NQQ42" s="130"/>
      <c r="NQR42" s="130"/>
      <c r="NQS42" s="131"/>
      <c r="NQT42" s="134"/>
      <c r="NQU42" s="130"/>
      <c r="NQV42" s="133"/>
      <c r="NQW42" s="145"/>
      <c r="NQX42" s="129"/>
      <c r="NQY42" s="130"/>
      <c r="NQZ42" s="130"/>
      <c r="NRA42" s="131"/>
      <c r="NRB42" s="134"/>
      <c r="NRC42" s="130"/>
      <c r="NRD42" s="133"/>
      <c r="NRE42" s="145"/>
      <c r="NRF42" s="129"/>
      <c r="NRG42" s="130"/>
      <c r="NRH42" s="130"/>
      <c r="NRI42" s="131"/>
      <c r="NRJ42" s="134"/>
      <c r="NRK42" s="130"/>
      <c r="NRL42" s="133"/>
      <c r="NRM42" s="145"/>
      <c r="NRN42" s="129"/>
      <c r="NRO42" s="130"/>
      <c r="NRP42" s="130"/>
      <c r="NRQ42" s="131"/>
      <c r="NRR42" s="134"/>
      <c r="NRS42" s="130"/>
      <c r="NRT42" s="133"/>
      <c r="NRU42" s="145"/>
      <c r="NRV42" s="129"/>
      <c r="NRW42" s="130"/>
      <c r="NRX42" s="130"/>
      <c r="NRY42" s="131"/>
      <c r="NRZ42" s="134"/>
      <c r="NSA42" s="130"/>
      <c r="NSB42" s="133"/>
      <c r="NSC42" s="145"/>
      <c r="NSD42" s="129"/>
      <c r="NSE42" s="130"/>
      <c r="NSF42" s="130"/>
      <c r="NSG42" s="131"/>
      <c r="NSH42" s="134"/>
      <c r="NSI42" s="130"/>
      <c r="NSJ42" s="133"/>
      <c r="NSK42" s="145"/>
      <c r="NSL42" s="129"/>
      <c r="NSM42" s="130"/>
      <c r="NSN42" s="130"/>
      <c r="NSO42" s="131"/>
      <c r="NSP42" s="134"/>
      <c r="NSQ42" s="130"/>
      <c r="NSR42" s="133"/>
      <c r="NSS42" s="145"/>
      <c r="NST42" s="129"/>
      <c r="NSU42" s="130"/>
      <c r="NSV42" s="130"/>
      <c r="NSW42" s="131"/>
      <c r="NSX42" s="134"/>
      <c r="NSY42" s="130"/>
      <c r="NSZ42" s="133"/>
      <c r="NTA42" s="145"/>
      <c r="NTB42" s="129"/>
      <c r="NTC42" s="130"/>
      <c r="NTD42" s="130"/>
      <c r="NTE42" s="131"/>
      <c r="NTF42" s="134"/>
      <c r="NTG42" s="130"/>
      <c r="NTH42" s="133"/>
      <c r="NTI42" s="145"/>
      <c r="NTJ42" s="129"/>
      <c r="NTK42" s="130"/>
      <c r="NTL42" s="130"/>
      <c r="NTM42" s="131"/>
      <c r="NTN42" s="134"/>
      <c r="NTO42" s="130"/>
      <c r="NTP42" s="133"/>
      <c r="NTQ42" s="145"/>
      <c r="NTR42" s="129"/>
      <c r="NTS42" s="130"/>
      <c r="NTT42" s="130"/>
      <c r="NTU42" s="131"/>
      <c r="NTV42" s="134"/>
      <c r="NTW42" s="130"/>
      <c r="NTX42" s="133"/>
      <c r="NTY42" s="145"/>
      <c r="NTZ42" s="129"/>
      <c r="NUA42" s="130"/>
      <c r="NUB42" s="130"/>
      <c r="NUC42" s="131"/>
      <c r="NUD42" s="134"/>
      <c r="NUE42" s="130"/>
      <c r="NUF42" s="133"/>
      <c r="NUG42" s="145"/>
      <c r="NUH42" s="129"/>
      <c r="NUI42" s="130"/>
      <c r="NUJ42" s="130"/>
      <c r="NUK42" s="131"/>
      <c r="NUL42" s="134"/>
      <c r="NUM42" s="130"/>
      <c r="NUN42" s="133"/>
      <c r="NUO42" s="145"/>
      <c r="NUP42" s="129"/>
      <c r="NUQ42" s="130"/>
      <c r="NUR42" s="130"/>
      <c r="NUS42" s="131"/>
      <c r="NUT42" s="134"/>
      <c r="NUU42" s="130"/>
      <c r="NUV42" s="133"/>
      <c r="NUW42" s="145"/>
      <c r="NUX42" s="129"/>
      <c r="NUY42" s="130"/>
      <c r="NUZ42" s="130"/>
      <c r="NVA42" s="131"/>
      <c r="NVB42" s="134"/>
      <c r="NVC42" s="130"/>
      <c r="NVD42" s="133"/>
      <c r="NVE42" s="145"/>
      <c r="NVF42" s="129"/>
      <c r="NVG42" s="130"/>
      <c r="NVH42" s="130"/>
      <c r="NVI42" s="131"/>
      <c r="NVJ42" s="134"/>
      <c r="NVK42" s="130"/>
      <c r="NVL42" s="133"/>
      <c r="NVM42" s="145"/>
      <c r="NVN42" s="129"/>
      <c r="NVO42" s="130"/>
      <c r="NVP42" s="130"/>
      <c r="NVQ42" s="131"/>
      <c r="NVR42" s="134"/>
      <c r="NVS42" s="130"/>
      <c r="NVT42" s="133"/>
      <c r="NVU42" s="145"/>
      <c r="NVV42" s="129"/>
      <c r="NVW42" s="130"/>
      <c r="NVX42" s="130"/>
      <c r="NVY42" s="131"/>
      <c r="NVZ42" s="134"/>
      <c r="NWA42" s="130"/>
      <c r="NWB42" s="133"/>
      <c r="NWC42" s="145"/>
      <c r="NWD42" s="129"/>
      <c r="NWE42" s="130"/>
      <c r="NWF42" s="130"/>
      <c r="NWG42" s="131"/>
      <c r="NWH42" s="134"/>
      <c r="NWI42" s="130"/>
      <c r="NWJ42" s="133"/>
      <c r="NWK42" s="145"/>
      <c r="NWL42" s="129"/>
      <c r="NWM42" s="130"/>
      <c r="NWN42" s="130"/>
      <c r="NWO42" s="131"/>
      <c r="NWP42" s="134"/>
      <c r="NWQ42" s="130"/>
      <c r="NWR42" s="133"/>
      <c r="NWS42" s="145"/>
      <c r="NWT42" s="129"/>
      <c r="NWU42" s="130"/>
      <c r="NWV42" s="130"/>
      <c r="NWW42" s="131"/>
      <c r="NWX42" s="134"/>
      <c r="NWY42" s="130"/>
      <c r="NWZ42" s="133"/>
      <c r="NXA42" s="145"/>
      <c r="NXB42" s="129"/>
      <c r="NXC42" s="130"/>
      <c r="NXD42" s="130"/>
      <c r="NXE42" s="131"/>
      <c r="NXF42" s="134"/>
      <c r="NXG42" s="130"/>
      <c r="NXH42" s="133"/>
      <c r="NXI42" s="145"/>
      <c r="NXJ42" s="129"/>
      <c r="NXK42" s="130"/>
      <c r="NXL42" s="130"/>
      <c r="NXM42" s="131"/>
      <c r="NXN42" s="134"/>
      <c r="NXO42" s="130"/>
      <c r="NXP42" s="133"/>
      <c r="NXQ42" s="145"/>
      <c r="NXR42" s="129"/>
      <c r="NXS42" s="130"/>
      <c r="NXT42" s="130"/>
      <c r="NXU42" s="131"/>
      <c r="NXV42" s="134"/>
      <c r="NXW42" s="130"/>
      <c r="NXX42" s="133"/>
      <c r="NXY42" s="145"/>
      <c r="NXZ42" s="129"/>
      <c r="NYA42" s="130"/>
      <c r="NYB42" s="130"/>
      <c r="NYC42" s="131"/>
      <c r="NYD42" s="134"/>
      <c r="NYE42" s="130"/>
      <c r="NYF42" s="133"/>
      <c r="NYG42" s="145"/>
      <c r="NYH42" s="129"/>
      <c r="NYI42" s="130"/>
      <c r="NYJ42" s="130"/>
      <c r="NYK42" s="131"/>
      <c r="NYL42" s="134"/>
      <c r="NYM42" s="130"/>
      <c r="NYN42" s="133"/>
      <c r="NYO42" s="145"/>
      <c r="NYP42" s="129"/>
      <c r="NYQ42" s="130"/>
      <c r="NYR42" s="130"/>
      <c r="NYS42" s="131"/>
      <c r="NYT42" s="134"/>
      <c r="NYU42" s="130"/>
      <c r="NYV42" s="133"/>
      <c r="NYW42" s="145"/>
      <c r="NYX42" s="129"/>
      <c r="NYY42" s="130"/>
      <c r="NYZ42" s="130"/>
      <c r="NZA42" s="131"/>
      <c r="NZB42" s="134"/>
      <c r="NZC42" s="130"/>
      <c r="NZD42" s="133"/>
      <c r="NZE42" s="145"/>
      <c r="NZF42" s="129"/>
      <c r="NZG42" s="130"/>
      <c r="NZH42" s="130"/>
      <c r="NZI42" s="131"/>
      <c r="NZJ42" s="134"/>
      <c r="NZK42" s="130"/>
      <c r="NZL42" s="133"/>
      <c r="NZM42" s="145"/>
      <c r="NZN42" s="129"/>
      <c r="NZO42" s="130"/>
      <c r="NZP42" s="130"/>
      <c r="NZQ42" s="131"/>
      <c r="NZR42" s="134"/>
      <c r="NZS42" s="130"/>
      <c r="NZT42" s="133"/>
      <c r="NZU42" s="145"/>
      <c r="NZV42" s="129"/>
      <c r="NZW42" s="130"/>
      <c r="NZX42" s="130"/>
      <c r="NZY42" s="131"/>
      <c r="NZZ42" s="134"/>
      <c r="OAA42" s="130"/>
      <c r="OAB42" s="133"/>
      <c r="OAC42" s="145"/>
      <c r="OAD42" s="129"/>
      <c r="OAE42" s="130"/>
      <c r="OAF42" s="130"/>
      <c r="OAG42" s="131"/>
      <c r="OAH42" s="134"/>
      <c r="OAI42" s="130"/>
      <c r="OAJ42" s="133"/>
      <c r="OAK42" s="145"/>
      <c r="OAL42" s="129"/>
      <c r="OAM42" s="130"/>
      <c r="OAN42" s="130"/>
      <c r="OAO42" s="131"/>
      <c r="OAP42" s="134"/>
      <c r="OAQ42" s="130"/>
      <c r="OAR42" s="133"/>
      <c r="OAS42" s="145"/>
      <c r="OAT42" s="129"/>
      <c r="OAU42" s="130"/>
      <c r="OAV42" s="130"/>
      <c r="OAW42" s="131"/>
      <c r="OAX42" s="134"/>
      <c r="OAY42" s="130"/>
      <c r="OAZ42" s="133"/>
      <c r="OBA42" s="145"/>
      <c r="OBB42" s="129"/>
      <c r="OBC42" s="130"/>
      <c r="OBD42" s="130"/>
      <c r="OBE42" s="131"/>
      <c r="OBF42" s="134"/>
      <c r="OBG42" s="130"/>
      <c r="OBH42" s="133"/>
      <c r="OBI42" s="145"/>
      <c r="OBJ42" s="129"/>
      <c r="OBK42" s="130"/>
      <c r="OBL42" s="130"/>
      <c r="OBM42" s="131"/>
      <c r="OBN42" s="134"/>
      <c r="OBO42" s="130"/>
      <c r="OBP42" s="133"/>
      <c r="OBQ42" s="145"/>
      <c r="OBR42" s="129"/>
      <c r="OBS42" s="130"/>
      <c r="OBT42" s="130"/>
      <c r="OBU42" s="131"/>
      <c r="OBV42" s="134"/>
      <c r="OBW42" s="130"/>
      <c r="OBX42" s="133"/>
      <c r="OBY42" s="145"/>
      <c r="OBZ42" s="129"/>
      <c r="OCA42" s="130"/>
      <c r="OCB42" s="130"/>
      <c r="OCC42" s="131"/>
      <c r="OCD42" s="134"/>
      <c r="OCE42" s="130"/>
      <c r="OCF42" s="133"/>
      <c r="OCG42" s="145"/>
      <c r="OCH42" s="129"/>
      <c r="OCI42" s="130"/>
      <c r="OCJ42" s="130"/>
      <c r="OCK42" s="131"/>
      <c r="OCL42" s="134"/>
      <c r="OCM42" s="130"/>
      <c r="OCN42" s="133"/>
      <c r="OCO42" s="145"/>
      <c r="OCP42" s="129"/>
      <c r="OCQ42" s="130"/>
      <c r="OCR42" s="130"/>
      <c r="OCS42" s="131"/>
      <c r="OCT42" s="134"/>
      <c r="OCU42" s="130"/>
      <c r="OCV42" s="133"/>
      <c r="OCW42" s="145"/>
      <c r="OCX42" s="129"/>
      <c r="OCY42" s="130"/>
      <c r="OCZ42" s="130"/>
      <c r="ODA42" s="131"/>
      <c r="ODB42" s="134"/>
      <c r="ODC42" s="130"/>
      <c r="ODD42" s="133"/>
      <c r="ODE42" s="145"/>
      <c r="ODF42" s="129"/>
      <c r="ODG42" s="130"/>
      <c r="ODH42" s="130"/>
      <c r="ODI42" s="131"/>
      <c r="ODJ42" s="134"/>
      <c r="ODK42" s="130"/>
      <c r="ODL42" s="133"/>
      <c r="ODM42" s="145"/>
      <c r="ODN42" s="129"/>
      <c r="ODO42" s="130"/>
      <c r="ODP42" s="130"/>
      <c r="ODQ42" s="131"/>
      <c r="ODR42" s="134"/>
      <c r="ODS42" s="130"/>
      <c r="ODT42" s="133"/>
      <c r="ODU42" s="145"/>
      <c r="ODV42" s="129"/>
      <c r="ODW42" s="130"/>
      <c r="ODX42" s="130"/>
      <c r="ODY42" s="131"/>
      <c r="ODZ42" s="134"/>
      <c r="OEA42" s="130"/>
      <c r="OEB42" s="133"/>
      <c r="OEC42" s="145"/>
      <c r="OED42" s="129"/>
      <c r="OEE42" s="130"/>
      <c r="OEF42" s="130"/>
      <c r="OEG42" s="131"/>
      <c r="OEH42" s="134"/>
      <c r="OEI42" s="130"/>
      <c r="OEJ42" s="133"/>
      <c r="OEK42" s="145"/>
      <c r="OEL42" s="129"/>
      <c r="OEM42" s="130"/>
      <c r="OEN42" s="130"/>
      <c r="OEO42" s="131"/>
      <c r="OEP42" s="134"/>
      <c r="OEQ42" s="130"/>
      <c r="OER42" s="133"/>
      <c r="OES42" s="145"/>
      <c r="OET42" s="129"/>
      <c r="OEU42" s="130"/>
      <c r="OEV42" s="130"/>
      <c r="OEW42" s="131"/>
      <c r="OEX42" s="134"/>
      <c r="OEY42" s="130"/>
      <c r="OEZ42" s="133"/>
      <c r="OFA42" s="145"/>
      <c r="OFB42" s="129"/>
      <c r="OFC42" s="130"/>
      <c r="OFD42" s="130"/>
      <c r="OFE42" s="131"/>
      <c r="OFF42" s="134"/>
      <c r="OFG42" s="130"/>
      <c r="OFH42" s="133"/>
      <c r="OFI42" s="145"/>
      <c r="OFJ42" s="129"/>
      <c r="OFK42" s="130"/>
      <c r="OFL42" s="130"/>
      <c r="OFM42" s="131"/>
      <c r="OFN42" s="134"/>
      <c r="OFO42" s="130"/>
      <c r="OFP42" s="133"/>
      <c r="OFQ42" s="145"/>
      <c r="OFR42" s="129"/>
      <c r="OFS42" s="130"/>
      <c r="OFT42" s="130"/>
      <c r="OFU42" s="131"/>
      <c r="OFV42" s="134"/>
      <c r="OFW42" s="130"/>
      <c r="OFX42" s="133"/>
      <c r="OFY42" s="145"/>
      <c r="OFZ42" s="129"/>
      <c r="OGA42" s="130"/>
      <c r="OGB42" s="130"/>
      <c r="OGC42" s="131"/>
      <c r="OGD42" s="134"/>
      <c r="OGE42" s="130"/>
      <c r="OGF42" s="133"/>
      <c r="OGG42" s="145"/>
      <c r="OGH42" s="129"/>
      <c r="OGI42" s="130"/>
      <c r="OGJ42" s="130"/>
      <c r="OGK42" s="131"/>
      <c r="OGL42" s="134"/>
      <c r="OGM42" s="130"/>
      <c r="OGN42" s="133"/>
      <c r="OGO42" s="145"/>
      <c r="OGP42" s="129"/>
      <c r="OGQ42" s="130"/>
      <c r="OGR42" s="130"/>
      <c r="OGS42" s="131"/>
      <c r="OGT42" s="134"/>
      <c r="OGU42" s="130"/>
      <c r="OGV42" s="133"/>
      <c r="OGW42" s="145"/>
      <c r="OGX42" s="129"/>
      <c r="OGY42" s="130"/>
      <c r="OGZ42" s="130"/>
      <c r="OHA42" s="131"/>
      <c r="OHB42" s="134"/>
      <c r="OHC42" s="130"/>
      <c r="OHD42" s="133"/>
      <c r="OHE42" s="145"/>
      <c r="OHF42" s="129"/>
      <c r="OHG42" s="130"/>
      <c r="OHH42" s="130"/>
      <c r="OHI42" s="131"/>
      <c r="OHJ42" s="134"/>
      <c r="OHK42" s="130"/>
      <c r="OHL42" s="133"/>
      <c r="OHM42" s="145"/>
      <c r="OHN42" s="129"/>
      <c r="OHO42" s="130"/>
      <c r="OHP42" s="130"/>
      <c r="OHQ42" s="131"/>
      <c r="OHR42" s="134"/>
      <c r="OHS42" s="130"/>
      <c r="OHT42" s="133"/>
      <c r="OHU42" s="145"/>
      <c r="OHV42" s="129"/>
      <c r="OHW42" s="130"/>
      <c r="OHX42" s="130"/>
      <c r="OHY42" s="131"/>
      <c r="OHZ42" s="134"/>
      <c r="OIA42" s="130"/>
      <c r="OIB42" s="133"/>
      <c r="OIC42" s="145"/>
      <c r="OID42" s="129"/>
      <c r="OIE42" s="130"/>
      <c r="OIF42" s="130"/>
      <c r="OIG42" s="131"/>
      <c r="OIH42" s="134"/>
      <c r="OII42" s="130"/>
      <c r="OIJ42" s="133"/>
      <c r="OIK42" s="145"/>
      <c r="OIL42" s="129"/>
      <c r="OIM42" s="130"/>
      <c r="OIN42" s="130"/>
      <c r="OIO42" s="131"/>
      <c r="OIP42" s="134"/>
      <c r="OIQ42" s="130"/>
      <c r="OIR42" s="133"/>
      <c r="OIS42" s="145"/>
      <c r="OIT42" s="129"/>
      <c r="OIU42" s="130"/>
      <c r="OIV42" s="130"/>
      <c r="OIW42" s="131"/>
      <c r="OIX42" s="134"/>
      <c r="OIY42" s="130"/>
      <c r="OIZ42" s="133"/>
      <c r="OJA42" s="145"/>
      <c r="OJB42" s="129"/>
      <c r="OJC42" s="130"/>
      <c r="OJD42" s="130"/>
      <c r="OJE42" s="131"/>
      <c r="OJF42" s="134"/>
      <c r="OJG42" s="130"/>
      <c r="OJH42" s="133"/>
      <c r="OJI42" s="145"/>
      <c r="OJJ42" s="129"/>
      <c r="OJK42" s="130"/>
      <c r="OJL42" s="130"/>
      <c r="OJM42" s="131"/>
      <c r="OJN42" s="134"/>
      <c r="OJO42" s="130"/>
      <c r="OJP42" s="133"/>
      <c r="OJQ42" s="145"/>
      <c r="OJR42" s="129"/>
      <c r="OJS42" s="130"/>
      <c r="OJT42" s="130"/>
      <c r="OJU42" s="131"/>
      <c r="OJV42" s="134"/>
      <c r="OJW42" s="130"/>
      <c r="OJX42" s="133"/>
      <c r="OJY42" s="145"/>
      <c r="OJZ42" s="129"/>
      <c r="OKA42" s="130"/>
      <c r="OKB42" s="130"/>
      <c r="OKC42" s="131"/>
      <c r="OKD42" s="134"/>
      <c r="OKE42" s="130"/>
      <c r="OKF42" s="133"/>
      <c r="OKG42" s="145"/>
      <c r="OKH42" s="129"/>
      <c r="OKI42" s="130"/>
      <c r="OKJ42" s="130"/>
      <c r="OKK42" s="131"/>
      <c r="OKL42" s="134"/>
      <c r="OKM42" s="130"/>
      <c r="OKN42" s="133"/>
      <c r="OKO42" s="145"/>
      <c r="OKP42" s="129"/>
      <c r="OKQ42" s="130"/>
      <c r="OKR42" s="130"/>
      <c r="OKS42" s="131"/>
      <c r="OKT42" s="134"/>
      <c r="OKU42" s="130"/>
      <c r="OKV42" s="133"/>
      <c r="OKW42" s="145"/>
      <c r="OKX42" s="129"/>
      <c r="OKY42" s="130"/>
      <c r="OKZ42" s="130"/>
      <c r="OLA42" s="131"/>
      <c r="OLB42" s="134"/>
      <c r="OLC42" s="130"/>
      <c r="OLD42" s="133"/>
      <c r="OLE42" s="145"/>
      <c r="OLF42" s="129"/>
      <c r="OLG42" s="130"/>
      <c r="OLH42" s="130"/>
      <c r="OLI42" s="131"/>
      <c r="OLJ42" s="134"/>
      <c r="OLK42" s="130"/>
      <c r="OLL42" s="133"/>
      <c r="OLM42" s="145"/>
      <c r="OLN42" s="129"/>
      <c r="OLO42" s="130"/>
      <c r="OLP42" s="130"/>
      <c r="OLQ42" s="131"/>
      <c r="OLR42" s="134"/>
      <c r="OLS42" s="130"/>
      <c r="OLT42" s="133"/>
      <c r="OLU42" s="145"/>
      <c r="OLV42" s="129"/>
      <c r="OLW42" s="130"/>
      <c r="OLX42" s="130"/>
      <c r="OLY42" s="131"/>
      <c r="OLZ42" s="134"/>
      <c r="OMA42" s="130"/>
      <c r="OMB42" s="133"/>
      <c r="OMC42" s="145"/>
      <c r="OMD42" s="129"/>
      <c r="OME42" s="130"/>
      <c r="OMF42" s="130"/>
      <c r="OMG42" s="131"/>
      <c r="OMH42" s="134"/>
      <c r="OMI42" s="130"/>
      <c r="OMJ42" s="133"/>
      <c r="OMK42" s="145"/>
      <c r="OML42" s="129"/>
      <c r="OMM42" s="130"/>
      <c r="OMN42" s="130"/>
      <c r="OMO42" s="131"/>
      <c r="OMP42" s="134"/>
      <c r="OMQ42" s="130"/>
      <c r="OMR42" s="133"/>
      <c r="OMS42" s="145"/>
      <c r="OMT42" s="129"/>
      <c r="OMU42" s="130"/>
      <c r="OMV42" s="130"/>
      <c r="OMW42" s="131"/>
      <c r="OMX42" s="134"/>
      <c r="OMY42" s="130"/>
      <c r="OMZ42" s="133"/>
      <c r="ONA42" s="145"/>
      <c r="ONB42" s="129"/>
      <c r="ONC42" s="130"/>
      <c r="OND42" s="130"/>
      <c r="ONE42" s="131"/>
      <c r="ONF42" s="134"/>
      <c r="ONG42" s="130"/>
      <c r="ONH42" s="133"/>
      <c r="ONI42" s="145"/>
      <c r="ONJ42" s="129"/>
      <c r="ONK42" s="130"/>
      <c r="ONL42" s="130"/>
      <c r="ONM42" s="131"/>
      <c r="ONN42" s="134"/>
      <c r="ONO42" s="130"/>
      <c r="ONP42" s="133"/>
      <c r="ONQ42" s="145"/>
      <c r="ONR42" s="129"/>
      <c r="ONS42" s="130"/>
      <c r="ONT42" s="130"/>
      <c r="ONU42" s="131"/>
      <c r="ONV42" s="134"/>
      <c r="ONW42" s="130"/>
      <c r="ONX42" s="133"/>
      <c r="ONY42" s="145"/>
      <c r="ONZ42" s="129"/>
      <c r="OOA42" s="130"/>
      <c r="OOB42" s="130"/>
      <c r="OOC42" s="131"/>
      <c r="OOD42" s="134"/>
      <c r="OOE42" s="130"/>
      <c r="OOF42" s="133"/>
      <c r="OOG42" s="145"/>
      <c r="OOH42" s="129"/>
      <c r="OOI42" s="130"/>
      <c r="OOJ42" s="130"/>
      <c r="OOK42" s="131"/>
      <c r="OOL42" s="134"/>
      <c r="OOM42" s="130"/>
      <c r="OON42" s="133"/>
      <c r="OOO42" s="145"/>
      <c r="OOP42" s="129"/>
      <c r="OOQ42" s="130"/>
      <c r="OOR42" s="130"/>
      <c r="OOS42" s="131"/>
      <c r="OOT42" s="134"/>
      <c r="OOU42" s="130"/>
      <c r="OOV42" s="133"/>
      <c r="OOW42" s="145"/>
      <c r="OOX42" s="129"/>
      <c r="OOY42" s="130"/>
      <c r="OOZ42" s="130"/>
      <c r="OPA42" s="131"/>
      <c r="OPB42" s="134"/>
      <c r="OPC42" s="130"/>
      <c r="OPD42" s="133"/>
      <c r="OPE42" s="145"/>
      <c r="OPF42" s="129"/>
      <c r="OPG42" s="130"/>
      <c r="OPH42" s="130"/>
      <c r="OPI42" s="131"/>
      <c r="OPJ42" s="134"/>
      <c r="OPK42" s="130"/>
      <c r="OPL42" s="133"/>
      <c r="OPM42" s="145"/>
      <c r="OPN42" s="129"/>
      <c r="OPO42" s="130"/>
      <c r="OPP42" s="130"/>
      <c r="OPQ42" s="131"/>
      <c r="OPR42" s="134"/>
      <c r="OPS42" s="130"/>
      <c r="OPT42" s="133"/>
      <c r="OPU42" s="145"/>
      <c r="OPV42" s="129"/>
      <c r="OPW42" s="130"/>
      <c r="OPX42" s="130"/>
      <c r="OPY42" s="131"/>
      <c r="OPZ42" s="134"/>
      <c r="OQA42" s="130"/>
      <c r="OQB42" s="133"/>
      <c r="OQC42" s="145"/>
      <c r="OQD42" s="129"/>
      <c r="OQE42" s="130"/>
      <c r="OQF42" s="130"/>
      <c r="OQG42" s="131"/>
      <c r="OQH42" s="134"/>
      <c r="OQI42" s="130"/>
      <c r="OQJ42" s="133"/>
      <c r="OQK42" s="145"/>
      <c r="OQL42" s="129"/>
      <c r="OQM42" s="130"/>
      <c r="OQN42" s="130"/>
      <c r="OQO42" s="131"/>
      <c r="OQP42" s="134"/>
      <c r="OQQ42" s="130"/>
      <c r="OQR42" s="133"/>
      <c r="OQS42" s="145"/>
      <c r="OQT42" s="129"/>
      <c r="OQU42" s="130"/>
      <c r="OQV42" s="130"/>
      <c r="OQW42" s="131"/>
      <c r="OQX42" s="134"/>
      <c r="OQY42" s="130"/>
      <c r="OQZ42" s="133"/>
      <c r="ORA42" s="145"/>
      <c r="ORB42" s="129"/>
      <c r="ORC42" s="130"/>
      <c r="ORD42" s="130"/>
      <c r="ORE42" s="131"/>
      <c r="ORF42" s="134"/>
      <c r="ORG42" s="130"/>
      <c r="ORH42" s="133"/>
      <c r="ORI42" s="145"/>
      <c r="ORJ42" s="129"/>
      <c r="ORK42" s="130"/>
      <c r="ORL42" s="130"/>
      <c r="ORM42" s="131"/>
      <c r="ORN42" s="134"/>
      <c r="ORO42" s="130"/>
      <c r="ORP42" s="133"/>
      <c r="ORQ42" s="145"/>
      <c r="ORR42" s="129"/>
      <c r="ORS42" s="130"/>
      <c r="ORT42" s="130"/>
      <c r="ORU42" s="131"/>
      <c r="ORV42" s="134"/>
      <c r="ORW42" s="130"/>
      <c r="ORX42" s="133"/>
      <c r="ORY42" s="145"/>
      <c r="ORZ42" s="129"/>
      <c r="OSA42" s="130"/>
      <c r="OSB42" s="130"/>
      <c r="OSC42" s="131"/>
      <c r="OSD42" s="134"/>
      <c r="OSE42" s="130"/>
      <c r="OSF42" s="133"/>
      <c r="OSG42" s="145"/>
      <c r="OSH42" s="129"/>
      <c r="OSI42" s="130"/>
      <c r="OSJ42" s="130"/>
      <c r="OSK42" s="131"/>
      <c r="OSL42" s="134"/>
      <c r="OSM42" s="130"/>
      <c r="OSN42" s="133"/>
      <c r="OSO42" s="145"/>
      <c r="OSP42" s="129"/>
      <c r="OSQ42" s="130"/>
      <c r="OSR42" s="130"/>
      <c r="OSS42" s="131"/>
      <c r="OST42" s="134"/>
      <c r="OSU42" s="130"/>
      <c r="OSV42" s="133"/>
      <c r="OSW42" s="145"/>
      <c r="OSX42" s="129"/>
      <c r="OSY42" s="130"/>
      <c r="OSZ42" s="130"/>
      <c r="OTA42" s="131"/>
      <c r="OTB42" s="134"/>
      <c r="OTC42" s="130"/>
      <c r="OTD42" s="133"/>
      <c r="OTE42" s="145"/>
      <c r="OTF42" s="129"/>
      <c r="OTG42" s="130"/>
      <c r="OTH42" s="130"/>
      <c r="OTI42" s="131"/>
      <c r="OTJ42" s="134"/>
      <c r="OTK42" s="130"/>
      <c r="OTL42" s="133"/>
      <c r="OTM42" s="145"/>
      <c r="OTN42" s="129"/>
      <c r="OTO42" s="130"/>
      <c r="OTP42" s="130"/>
      <c r="OTQ42" s="131"/>
      <c r="OTR42" s="134"/>
      <c r="OTS42" s="130"/>
      <c r="OTT42" s="133"/>
      <c r="OTU42" s="145"/>
      <c r="OTV42" s="129"/>
      <c r="OTW42" s="130"/>
      <c r="OTX42" s="130"/>
      <c r="OTY42" s="131"/>
      <c r="OTZ42" s="134"/>
      <c r="OUA42" s="130"/>
      <c r="OUB42" s="133"/>
      <c r="OUC42" s="145"/>
      <c r="OUD42" s="129"/>
      <c r="OUE42" s="130"/>
      <c r="OUF42" s="130"/>
      <c r="OUG42" s="131"/>
      <c r="OUH42" s="134"/>
      <c r="OUI42" s="130"/>
      <c r="OUJ42" s="133"/>
      <c r="OUK42" s="145"/>
      <c r="OUL42" s="129"/>
      <c r="OUM42" s="130"/>
      <c r="OUN42" s="130"/>
      <c r="OUO42" s="131"/>
      <c r="OUP42" s="134"/>
      <c r="OUQ42" s="130"/>
      <c r="OUR42" s="133"/>
      <c r="OUS42" s="145"/>
      <c r="OUT42" s="129"/>
      <c r="OUU42" s="130"/>
      <c r="OUV42" s="130"/>
      <c r="OUW42" s="131"/>
      <c r="OUX42" s="134"/>
      <c r="OUY42" s="130"/>
      <c r="OUZ42" s="133"/>
      <c r="OVA42" s="145"/>
      <c r="OVB42" s="129"/>
      <c r="OVC42" s="130"/>
      <c r="OVD42" s="130"/>
      <c r="OVE42" s="131"/>
      <c r="OVF42" s="134"/>
      <c r="OVG42" s="130"/>
      <c r="OVH42" s="133"/>
      <c r="OVI42" s="145"/>
      <c r="OVJ42" s="129"/>
      <c r="OVK42" s="130"/>
      <c r="OVL42" s="130"/>
      <c r="OVM42" s="131"/>
      <c r="OVN42" s="134"/>
      <c r="OVO42" s="130"/>
      <c r="OVP42" s="133"/>
      <c r="OVQ42" s="145"/>
      <c r="OVR42" s="129"/>
      <c r="OVS42" s="130"/>
      <c r="OVT42" s="130"/>
      <c r="OVU42" s="131"/>
      <c r="OVV42" s="134"/>
      <c r="OVW42" s="130"/>
      <c r="OVX42" s="133"/>
      <c r="OVY42" s="145"/>
      <c r="OVZ42" s="129"/>
      <c r="OWA42" s="130"/>
      <c r="OWB42" s="130"/>
      <c r="OWC42" s="131"/>
      <c r="OWD42" s="134"/>
      <c r="OWE42" s="130"/>
      <c r="OWF42" s="133"/>
      <c r="OWG42" s="145"/>
      <c r="OWH42" s="129"/>
      <c r="OWI42" s="130"/>
      <c r="OWJ42" s="130"/>
      <c r="OWK42" s="131"/>
      <c r="OWL42" s="134"/>
      <c r="OWM42" s="130"/>
      <c r="OWN42" s="133"/>
      <c r="OWO42" s="145"/>
      <c r="OWP42" s="129"/>
      <c r="OWQ42" s="130"/>
      <c r="OWR42" s="130"/>
      <c r="OWS42" s="131"/>
      <c r="OWT42" s="134"/>
      <c r="OWU42" s="130"/>
      <c r="OWV42" s="133"/>
      <c r="OWW42" s="145"/>
      <c r="OWX42" s="129"/>
      <c r="OWY42" s="130"/>
      <c r="OWZ42" s="130"/>
      <c r="OXA42" s="131"/>
      <c r="OXB42" s="134"/>
      <c r="OXC42" s="130"/>
      <c r="OXD42" s="133"/>
      <c r="OXE42" s="145"/>
      <c r="OXF42" s="129"/>
      <c r="OXG42" s="130"/>
      <c r="OXH42" s="130"/>
      <c r="OXI42" s="131"/>
      <c r="OXJ42" s="134"/>
      <c r="OXK42" s="130"/>
      <c r="OXL42" s="133"/>
      <c r="OXM42" s="145"/>
      <c r="OXN42" s="129"/>
      <c r="OXO42" s="130"/>
      <c r="OXP42" s="130"/>
      <c r="OXQ42" s="131"/>
      <c r="OXR42" s="134"/>
      <c r="OXS42" s="130"/>
      <c r="OXT42" s="133"/>
      <c r="OXU42" s="145"/>
      <c r="OXV42" s="129"/>
      <c r="OXW42" s="130"/>
      <c r="OXX42" s="130"/>
      <c r="OXY42" s="131"/>
      <c r="OXZ42" s="134"/>
      <c r="OYA42" s="130"/>
      <c r="OYB42" s="133"/>
      <c r="OYC42" s="145"/>
      <c r="OYD42" s="129"/>
      <c r="OYE42" s="130"/>
      <c r="OYF42" s="130"/>
      <c r="OYG42" s="131"/>
      <c r="OYH42" s="134"/>
      <c r="OYI42" s="130"/>
      <c r="OYJ42" s="133"/>
      <c r="OYK42" s="145"/>
      <c r="OYL42" s="129"/>
      <c r="OYM42" s="130"/>
      <c r="OYN42" s="130"/>
      <c r="OYO42" s="131"/>
      <c r="OYP42" s="134"/>
      <c r="OYQ42" s="130"/>
      <c r="OYR42" s="133"/>
      <c r="OYS42" s="145"/>
      <c r="OYT42" s="129"/>
      <c r="OYU42" s="130"/>
      <c r="OYV42" s="130"/>
      <c r="OYW42" s="131"/>
      <c r="OYX42" s="134"/>
      <c r="OYY42" s="130"/>
      <c r="OYZ42" s="133"/>
      <c r="OZA42" s="145"/>
      <c r="OZB42" s="129"/>
      <c r="OZC42" s="130"/>
      <c r="OZD42" s="130"/>
      <c r="OZE42" s="131"/>
      <c r="OZF42" s="134"/>
      <c r="OZG42" s="130"/>
      <c r="OZH42" s="133"/>
      <c r="OZI42" s="145"/>
      <c r="OZJ42" s="129"/>
      <c r="OZK42" s="130"/>
      <c r="OZL42" s="130"/>
      <c r="OZM42" s="131"/>
      <c r="OZN42" s="134"/>
      <c r="OZO42" s="130"/>
      <c r="OZP42" s="133"/>
      <c r="OZQ42" s="145"/>
      <c r="OZR42" s="129"/>
      <c r="OZS42" s="130"/>
      <c r="OZT42" s="130"/>
      <c r="OZU42" s="131"/>
      <c r="OZV42" s="134"/>
      <c r="OZW42" s="130"/>
      <c r="OZX42" s="133"/>
      <c r="OZY42" s="145"/>
      <c r="OZZ42" s="129"/>
      <c r="PAA42" s="130"/>
      <c r="PAB42" s="130"/>
      <c r="PAC42" s="131"/>
      <c r="PAD42" s="134"/>
      <c r="PAE42" s="130"/>
      <c r="PAF42" s="133"/>
      <c r="PAG42" s="145"/>
      <c r="PAH42" s="129"/>
      <c r="PAI42" s="130"/>
      <c r="PAJ42" s="130"/>
      <c r="PAK42" s="131"/>
      <c r="PAL42" s="134"/>
      <c r="PAM42" s="130"/>
      <c r="PAN42" s="133"/>
      <c r="PAO42" s="145"/>
      <c r="PAP42" s="129"/>
      <c r="PAQ42" s="130"/>
      <c r="PAR42" s="130"/>
      <c r="PAS42" s="131"/>
      <c r="PAT42" s="134"/>
      <c r="PAU42" s="130"/>
      <c r="PAV42" s="133"/>
      <c r="PAW42" s="145"/>
      <c r="PAX42" s="129"/>
      <c r="PAY42" s="130"/>
      <c r="PAZ42" s="130"/>
      <c r="PBA42" s="131"/>
      <c r="PBB42" s="134"/>
      <c r="PBC42" s="130"/>
      <c r="PBD42" s="133"/>
      <c r="PBE42" s="145"/>
      <c r="PBF42" s="129"/>
      <c r="PBG42" s="130"/>
      <c r="PBH42" s="130"/>
      <c r="PBI42" s="131"/>
      <c r="PBJ42" s="134"/>
      <c r="PBK42" s="130"/>
      <c r="PBL42" s="133"/>
      <c r="PBM42" s="145"/>
      <c r="PBN42" s="129"/>
      <c r="PBO42" s="130"/>
      <c r="PBP42" s="130"/>
      <c r="PBQ42" s="131"/>
      <c r="PBR42" s="134"/>
      <c r="PBS42" s="130"/>
      <c r="PBT42" s="133"/>
      <c r="PBU42" s="145"/>
      <c r="PBV42" s="129"/>
      <c r="PBW42" s="130"/>
      <c r="PBX42" s="130"/>
      <c r="PBY42" s="131"/>
      <c r="PBZ42" s="134"/>
      <c r="PCA42" s="130"/>
      <c r="PCB42" s="133"/>
      <c r="PCC42" s="145"/>
      <c r="PCD42" s="129"/>
      <c r="PCE42" s="130"/>
      <c r="PCF42" s="130"/>
      <c r="PCG42" s="131"/>
      <c r="PCH42" s="134"/>
      <c r="PCI42" s="130"/>
      <c r="PCJ42" s="133"/>
      <c r="PCK42" s="145"/>
      <c r="PCL42" s="129"/>
      <c r="PCM42" s="130"/>
      <c r="PCN42" s="130"/>
      <c r="PCO42" s="131"/>
      <c r="PCP42" s="134"/>
      <c r="PCQ42" s="130"/>
      <c r="PCR42" s="133"/>
      <c r="PCS42" s="145"/>
      <c r="PCT42" s="129"/>
      <c r="PCU42" s="130"/>
      <c r="PCV42" s="130"/>
      <c r="PCW42" s="131"/>
      <c r="PCX42" s="134"/>
      <c r="PCY42" s="130"/>
      <c r="PCZ42" s="133"/>
      <c r="PDA42" s="145"/>
      <c r="PDB42" s="129"/>
      <c r="PDC42" s="130"/>
      <c r="PDD42" s="130"/>
      <c r="PDE42" s="131"/>
      <c r="PDF42" s="134"/>
      <c r="PDG42" s="130"/>
      <c r="PDH42" s="133"/>
      <c r="PDI42" s="145"/>
      <c r="PDJ42" s="129"/>
      <c r="PDK42" s="130"/>
      <c r="PDL42" s="130"/>
      <c r="PDM42" s="131"/>
      <c r="PDN42" s="134"/>
      <c r="PDO42" s="130"/>
      <c r="PDP42" s="133"/>
      <c r="PDQ42" s="145"/>
      <c r="PDR42" s="129"/>
      <c r="PDS42" s="130"/>
      <c r="PDT42" s="130"/>
      <c r="PDU42" s="131"/>
      <c r="PDV42" s="134"/>
      <c r="PDW42" s="130"/>
      <c r="PDX42" s="133"/>
      <c r="PDY42" s="145"/>
      <c r="PDZ42" s="129"/>
      <c r="PEA42" s="130"/>
      <c r="PEB42" s="130"/>
      <c r="PEC42" s="131"/>
      <c r="PED42" s="134"/>
      <c r="PEE42" s="130"/>
      <c r="PEF42" s="133"/>
      <c r="PEG42" s="145"/>
      <c r="PEH42" s="129"/>
      <c r="PEI42" s="130"/>
      <c r="PEJ42" s="130"/>
      <c r="PEK42" s="131"/>
      <c r="PEL42" s="134"/>
      <c r="PEM42" s="130"/>
      <c r="PEN42" s="133"/>
      <c r="PEO42" s="145"/>
      <c r="PEP42" s="129"/>
      <c r="PEQ42" s="130"/>
      <c r="PER42" s="130"/>
      <c r="PES42" s="131"/>
      <c r="PET42" s="134"/>
      <c r="PEU42" s="130"/>
      <c r="PEV42" s="133"/>
      <c r="PEW42" s="145"/>
      <c r="PEX42" s="129"/>
      <c r="PEY42" s="130"/>
      <c r="PEZ42" s="130"/>
      <c r="PFA42" s="131"/>
      <c r="PFB42" s="134"/>
      <c r="PFC42" s="130"/>
      <c r="PFD42" s="133"/>
      <c r="PFE42" s="145"/>
      <c r="PFF42" s="129"/>
      <c r="PFG42" s="130"/>
      <c r="PFH42" s="130"/>
      <c r="PFI42" s="131"/>
      <c r="PFJ42" s="134"/>
      <c r="PFK42" s="130"/>
      <c r="PFL42" s="133"/>
      <c r="PFM42" s="145"/>
      <c r="PFN42" s="129"/>
      <c r="PFO42" s="130"/>
      <c r="PFP42" s="130"/>
      <c r="PFQ42" s="131"/>
      <c r="PFR42" s="134"/>
      <c r="PFS42" s="130"/>
      <c r="PFT42" s="133"/>
      <c r="PFU42" s="145"/>
      <c r="PFV42" s="129"/>
      <c r="PFW42" s="130"/>
      <c r="PFX42" s="130"/>
      <c r="PFY42" s="131"/>
      <c r="PFZ42" s="134"/>
      <c r="PGA42" s="130"/>
      <c r="PGB42" s="133"/>
      <c r="PGC42" s="145"/>
      <c r="PGD42" s="129"/>
      <c r="PGE42" s="130"/>
      <c r="PGF42" s="130"/>
      <c r="PGG42" s="131"/>
      <c r="PGH42" s="134"/>
      <c r="PGI42" s="130"/>
      <c r="PGJ42" s="133"/>
      <c r="PGK42" s="145"/>
      <c r="PGL42" s="129"/>
      <c r="PGM42" s="130"/>
      <c r="PGN42" s="130"/>
      <c r="PGO42" s="131"/>
      <c r="PGP42" s="134"/>
      <c r="PGQ42" s="130"/>
      <c r="PGR42" s="133"/>
      <c r="PGS42" s="145"/>
      <c r="PGT42" s="129"/>
      <c r="PGU42" s="130"/>
      <c r="PGV42" s="130"/>
      <c r="PGW42" s="131"/>
      <c r="PGX42" s="134"/>
      <c r="PGY42" s="130"/>
      <c r="PGZ42" s="133"/>
      <c r="PHA42" s="145"/>
      <c r="PHB42" s="129"/>
      <c r="PHC42" s="130"/>
      <c r="PHD42" s="130"/>
      <c r="PHE42" s="131"/>
      <c r="PHF42" s="134"/>
      <c r="PHG42" s="130"/>
      <c r="PHH42" s="133"/>
      <c r="PHI42" s="145"/>
      <c r="PHJ42" s="129"/>
      <c r="PHK42" s="130"/>
      <c r="PHL42" s="130"/>
      <c r="PHM42" s="131"/>
      <c r="PHN42" s="134"/>
      <c r="PHO42" s="130"/>
      <c r="PHP42" s="133"/>
      <c r="PHQ42" s="145"/>
      <c r="PHR42" s="129"/>
      <c r="PHS42" s="130"/>
      <c r="PHT42" s="130"/>
      <c r="PHU42" s="131"/>
      <c r="PHV42" s="134"/>
      <c r="PHW42" s="130"/>
      <c r="PHX42" s="133"/>
      <c r="PHY42" s="145"/>
      <c r="PHZ42" s="129"/>
      <c r="PIA42" s="130"/>
      <c r="PIB42" s="130"/>
      <c r="PIC42" s="131"/>
      <c r="PID42" s="134"/>
      <c r="PIE42" s="130"/>
      <c r="PIF42" s="133"/>
      <c r="PIG42" s="145"/>
      <c r="PIH42" s="129"/>
      <c r="PII42" s="130"/>
      <c r="PIJ42" s="130"/>
      <c r="PIK42" s="131"/>
      <c r="PIL42" s="134"/>
      <c r="PIM42" s="130"/>
      <c r="PIN42" s="133"/>
      <c r="PIO42" s="145"/>
      <c r="PIP42" s="129"/>
      <c r="PIQ42" s="130"/>
      <c r="PIR42" s="130"/>
      <c r="PIS42" s="131"/>
      <c r="PIT42" s="134"/>
      <c r="PIU42" s="130"/>
      <c r="PIV42" s="133"/>
      <c r="PIW42" s="145"/>
      <c r="PIX42" s="129"/>
      <c r="PIY42" s="130"/>
      <c r="PIZ42" s="130"/>
      <c r="PJA42" s="131"/>
      <c r="PJB42" s="134"/>
      <c r="PJC42" s="130"/>
      <c r="PJD42" s="133"/>
      <c r="PJE42" s="145"/>
      <c r="PJF42" s="129"/>
      <c r="PJG42" s="130"/>
      <c r="PJH42" s="130"/>
      <c r="PJI42" s="131"/>
      <c r="PJJ42" s="134"/>
      <c r="PJK42" s="130"/>
      <c r="PJL42" s="133"/>
      <c r="PJM42" s="145"/>
      <c r="PJN42" s="129"/>
      <c r="PJO42" s="130"/>
      <c r="PJP42" s="130"/>
      <c r="PJQ42" s="131"/>
      <c r="PJR42" s="134"/>
      <c r="PJS42" s="130"/>
      <c r="PJT42" s="133"/>
      <c r="PJU42" s="145"/>
      <c r="PJV42" s="129"/>
      <c r="PJW42" s="130"/>
      <c r="PJX42" s="130"/>
      <c r="PJY42" s="131"/>
      <c r="PJZ42" s="134"/>
      <c r="PKA42" s="130"/>
      <c r="PKB42" s="133"/>
      <c r="PKC42" s="145"/>
      <c r="PKD42" s="129"/>
      <c r="PKE42" s="130"/>
      <c r="PKF42" s="130"/>
      <c r="PKG42" s="131"/>
      <c r="PKH42" s="134"/>
      <c r="PKI42" s="130"/>
      <c r="PKJ42" s="133"/>
      <c r="PKK42" s="145"/>
      <c r="PKL42" s="129"/>
      <c r="PKM42" s="130"/>
      <c r="PKN42" s="130"/>
      <c r="PKO42" s="131"/>
      <c r="PKP42" s="134"/>
      <c r="PKQ42" s="130"/>
      <c r="PKR42" s="133"/>
      <c r="PKS42" s="145"/>
      <c r="PKT42" s="129"/>
      <c r="PKU42" s="130"/>
      <c r="PKV42" s="130"/>
      <c r="PKW42" s="131"/>
      <c r="PKX42" s="134"/>
      <c r="PKY42" s="130"/>
      <c r="PKZ42" s="133"/>
      <c r="PLA42" s="145"/>
      <c r="PLB42" s="129"/>
      <c r="PLC42" s="130"/>
      <c r="PLD42" s="130"/>
      <c r="PLE42" s="131"/>
      <c r="PLF42" s="134"/>
      <c r="PLG42" s="130"/>
      <c r="PLH42" s="133"/>
      <c r="PLI42" s="145"/>
      <c r="PLJ42" s="129"/>
      <c r="PLK42" s="130"/>
      <c r="PLL42" s="130"/>
      <c r="PLM42" s="131"/>
      <c r="PLN42" s="134"/>
      <c r="PLO42" s="130"/>
      <c r="PLP42" s="133"/>
      <c r="PLQ42" s="145"/>
      <c r="PLR42" s="129"/>
      <c r="PLS42" s="130"/>
      <c r="PLT42" s="130"/>
      <c r="PLU42" s="131"/>
      <c r="PLV42" s="134"/>
      <c r="PLW42" s="130"/>
      <c r="PLX42" s="133"/>
      <c r="PLY42" s="145"/>
      <c r="PLZ42" s="129"/>
      <c r="PMA42" s="130"/>
      <c r="PMB42" s="130"/>
      <c r="PMC42" s="131"/>
      <c r="PMD42" s="134"/>
      <c r="PME42" s="130"/>
      <c r="PMF42" s="133"/>
      <c r="PMG42" s="145"/>
      <c r="PMH42" s="129"/>
      <c r="PMI42" s="130"/>
      <c r="PMJ42" s="130"/>
      <c r="PMK42" s="131"/>
      <c r="PML42" s="134"/>
      <c r="PMM42" s="130"/>
      <c r="PMN42" s="133"/>
      <c r="PMO42" s="145"/>
      <c r="PMP42" s="129"/>
      <c r="PMQ42" s="130"/>
      <c r="PMR42" s="130"/>
      <c r="PMS42" s="131"/>
      <c r="PMT42" s="134"/>
      <c r="PMU42" s="130"/>
      <c r="PMV42" s="133"/>
      <c r="PMW42" s="145"/>
      <c r="PMX42" s="129"/>
      <c r="PMY42" s="130"/>
      <c r="PMZ42" s="130"/>
      <c r="PNA42" s="131"/>
      <c r="PNB42" s="134"/>
      <c r="PNC42" s="130"/>
      <c r="PND42" s="133"/>
      <c r="PNE42" s="145"/>
      <c r="PNF42" s="129"/>
      <c r="PNG42" s="130"/>
      <c r="PNH42" s="130"/>
      <c r="PNI42" s="131"/>
      <c r="PNJ42" s="134"/>
      <c r="PNK42" s="130"/>
      <c r="PNL42" s="133"/>
      <c r="PNM42" s="145"/>
      <c r="PNN42" s="129"/>
      <c r="PNO42" s="130"/>
      <c r="PNP42" s="130"/>
      <c r="PNQ42" s="131"/>
      <c r="PNR42" s="134"/>
      <c r="PNS42" s="130"/>
      <c r="PNT42" s="133"/>
      <c r="PNU42" s="145"/>
      <c r="PNV42" s="129"/>
      <c r="PNW42" s="130"/>
      <c r="PNX42" s="130"/>
      <c r="PNY42" s="131"/>
      <c r="PNZ42" s="134"/>
      <c r="POA42" s="130"/>
      <c r="POB42" s="133"/>
      <c r="POC42" s="145"/>
      <c r="POD42" s="129"/>
      <c r="POE42" s="130"/>
      <c r="POF42" s="130"/>
      <c r="POG42" s="131"/>
      <c r="POH42" s="134"/>
      <c r="POI42" s="130"/>
      <c r="POJ42" s="133"/>
      <c r="POK42" s="145"/>
      <c r="POL42" s="129"/>
      <c r="POM42" s="130"/>
      <c r="PON42" s="130"/>
      <c r="POO42" s="131"/>
      <c r="POP42" s="134"/>
      <c r="POQ42" s="130"/>
      <c r="POR42" s="133"/>
      <c r="POS42" s="145"/>
      <c r="POT42" s="129"/>
      <c r="POU42" s="130"/>
      <c r="POV42" s="130"/>
      <c r="POW42" s="131"/>
      <c r="POX42" s="134"/>
      <c r="POY42" s="130"/>
      <c r="POZ42" s="133"/>
      <c r="PPA42" s="145"/>
      <c r="PPB42" s="129"/>
      <c r="PPC42" s="130"/>
      <c r="PPD42" s="130"/>
      <c r="PPE42" s="131"/>
      <c r="PPF42" s="134"/>
      <c r="PPG42" s="130"/>
      <c r="PPH42" s="133"/>
      <c r="PPI42" s="145"/>
      <c r="PPJ42" s="129"/>
      <c r="PPK42" s="130"/>
      <c r="PPL42" s="130"/>
      <c r="PPM42" s="131"/>
      <c r="PPN42" s="134"/>
      <c r="PPO42" s="130"/>
      <c r="PPP42" s="133"/>
      <c r="PPQ42" s="145"/>
      <c r="PPR42" s="129"/>
      <c r="PPS42" s="130"/>
      <c r="PPT42" s="130"/>
      <c r="PPU42" s="131"/>
      <c r="PPV42" s="134"/>
      <c r="PPW42" s="130"/>
      <c r="PPX42" s="133"/>
      <c r="PPY42" s="145"/>
      <c r="PPZ42" s="129"/>
      <c r="PQA42" s="130"/>
      <c r="PQB42" s="130"/>
      <c r="PQC42" s="131"/>
      <c r="PQD42" s="134"/>
      <c r="PQE42" s="130"/>
      <c r="PQF42" s="133"/>
      <c r="PQG42" s="145"/>
      <c r="PQH42" s="129"/>
      <c r="PQI42" s="130"/>
      <c r="PQJ42" s="130"/>
      <c r="PQK42" s="131"/>
      <c r="PQL42" s="134"/>
      <c r="PQM42" s="130"/>
      <c r="PQN42" s="133"/>
      <c r="PQO42" s="145"/>
      <c r="PQP42" s="129"/>
      <c r="PQQ42" s="130"/>
      <c r="PQR42" s="130"/>
      <c r="PQS42" s="131"/>
      <c r="PQT42" s="134"/>
      <c r="PQU42" s="130"/>
      <c r="PQV42" s="133"/>
      <c r="PQW42" s="145"/>
      <c r="PQX42" s="129"/>
      <c r="PQY42" s="130"/>
      <c r="PQZ42" s="130"/>
      <c r="PRA42" s="131"/>
      <c r="PRB42" s="134"/>
      <c r="PRC42" s="130"/>
      <c r="PRD42" s="133"/>
      <c r="PRE42" s="145"/>
      <c r="PRF42" s="129"/>
      <c r="PRG42" s="130"/>
      <c r="PRH42" s="130"/>
      <c r="PRI42" s="131"/>
      <c r="PRJ42" s="134"/>
      <c r="PRK42" s="130"/>
      <c r="PRL42" s="133"/>
      <c r="PRM42" s="145"/>
      <c r="PRN42" s="129"/>
      <c r="PRO42" s="130"/>
      <c r="PRP42" s="130"/>
      <c r="PRQ42" s="131"/>
      <c r="PRR42" s="134"/>
      <c r="PRS42" s="130"/>
      <c r="PRT42" s="133"/>
      <c r="PRU42" s="145"/>
      <c r="PRV42" s="129"/>
      <c r="PRW42" s="130"/>
      <c r="PRX42" s="130"/>
      <c r="PRY42" s="131"/>
      <c r="PRZ42" s="134"/>
      <c r="PSA42" s="130"/>
      <c r="PSB42" s="133"/>
      <c r="PSC42" s="145"/>
      <c r="PSD42" s="129"/>
      <c r="PSE42" s="130"/>
      <c r="PSF42" s="130"/>
      <c r="PSG42" s="131"/>
      <c r="PSH42" s="134"/>
      <c r="PSI42" s="130"/>
      <c r="PSJ42" s="133"/>
      <c r="PSK42" s="145"/>
      <c r="PSL42" s="129"/>
      <c r="PSM42" s="130"/>
      <c r="PSN42" s="130"/>
      <c r="PSO42" s="131"/>
      <c r="PSP42" s="134"/>
      <c r="PSQ42" s="130"/>
      <c r="PSR42" s="133"/>
      <c r="PSS42" s="145"/>
      <c r="PST42" s="129"/>
      <c r="PSU42" s="130"/>
      <c r="PSV42" s="130"/>
      <c r="PSW42" s="131"/>
      <c r="PSX42" s="134"/>
      <c r="PSY42" s="130"/>
      <c r="PSZ42" s="133"/>
      <c r="PTA42" s="145"/>
      <c r="PTB42" s="129"/>
      <c r="PTC42" s="130"/>
      <c r="PTD42" s="130"/>
      <c r="PTE42" s="131"/>
      <c r="PTF42" s="134"/>
      <c r="PTG42" s="130"/>
      <c r="PTH42" s="133"/>
      <c r="PTI42" s="145"/>
      <c r="PTJ42" s="129"/>
      <c r="PTK42" s="130"/>
      <c r="PTL42" s="130"/>
      <c r="PTM42" s="131"/>
      <c r="PTN42" s="134"/>
      <c r="PTO42" s="130"/>
      <c r="PTP42" s="133"/>
      <c r="PTQ42" s="145"/>
      <c r="PTR42" s="129"/>
      <c r="PTS42" s="130"/>
      <c r="PTT42" s="130"/>
      <c r="PTU42" s="131"/>
      <c r="PTV42" s="134"/>
      <c r="PTW42" s="130"/>
      <c r="PTX42" s="133"/>
      <c r="PTY42" s="145"/>
      <c r="PTZ42" s="129"/>
      <c r="PUA42" s="130"/>
      <c r="PUB42" s="130"/>
      <c r="PUC42" s="131"/>
      <c r="PUD42" s="134"/>
      <c r="PUE42" s="130"/>
      <c r="PUF42" s="133"/>
      <c r="PUG42" s="145"/>
      <c r="PUH42" s="129"/>
      <c r="PUI42" s="130"/>
      <c r="PUJ42" s="130"/>
      <c r="PUK42" s="131"/>
      <c r="PUL42" s="134"/>
      <c r="PUM42" s="130"/>
      <c r="PUN42" s="133"/>
      <c r="PUO42" s="145"/>
      <c r="PUP42" s="129"/>
      <c r="PUQ42" s="130"/>
      <c r="PUR42" s="130"/>
      <c r="PUS42" s="131"/>
      <c r="PUT42" s="134"/>
      <c r="PUU42" s="130"/>
      <c r="PUV42" s="133"/>
      <c r="PUW42" s="145"/>
      <c r="PUX42" s="129"/>
      <c r="PUY42" s="130"/>
      <c r="PUZ42" s="130"/>
      <c r="PVA42" s="131"/>
      <c r="PVB42" s="134"/>
      <c r="PVC42" s="130"/>
      <c r="PVD42" s="133"/>
      <c r="PVE42" s="145"/>
      <c r="PVF42" s="129"/>
      <c r="PVG42" s="130"/>
      <c r="PVH42" s="130"/>
      <c r="PVI42" s="131"/>
      <c r="PVJ42" s="134"/>
      <c r="PVK42" s="130"/>
      <c r="PVL42" s="133"/>
      <c r="PVM42" s="145"/>
      <c r="PVN42" s="129"/>
      <c r="PVO42" s="130"/>
      <c r="PVP42" s="130"/>
      <c r="PVQ42" s="131"/>
      <c r="PVR42" s="134"/>
      <c r="PVS42" s="130"/>
      <c r="PVT42" s="133"/>
      <c r="PVU42" s="145"/>
      <c r="PVV42" s="129"/>
      <c r="PVW42" s="130"/>
      <c r="PVX42" s="130"/>
      <c r="PVY42" s="131"/>
      <c r="PVZ42" s="134"/>
      <c r="PWA42" s="130"/>
      <c r="PWB42" s="133"/>
      <c r="PWC42" s="145"/>
      <c r="PWD42" s="129"/>
      <c r="PWE42" s="130"/>
      <c r="PWF42" s="130"/>
      <c r="PWG42" s="131"/>
      <c r="PWH42" s="134"/>
      <c r="PWI42" s="130"/>
      <c r="PWJ42" s="133"/>
      <c r="PWK42" s="145"/>
      <c r="PWL42" s="129"/>
      <c r="PWM42" s="130"/>
      <c r="PWN42" s="130"/>
      <c r="PWO42" s="131"/>
      <c r="PWP42" s="134"/>
      <c r="PWQ42" s="130"/>
      <c r="PWR42" s="133"/>
      <c r="PWS42" s="145"/>
      <c r="PWT42" s="129"/>
      <c r="PWU42" s="130"/>
      <c r="PWV42" s="130"/>
      <c r="PWW42" s="131"/>
      <c r="PWX42" s="134"/>
      <c r="PWY42" s="130"/>
      <c r="PWZ42" s="133"/>
      <c r="PXA42" s="145"/>
      <c r="PXB42" s="129"/>
      <c r="PXC42" s="130"/>
      <c r="PXD42" s="130"/>
      <c r="PXE42" s="131"/>
      <c r="PXF42" s="134"/>
      <c r="PXG42" s="130"/>
      <c r="PXH42" s="133"/>
      <c r="PXI42" s="145"/>
      <c r="PXJ42" s="129"/>
      <c r="PXK42" s="130"/>
      <c r="PXL42" s="130"/>
      <c r="PXM42" s="131"/>
      <c r="PXN42" s="134"/>
      <c r="PXO42" s="130"/>
      <c r="PXP42" s="133"/>
      <c r="PXQ42" s="145"/>
      <c r="PXR42" s="129"/>
      <c r="PXS42" s="130"/>
      <c r="PXT42" s="130"/>
      <c r="PXU42" s="131"/>
      <c r="PXV42" s="134"/>
      <c r="PXW42" s="130"/>
      <c r="PXX42" s="133"/>
      <c r="PXY42" s="145"/>
      <c r="PXZ42" s="129"/>
      <c r="PYA42" s="130"/>
      <c r="PYB42" s="130"/>
      <c r="PYC42" s="131"/>
      <c r="PYD42" s="134"/>
      <c r="PYE42" s="130"/>
      <c r="PYF42" s="133"/>
      <c r="PYG42" s="145"/>
      <c r="PYH42" s="129"/>
      <c r="PYI42" s="130"/>
      <c r="PYJ42" s="130"/>
      <c r="PYK42" s="131"/>
      <c r="PYL42" s="134"/>
      <c r="PYM42" s="130"/>
      <c r="PYN42" s="133"/>
      <c r="PYO42" s="145"/>
      <c r="PYP42" s="129"/>
      <c r="PYQ42" s="130"/>
      <c r="PYR42" s="130"/>
      <c r="PYS42" s="131"/>
      <c r="PYT42" s="134"/>
      <c r="PYU42" s="130"/>
      <c r="PYV42" s="133"/>
      <c r="PYW42" s="145"/>
      <c r="PYX42" s="129"/>
      <c r="PYY42" s="130"/>
      <c r="PYZ42" s="130"/>
      <c r="PZA42" s="131"/>
      <c r="PZB42" s="134"/>
      <c r="PZC42" s="130"/>
      <c r="PZD42" s="133"/>
      <c r="PZE42" s="145"/>
      <c r="PZF42" s="129"/>
      <c r="PZG42" s="130"/>
      <c r="PZH42" s="130"/>
      <c r="PZI42" s="131"/>
      <c r="PZJ42" s="134"/>
      <c r="PZK42" s="130"/>
      <c r="PZL42" s="133"/>
      <c r="PZM42" s="145"/>
      <c r="PZN42" s="129"/>
      <c r="PZO42" s="130"/>
      <c r="PZP42" s="130"/>
      <c r="PZQ42" s="131"/>
      <c r="PZR42" s="134"/>
      <c r="PZS42" s="130"/>
      <c r="PZT42" s="133"/>
      <c r="PZU42" s="145"/>
      <c r="PZV42" s="129"/>
      <c r="PZW42" s="130"/>
      <c r="PZX42" s="130"/>
      <c r="PZY42" s="131"/>
      <c r="PZZ42" s="134"/>
      <c r="QAA42" s="130"/>
      <c r="QAB42" s="133"/>
      <c r="QAC42" s="145"/>
      <c r="QAD42" s="129"/>
      <c r="QAE42" s="130"/>
      <c r="QAF42" s="130"/>
      <c r="QAG42" s="131"/>
      <c r="QAH42" s="134"/>
      <c r="QAI42" s="130"/>
      <c r="QAJ42" s="133"/>
      <c r="QAK42" s="145"/>
      <c r="QAL42" s="129"/>
      <c r="QAM42" s="130"/>
      <c r="QAN42" s="130"/>
      <c r="QAO42" s="131"/>
      <c r="QAP42" s="134"/>
      <c r="QAQ42" s="130"/>
      <c r="QAR42" s="133"/>
      <c r="QAS42" s="145"/>
      <c r="QAT42" s="129"/>
      <c r="QAU42" s="130"/>
      <c r="QAV42" s="130"/>
      <c r="QAW42" s="131"/>
      <c r="QAX42" s="134"/>
      <c r="QAY42" s="130"/>
      <c r="QAZ42" s="133"/>
      <c r="QBA42" s="145"/>
      <c r="QBB42" s="129"/>
      <c r="QBC42" s="130"/>
      <c r="QBD42" s="130"/>
      <c r="QBE42" s="131"/>
      <c r="QBF42" s="134"/>
      <c r="QBG42" s="130"/>
      <c r="QBH42" s="133"/>
      <c r="QBI42" s="145"/>
      <c r="QBJ42" s="129"/>
      <c r="QBK42" s="130"/>
      <c r="QBL42" s="130"/>
      <c r="QBM42" s="131"/>
      <c r="QBN42" s="134"/>
      <c r="QBO42" s="130"/>
      <c r="QBP42" s="133"/>
      <c r="QBQ42" s="145"/>
      <c r="QBR42" s="129"/>
      <c r="QBS42" s="130"/>
      <c r="QBT42" s="130"/>
      <c r="QBU42" s="131"/>
      <c r="QBV42" s="134"/>
      <c r="QBW42" s="130"/>
      <c r="QBX42" s="133"/>
      <c r="QBY42" s="145"/>
      <c r="QBZ42" s="129"/>
      <c r="QCA42" s="130"/>
      <c r="QCB42" s="130"/>
      <c r="QCC42" s="131"/>
      <c r="QCD42" s="134"/>
      <c r="QCE42" s="130"/>
      <c r="QCF42" s="133"/>
      <c r="QCG42" s="145"/>
      <c r="QCH42" s="129"/>
      <c r="QCI42" s="130"/>
      <c r="QCJ42" s="130"/>
      <c r="QCK42" s="131"/>
      <c r="QCL42" s="134"/>
      <c r="QCM42" s="130"/>
      <c r="QCN42" s="133"/>
      <c r="QCO42" s="145"/>
      <c r="QCP42" s="129"/>
      <c r="QCQ42" s="130"/>
      <c r="QCR42" s="130"/>
      <c r="QCS42" s="131"/>
      <c r="QCT42" s="134"/>
      <c r="QCU42" s="130"/>
      <c r="QCV42" s="133"/>
      <c r="QCW42" s="145"/>
      <c r="QCX42" s="129"/>
      <c r="QCY42" s="130"/>
      <c r="QCZ42" s="130"/>
      <c r="QDA42" s="131"/>
      <c r="QDB42" s="134"/>
      <c r="QDC42" s="130"/>
      <c r="QDD42" s="133"/>
      <c r="QDE42" s="145"/>
      <c r="QDF42" s="129"/>
      <c r="QDG42" s="130"/>
      <c r="QDH42" s="130"/>
      <c r="QDI42" s="131"/>
      <c r="QDJ42" s="134"/>
      <c r="QDK42" s="130"/>
      <c r="QDL42" s="133"/>
      <c r="QDM42" s="145"/>
      <c r="QDN42" s="129"/>
      <c r="QDO42" s="130"/>
      <c r="QDP42" s="130"/>
      <c r="QDQ42" s="131"/>
      <c r="QDR42" s="134"/>
      <c r="QDS42" s="130"/>
      <c r="QDT42" s="133"/>
      <c r="QDU42" s="145"/>
      <c r="QDV42" s="129"/>
      <c r="QDW42" s="130"/>
      <c r="QDX42" s="130"/>
      <c r="QDY42" s="131"/>
      <c r="QDZ42" s="134"/>
      <c r="QEA42" s="130"/>
      <c r="QEB42" s="133"/>
      <c r="QEC42" s="145"/>
      <c r="QED42" s="129"/>
      <c r="QEE42" s="130"/>
      <c r="QEF42" s="130"/>
      <c r="QEG42" s="131"/>
      <c r="QEH42" s="134"/>
      <c r="QEI42" s="130"/>
      <c r="QEJ42" s="133"/>
      <c r="QEK42" s="145"/>
      <c r="QEL42" s="129"/>
      <c r="QEM42" s="130"/>
      <c r="QEN42" s="130"/>
      <c r="QEO42" s="131"/>
      <c r="QEP42" s="134"/>
      <c r="QEQ42" s="130"/>
      <c r="QER42" s="133"/>
      <c r="QES42" s="145"/>
      <c r="QET42" s="129"/>
      <c r="QEU42" s="130"/>
      <c r="QEV42" s="130"/>
      <c r="QEW42" s="131"/>
      <c r="QEX42" s="134"/>
      <c r="QEY42" s="130"/>
      <c r="QEZ42" s="133"/>
      <c r="QFA42" s="145"/>
      <c r="QFB42" s="129"/>
      <c r="QFC42" s="130"/>
      <c r="QFD42" s="130"/>
      <c r="QFE42" s="131"/>
      <c r="QFF42" s="134"/>
      <c r="QFG42" s="130"/>
      <c r="QFH42" s="133"/>
      <c r="QFI42" s="145"/>
      <c r="QFJ42" s="129"/>
      <c r="QFK42" s="130"/>
      <c r="QFL42" s="130"/>
      <c r="QFM42" s="131"/>
      <c r="QFN42" s="134"/>
      <c r="QFO42" s="130"/>
      <c r="QFP42" s="133"/>
      <c r="QFQ42" s="145"/>
      <c r="QFR42" s="129"/>
      <c r="QFS42" s="130"/>
      <c r="QFT42" s="130"/>
      <c r="QFU42" s="131"/>
      <c r="QFV42" s="134"/>
      <c r="QFW42" s="130"/>
      <c r="QFX42" s="133"/>
      <c r="QFY42" s="145"/>
      <c r="QFZ42" s="129"/>
      <c r="QGA42" s="130"/>
      <c r="QGB42" s="130"/>
      <c r="QGC42" s="131"/>
      <c r="QGD42" s="134"/>
      <c r="QGE42" s="130"/>
      <c r="QGF42" s="133"/>
      <c r="QGG42" s="145"/>
      <c r="QGH42" s="129"/>
      <c r="QGI42" s="130"/>
      <c r="QGJ42" s="130"/>
      <c r="QGK42" s="131"/>
      <c r="QGL42" s="134"/>
      <c r="QGM42" s="130"/>
      <c r="QGN42" s="133"/>
      <c r="QGO42" s="145"/>
      <c r="QGP42" s="129"/>
      <c r="QGQ42" s="130"/>
      <c r="QGR42" s="130"/>
      <c r="QGS42" s="131"/>
      <c r="QGT42" s="134"/>
      <c r="QGU42" s="130"/>
      <c r="QGV42" s="133"/>
      <c r="QGW42" s="145"/>
      <c r="QGX42" s="129"/>
      <c r="QGY42" s="130"/>
      <c r="QGZ42" s="130"/>
      <c r="QHA42" s="131"/>
      <c r="QHB42" s="134"/>
      <c r="QHC42" s="130"/>
      <c r="QHD42" s="133"/>
      <c r="QHE42" s="145"/>
      <c r="QHF42" s="129"/>
      <c r="QHG42" s="130"/>
      <c r="QHH42" s="130"/>
      <c r="QHI42" s="131"/>
      <c r="QHJ42" s="134"/>
      <c r="QHK42" s="130"/>
      <c r="QHL42" s="133"/>
      <c r="QHM42" s="145"/>
      <c r="QHN42" s="129"/>
      <c r="QHO42" s="130"/>
      <c r="QHP42" s="130"/>
      <c r="QHQ42" s="131"/>
      <c r="QHR42" s="134"/>
      <c r="QHS42" s="130"/>
      <c r="QHT42" s="133"/>
      <c r="QHU42" s="145"/>
      <c r="QHV42" s="129"/>
      <c r="QHW42" s="130"/>
      <c r="QHX42" s="130"/>
      <c r="QHY42" s="131"/>
      <c r="QHZ42" s="134"/>
      <c r="QIA42" s="130"/>
      <c r="QIB42" s="133"/>
      <c r="QIC42" s="145"/>
      <c r="QID42" s="129"/>
      <c r="QIE42" s="130"/>
      <c r="QIF42" s="130"/>
      <c r="QIG42" s="131"/>
      <c r="QIH42" s="134"/>
      <c r="QII42" s="130"/>
      <c r="QIJ42" s="133"/>
      <c r="QIK42" s="145"/>
      <c r="QIL42" s="129"/>
      <c r="QIM42" s="130"/>
      <c r="QIN42" s="130"/>
      <c r="QIO42" s="131"/>
      <c r="QIP42" s="134"/>
      <c r="QIQ42" s="130"/>
      <c r="QIR42" s="133"/>
      <c r="QIS42" s="145"/>
      <c r="QIT42" s="129"/>
      <c r="QIU42" s="130"/>
      <c r="QIV42" s="130"/>
      <c r="QIW42" s="131"/>
      <c r="QIX42" s="134"/>
      <c r="QIY42" s="130"/>
      <c r="QIZ42" s="133"/>
      <c r="QJA42" s="145"/>
      <c r="QJB42" s="129"/>
      <c r="QJC42" s="130"/>
      <c r="QJD42" s="130"/>
      <c r="QJE42" s="131"/>
      <c r="QJF42" s="134"/>
      <c r="QJG42" s="130"/>
      <c r="QJH42" s="133"/>
      <c r="QJI42" s="145"/>
      <c r="QJJ42" s="129"/>
      <c r="QJK42" s="130"/>
      <c r="QJL42" s="130"/>
      <c r="QJM42" s="131"/>
      <c r="QJN42" s="134"/>
      <c r="QJO42" s="130"/>
      <c r="QJP42" s="133"/>
      <c r="QJQ42" s="145"/>
      <c r="QJR42" s="129"/>
      <c r="QJS42" s="130"/>
      <c r="QJT42" s="130"/>
      <c r="QJU42" s="131"/>
      <c r="QJV42" s="134"/>
      <c r="QJW42" s="130"/>
      <c r="QJX42" s="133"/>
      <c r="QJY42" s="145"/>
      <c r="QJZ42" s="129"/>
      <c r="QKA42" s="130"/>
      <c r="QKB42" s="130"/>
      <c r="QKC42" s="131"/>
      <c r="QKD42" s="134"/>
      <c r="QKE42" s="130"/>
      <c r="QKF42" s="133"/>
      <c r="QKG42" s="145"/>
      <c r="QKH42" s="129"/>
      <c r="QKI42" s="130"/>
      <c r="QKJ42" s="130"/>
      <c r="QKK42" s="131"/>
      <c r="QKL42" s="134"/>
      <c r="QKM42" s="130"/>
      <c r="QKN42" s="133"/>
      <c r="QKO42" s="145"/>
      <c r="QKP42" s="129"/>
      <c r="QKQ42" s="130"/>
      <c r="QKR42" s="130"/>
      <c r="QKS42" s="131"/>
      <c r="QKT42" s="134"/>
      <c r="QKU42" s="130"/>
      <c r="QKV42" s="133"/>
      <c r="QKW42" s="145"/>
      <c r="QKX42" s="129"/>
      <c r="QKY42" s="130"/>
      <c r="QKZ42" s="130"/>
      <c r="QLA42" s="131"/>
      <c r="QLB42" s="134"/>
      <c r="QLC42" s="130"/>
      <c r="QLD42" s="133"/>
      <c r="QLE42" s="145"/>
      <c r="QLF42" s="129"/>
      <c r="QLG42" s="130"/>
      <c r="QLH42" s="130"/>
      <c r="QLI42" s="131"/>
      <c r="QLJ42" s="134"/>
      <c r="QLK42" s="130"/>
      <c r="QLL42" s="133"/>
      <c r="QLM42" s="145"/>
      <c r="QLN42" s="129"/>
      <c r="QLO42" s="130"/>
      <c r="QLP42" s="130"/>
      <c r="QLQ42" s="131"/>
      <c r="QLR42" s="134"/>
      <c r="QLS42" s="130"/>
      <c r="QLT42" s="133"/>
      <c r="QLU42" s="145"/>
      <c r="QLV42" s="129"/>
      <c r="QLW42" s="130"/>
      <c r="QLX42" s="130"/>
      <c r="QLY42" s="131"/>
      <c r="QLZ42" s="134"/>
      <c r="QMA42" s="130"/>
      <c r="QMB42" s="133"/>
      <c r="QMC42" s="145"/>
      <c r="QMD42" s="129"/>
      <c r="QME42" s="130"/>
      <c r="QMF42" s="130"/>
      <c r="QMG42" s="131"/>
      <c r="QMH42" s="134"/>
      <c r="QMI42" s="130"/>
      <c r="QMJ42" s="133"/>
      <c r="QMK42" s="145"/>
      <c r="QML42" s="129"/>
      <c r="QMM42" s="130"/>
      <c r="QMN42" s="130"/>
      <c r="QMO42" s="131"/>
      <c r="QMP42" s="134"/>
      <c r="QMQ42" s="130"/>
      <c r="QMR42" s="133"/>
      <c r="QMS42" s="145"/>
      <c r="QMT42" s="129"/>
      <c r="QMU42" s="130"/>
      <c r="QMV42" s="130"/>
      <c r="QMW42" s="131"/>
      <c r="QMX42" s="134"/>
      <c r="QMY42" s="130"/>
      <c r="QMZ42" s="133"/>
      <c r="QNA42" s="145"/>
      <c r="QNB42" s="129"/>
      <c r="QNC42" s="130"/>
      <c r="QND42" s="130"/>
      <c r="QNE42" s="131"/>
      <c r="QNF42" s="134"/>
      <c r="QNG42" s="130"/>
      <c r="QNH42" s="133"/>
      <c r="QNI42" s="145"/>
      <c r="QNJ42" s="129"/>
      <c r="QNK42" s="130"/>
      <c r="QNL42" s="130"/>
      <c r="QNM42" s="131"/>
      <c r="QNN42" s="134"/>
      <c r="QNO42" s="130"/>
      <c r="QNP42" s="133"/>
      <c r="QNQ42" s="145"/>
      <c r="QNR42" s="129"/>
      <c r="QNS42" s="130"/>
      <c r="QNT42" s="130"/>
      <c r="QNU42" s="131"/>
      <c r="QNV42" s="134"/>
      <c r="QNW42" s="130"/>
      <c r="QNX42" s="133"/>
      <c r="QNY42" s="145"/>
      <c r="QNZ42" s="129"/>
      <c r="QOA42" s="130"/>
      <c r="QOB42" s="130"/>
      <c r="QOC42" s="131"/>
      <c r="QOD42" s="134"/>
      <c r="QOE42" s="130"/>
      <c r="QOF42" s="133"/>
      <c r="QOG42" s="145"/>
      <c r="QOH42" s="129"/>
      <c r="QOI42" s="130"/>
      <c r="QOJ42" s="130"/>
      <c r="QOK42" s="131"/>
      <c r="QOL42" s="134"/>
      <c r="QOM42" s="130"/>
      <c r="QON42" s="133"/>
      <c r="QOO42" s="145"/>
      <c r="QOP42" s="129"/>
      <c r="QOQ42" s="130"/>
      <c r="QOR42" s="130"/>
      <c r="QOS42" s="131"/>
      <c r="QOT42" s="134"/>
      <c r="QOU42" s="130"/>
      <c r="QOV42" s="133"/>
      <c r="QOW42" s="145"/>
      <c r="QOX42" s="129"/>
      <c r="QOY42" s="130"/>
      <c r="QOZ42" s="130"/>
      <c r="QPA42" s="131"/>
      <c r="QPB42" s="134"/>
      <c r="QPC42" s="130"/>
      <c r="QPD42" s="133"/>
      <c r="QPE42" s="145"/>
      <c r="QPF42" s="129"/>
      <c r="QPG42" s="130"/>
      <c r="QPH42" s="130"/>
      <c r="QPI42" s="131"/>
      <c r="QPJ42" s="134"/>
      <c r="QPK42" s="130"/>
      <c r="QPL42" s="133"/>
      <c r="QPM42" s="145"/>
      <c r="QPN42" s="129"/>
      <c r="QPO42" s="130"/>
      <c r="QPP42" s="130"/>
      <c r="QPQ42" s="131"/>
      <c r="QPR42" s="134"/>
      <c r="QPS42" s="130"/>
      <c r="QPT42" s="133"/>
      <c r="QPU42" s="145"/>
      <c r="QPV42" s="129"/>
      <c r="QPW42" s="130"/>
      <c r="QPX42" s="130"/>
      <c r="QPY42" s="131"/>
      <c r="QPZ42" s="134"/>
      <c r="QQA42" s="130"/>
      <c r="QQB42" s="133"/>
      <c r="QQC42" s="145"/>
      <c r="QQD42" s="129"/>
      <c r="QQE42" s="130"/>
      <c r="QQF42" s="130"/>
      <c r="QQG42" s="131"/>
      <c r="QQH42" s="134"/>
      <c r="QQI42" s="130"/>
      <c r="QQJ42" s="133"/>
      <c r="QQK42" s="145"/>
      <c r="QQL42" s="129"/>
      <c r="QQM42" s="130"/>
      <c r="QQN42" s="130"/>
      <c r="QQO42" s="131"/>
      <c r="QQP42" s="134"/>
      <c r="QQQ42" s="130"/>
      <c r="QQR42" s="133"/>
      <c r="QQS42" s="145"/>
      <c r="QQT42" s="129"/>
      <c r="QQU42" s="130"/>
      <c r="QQV42" s="130"/>
      <c r="QQW42" s="131"/>
      <c r="QQX42" s="134"/>
      <c r="QQY42" s="130"/>
      <c r="QQZ42" s="133"/>
      <c r="QRA42" s="145"/>
      <c r="QRB42" s="129"/>
      <c r="QRC42" s="130"/>
      <c r="QRD42" s="130"/>
      <c r="QRE42" s="131"/>
      <c r="QRF42" s="134"/>
      <c r="QRG42" s="130"/>
      <c r="QRH42" s="133"/>
      <c r="QRI42" s="145"/>
      <c r="QRJ42" s="129"/>
      <c r="QRK42" s="130"/>
      <c r="QRL42" s="130"/>
      <c r="QRM42" s="131"/>
      <c r="QRN42" s="134"/>
      <c r="QRO42" s="130"/>
      <c r="QRP42" s="133"/>
      <c r="QRQ42" s="145"/>
      <c r="QRR42" s="129"/>
      <c r="QRS42" s="130"/>
      <c r="QRT42" s="130"/>
      <c r="QRU42" s="131"/>
      <c r="QRV42" s="134"/>
      <c r="QRW42" s="130"/>
      <c r="QRX42" s="133"/>
      <c r="QRY42" s="145"/>
      <c r="QRZ42" s="129"/>
      <c r="QSA42" s="130"/>
      <c r="QSB42" s="130"/>
      <c r="QSC42" s="131"/>
      <c r="QSD42" s="134"/>
      <c r="QSE42" s="130"/>
      <c r="QSF42" s="133"/>
      <c r="QSG42" s="145"/>
      <c r="QSH42" s="129"/>
      <c r="QSI42" s="130"/>
      <c r="QSJ42" s="130"/>
      <c r="QSK42" s="131"/>
      <c r="QSL42" s="134"/>
      <c r="QSM42" s="130"/>
      <c r="QSN42" s="133"/>
      <c r="QSO42" s="145"/>
      <c r="QSP42" s="129"/>
      <c r="QSQ42" s="130"/>
      <c r="QSR42" s="130"/>
      <c r="QSS42" s="131"/>
      <c r="QST42" s="134"/>
      <c r="QSU42" s="130"/>
      <c r="QSV42" s="133"/>
      <c r="QSW42" s="145"/>
      <c r="QSX42" s="129"/>
      <c r="QSY42" s="130"/>
      <c r="QSZ42" s="130"/>
      <c r="QTA42" s="131"/>
      <c r="QTB42" s="134"/>
      <c r="QTC42" s="130"/>
      <c r="QTD42" s="133"/>
      <c r="QTE42" s="145"/>
      <c r="QTF42" s="129"/>
      <c r="QTG42" s="130"/>
      <c r="QTH42" s="130"/>
      <c r="QTI42" s="131"/>
      <c r="QTJ42" s="134"/>
      <c r="QTK42" s="130"/>
      <c r="QTL42" s="133"/>
      <c r="QTM42" s="145"/>
      <c r="QTN42" s="129"/>
      <c r="QTO42" s="130"/>
      <c r="QTP42" s="130"/>
      <c r="QTQ42" s="131"/>
      <c r="QTR42" s="134"/>
      <c r="QTS42" s="130"/>
      <c r="QTT42" s="133"/>
      <c r="QTU42" s="145"/>
      <c r="QTV42" s="129"/>
      <c r="QTW42" s="130"/>
      <c r="QTX42" s="130"/>
      <c r="QTY42" s="131"/>
      <c r="QTZ42" s="134"/>
      <c r="QUA42" s="130"/>
      <c r="QUB42" s="133"/>
      <c r="QUC42" s="145"/>
      <c r="QUD42" s="129"/>
      <c r="QUE42" s="130"/>
      <c r="QUF42" s="130"/>
      <c r="QUG42" s="131"/>
      <c r="QUH42" s="134"/>
      <c r="QUI42" s="130"/>
      <c r="QUJ42" s="133"/>
      <c r="QUK42" s="145"/>
      <c r="QUL42" s="129"/>
      <c r="QUM42" s="130"/>
      <c r="QUN42" s="130"/>
      <c r="QUO42" s="131"/>
      <c r="QUP42" s="134"/>
      <c r="QUQ42" s="130"/>
      <c r="QUR42" s="133"/>
      <c r="QUS42" s="145"/>
      <c r="QUT42" s="129"/>
      <c r="QUU42" s="130"/>
      <c r="QUV42" s="130"/>
      <c r="QUW42" s="131"/>
      <c r="QUX42" s="134"/>
      <c r="QUY42" s="130"/>
      <c r="QUZ42" s="133"/>
      <c r="QVA42" s="145"/>
      <c r="QVB42" s="129"/>
      <c r="QVC42" s="130"/>
      <c r="QVD42" s="130"/>
      <c r="QVE42" s="131"/>
      <c r="QVF42" s="134"/>
      <c r="QVG42" s="130"/>
      <c r="QVH42" s="133"/>
      <c r="QVI42" s="145"/>
      <c r="QVJ42" s="129"/>
      <c r="QVK42" s="130"/>
      <c r="QVL42" s="130"/>
      <c r="QVM42" s="131"/>
      <c r="QVN42" s="134"/>
      <c r="QVO42" s="130"/>
      <c r="QVP42" s="133"/>
      <c r="QVQ42" s="145"/>
      <c r="QVR42" s="129"/>
      <c r="QVS42" s="130"/>
      <c r="QVT42" s="130"/>
      <c r="QVU42" s="131"/>
      <c r="QVV42" s="134"/>
      <c r="QVW42" s="130"/>
      <c r="QVX42" s="133"/>
      <c r="QVY42" s="145"/>
      <c r="QVZ42" s="129"/>
      <c r="QWA42" s="130"/>
      <c r="QWB42" s="130"/>
      <c r="QWC42" s="131"/>
      <c r="QWD42" s="134"/>
      <c r="QWE42" s="130"/>
      <c r="QWF42" s="133"/>
      <c r="QWG42" s="145"/>
      <c r="QWH42" s="129"/>
      <c r="QWI42" s="130"/>
      <c r="QWJ42" s="130"/>
      <c r="QWK42" s="131"/>
      <c r="QWL42" s="134"/>
      <c r="QWM42" s="130"/>
      <c r="QWN42" s="133"/>
      <c r="QWO42" s="145"/>
      <c r="QWP42" s="129"/>
      <c r="QWQ42" s="130"/>
      <c r="QWR42" s="130"/>
      <c r="QWS42" s="131"/>
      <c r="QWT42" s="134"/>
      <c r="QWU42" s="130"/>
      <c r="QWV42" s="133"/>
      <c r="QWW42" s="145"/>
      <c r="QWX42" s="129"/>
      <c r="QWY42" s="130"/>
      <c r="QWZ42" s="130"/>
      <c r="QXA42" s="131"/>
      <c r="QXB42" s="134"/>
      <c r="QXC42" s="130"/>
      <c r="QXD42" s="133"/>
      <c r="QXE42" s="145"/>
      <c r="QXF42" s="129"/>
      <c r="QXG42" s="130"/>
      <c r="QXH42" s="130"/>
      <c r="QXI42" s="131"/>
      <c r="QXJ42" s="134"/>
      <c r="QXK42" s="130"/>
      <c r="QXL42" s="133"/>
      <c r="QXM42" s="145"/>
      <c r="QXN42" s="129"/>
      <c r="QXO42" s="130"/>
      <c r="QXP42" s="130"/>
      <c r="QXQ42" s="131"/>
      <c r="QXR42" s="134"/>
      <c r="QXS42" s="130"/>
      <c r="QXT42" s="133"/>
      <c r="QXU42" s="145"/>
      <c r="QXV42" s="129"/>
      <c r="QXW42" s="130"/>
      <c r="QXX42" s="130"/>
      <c r="QXY42" s="131"/>
      <c r="QXZ42" s="134"/>
      <c r="QYA42" s="130"/>
      <c r="QYB42" s="133"/>
      <c r="QYC42" s="145"/>
      <c r="QYD42" s="129"/>
      <c r="QYE42" s="130"/>
      <c r="QYF42" s="130"/>
      <c r="QYG42" s="131"/>
      <c r="QYH42" s="134"/>
      <c r="QYI42" s="130"/>
      <c r="QYJ42" s="133"/>
      <c r="QYK42" s="145"/>
      <c r="QYL42" s="129"/>
      <c r="QYM42" s="130"/>
      <c r="QYN42" s="130"/>
      <c r="QYO42" s="131"/>
      <c r="QYP42" s="134"/>
      <c r="QYQ42" s="130"/>
      <c r="QYR42" s="133"/>
      <c r="QYS42" s="145"/>
      <c r="QYT42" s="129"/>
      <c r="QYU42" s="130"/>
      <c r="QYV42" s="130"/>
      <c r="QYW42" s="131"/>
      <c r="QYX42" s="134"/>
      <c r="QYY42" s="130"/>
      <c r="QYZ42" s="133"/>
      <c r="QZA42" s="145"/>
      <c r="QZB42" s="129"/>
      <c r="QZC42" s="130"/>
      <c r="QZD42" s="130"/>
      <c r="QZE42" s="131"/>
      <c r="QZF42" s="134"/>
      <c r="QZG42" s="130"/>
      <c r="QZH42" s="133"/>
      <c r="QZI42" s="145"/>
      <c r="QZJ42" s="129"/>
      <c r="QZK42" s="130"/>
      <c r="QZL42" s="130"/>
      <c r="QZM42" s="131"/>
      <c r="QZN42" s="134"/>
      <c r="QZO42" s="130"/>
      <c r="QZP42" s="133"/>
      <c r="QZQ42" s="145"/>
      <c r="QZR42" s="129"/>
      <c r="QZS42" s="130"/>
      <c r="QZT42" s="130"/>
      <c r="QZU42" s="131"/>
      <c r="QZV42" s="134"/>
      <c r="QZW42" s="130"/>
      <c r="QZX42" s="133"/>
      <c r="QZY42" s="145"/>
      <c r="QZZ42" s="129"/>
      <c r="RAA42" s="130"/>
      <c r="RAB42" s="130"/>
      <c r="RAC42" s="131"/>
      <c r="RAD42" s="134"/>
      <c r="RAE42" s="130"/>
      <c r="RAF42" s="133"/>
      <c r="RAG42" s="145"/>
      <c r="RAH42" s="129"/>
      <c r="RAI42" s="130"/>
      <c r="RAJ42" s="130"/>
      <c r="RAK42" s="131"/>
      <c r="RAL42" s="134"/>
      <c r="RAM42" s="130"/>
      <c r="RAN42" s="133"/>
      <c r="RAO42" s="145"/>
      <c r="RAP42" s="129"/>
      <c r="RAQ42" s="130"/>
      <c r="RAR42" s="130"/>
      <c r="RAS42" s="131"/>
      <c r="RAT42" s="134"/>
      <c r="RAU42" s="130"/>
      <c r="RAV42" s="133"/>
      <c r="RAW42" s="145"/>
      <c r="RAX42" s="129"/>
      <c r="RAY42" s="130"/>
      <c r="RAZ42" s="130"/>
      <c r="RBA42" s="131"/>
      <c r="RBB42" s="134"/>
      <c r="RBC42" s="130"/>
      <c r="RBD42" s="133"/>
      <c r="RBE42" s="145"/>
      <c r="RBF42" s="129"/>
      <c r="RBG42" s="130"/>
      <c r="RBH42" s="130"/>
      <c r="RBI42" s="131"/>
      <c r="RBJ42" s="134"/>
      <c r="RBK42" s="130"/>
      <c r="RBL42" s="133"/>
      <c r="RBM42" s="145"/>
      <c r="RBN42" s="129"/>
      <c r="RBO42" s="130"/>
      <c r="RBP42" s="130"/>
      <c r="RBQ42" s="131"/>
      <c r="RBR42" s="134"/>
      <c r="RBS42" s="130"/>
      <c r="RBT42" s="133"/>
      <c r="RBU42" s="145"/>
      <c r="RBV42" s="129"/>
      <c r="RBW42" s="130"/>
      <c r="RBX42" s="130"/>
      <c r="RBY42" s="131"/>
      <c r="RBZ42" s="134"/>
      <c r="RCA42" s="130"/>
      <c r="RCB42" s="133"/>
      <c r="RCC42" s="145"/>
      <c r="RCD42" s="129"/>
      <c r="RCE42" s="130"/>
      <c r="RCF42" s="130"/>
      <c r="RCG42" s="131"/>
      <c r="RCH42" s="134"/>
      <c r="RCI42" s="130"/>
      <c r="RCJ42" s="133"/>
      <c r="RCK42" s="145"/>
      <c r="RCL42" s="129"/>
      <c r="RCM42" s="130"/>
      <c r="RCN42" s="130"/>
      <c r="RCO42" s="131"/>
      <c r="RCP42" s="134"/>
      <c r="RCQ42" s="130"/>
      <c r="RCR42" s="133"/>
      <c r="RCS42" s="145"/>
      <c r="RCT42" s="129"/>
      <c r="RCU42" s="130"/>
      <c r="RCV42" s="130"/>
      <c r="RCW42" s="131"/>
      <c r="RCX42" s="134"/>
      <c r="RCY42" s="130"/>
      <c r="RCZ42" s="133"/>
      <c r="RDA42" s="145"/>
      <c r="RDB42" s="129"/>
      <c r="RDC42" s="130"/>
      <c r="RDD42" s="130"/>
      <c r="RDE42" s="131"/>
      <c r="RDF42" s="134"/>
      <c r="RDG42" s="130"/>
      <c r="RDH42" s="133"/>
      <c r="RDI42" s="145"/>
      <c r="RDJ42" s="129"/>
      <c r="RDK42" s="130"/>
      <c r="RDL42" s="130"/>
      <c r="RDM42" s="131"/>
      <c r="RDN42" s="134"/>
      <c r="RDO42" s="130"/>
      <c r="RDP42" s="133"/>
      <c r="RDQ42" s="145"/>
      <c r="RDR42" s="129"/>
      <c r="RDS42" s="130"/>
      <c r="RDT42" s="130"/>
      <c r="RDU42" s="131"/>
      <c r="RDV42" s="134"/>
      <c r="RDW42" s="130"/>
      <c r="RDX42" s="133"/>
      <c r="RDY42" s="145"/>
      <c r="RDZ42" s="129"/>
      <c r="REA42" s="130"/>
      <c r="REB42" s="130"/>
      <c r="REC42" s="131"/>
      <c r="RED42" s="134"/>
      <c r="REE42" s="130"/>
      <c r="REF42" s="133"/>
      <c r="REG42" s="145"/>
      <c r="REH42" s="129"/>
      <c r="REI42" s="130"/>
      <c r="REJ42" s="130"/>
      <c r="REK42" s="131"/>
      <c r="REL42" s="134"/>
      <c r="REM42" s="130"/>
      <c r="REN42" s="133"/>
      <c r="REO42" s="145"/>
      <c r="REP42" s="129"/>
      <c r="REQ42" s="130"/>
      <c r="RER42" s="130"/>
      <c r="RES42" s="131"/>
      <c r="RET42" s="134"/>
      <c r="REU42" s="130"/>
      <c r="REV42" s="133"/>
      <c r="REW42" s="145"/>
      <c r="REX42" s="129"/>
      <c r="REY42" s="130"/>
      <c r="REZ42" s="130"/>
      <c r="RFA42" s="131"/>
      <c r="RFB42" s="134"/>
      <c r="RFC42" s="130"/>
      <c r="RFD42" s="133"/>
      <c r="RFE42" s="145"/>
      <c r="RFF42" s="129"/>
      <c r="RFG42" s="130"/>
      <c r="RFH42" s="130"/>
      <c r="RFI42" s="131"/>
      <c r="RFJ42" s="134"/>
      <c r="RFK42" s="130"/>
      <c r="RFL42" s="133"/>
      <c r="RFM42" s="145"/>
      <c r="RFN42" s="129"/>
      <c r="RFO42" s="130"/>
      <c r="RFP42" s="130"/>
      <c r="RFQ42" s="131"/>
      <c r="RFR42" s="134"/>
      <c r="RFS42" s="130"/>
      <c r="RFT42" s="133"/>
      <c r="RFU42" s="145"/>
      <c r="RFV42" s="129"/>
      <c r="RFW42" s="130"/>
      <c r="RFX42" s="130"/>
      <c r="RFY42" s="131"/>
      <c r="RFZ42" s="134"/>
      <c r="RGA42" s="130"/>
      <c r="RGB42" s="133"/>
      <c r="RGC42" s="145"/>
      <c r="RGD42" s="129"/>
      <c r="RGE42" s="130"/>
      <c r="RGF42" s="130"/>
      <c r="RGG42" s="131"/>
      <c r="RGH42" s="134"/>
      <c r="RGI42" s="130"/>
      <c r="RGJ42" s="133"/>
      <c r="RGK42" s="145"/>
      <c r="RGL42" s="129"/>
      <c r="RGM42" s="130"/>
      <c r="RGN42" s="130"/>
      <c r="RGO42" s="131"/>
      <c r="RGP42" s="134"/>
      <c r="RGQ42" s="130"/>
      <c r="RGR42" s="133"/>
      <c r="RGS42" s="145"/>
      <c r="RGT42" s="129"/>
      <c r="RGU42" s="130"/>
      <c r="RGV42" s="130"/>
      <c r="RGW42" s="131"/>
      <c r="RGX42" s="134"/>
      <c r="RGY42" s="130"/>
      <c r="RGZ42" s="133"/>
      <c r="RHA42" s="145"/>
      <c r="RHB42" s="129"/>
      <c r="RHC42" s="130"/>
      <c r="RHD42" s="130"/>
      <c r="RHE42" s="131"/>
      <c r="RHF42" s="134"/>
      <c r="RHG42" s="130"/>
      <c r="RHH42" s="133"/>
      <c r="RHI42" s="145"/>
      <c r="RHJ42" s="129"/>
      <c r="RHK42" s="130"/>
      <c r="RHL42" s="130"/>
      <c r="RHM42" s="131"/>
      <c r="RHN42" s="134"/>
      <c r="RHO42" s="130"/>
      <c r="RHP42" s="133"/>
      <c r="RHQ42" s="145"/>
      <c r="RHR42" s="129"/>
      <c r="RHS42" s="130"/>
      <c r="RHT42" s="130"/>
      <c r="RHU42" s="131"/>
      <c r="RHV42" s="134"/>
      <c r="RHW42" s="130"/>
      <c r="RHX42" s="133"/>
      <c r="RHY42" s="145"/>
      <c r="RHZ42" s="129"/>
      <c r="RIA42" s="130"/>
      <c r="RIB42" s="130"/>
      <c r="RIC42" s="131"/>
      <c r="RID42" s="134"/>
      <c r="RIE42" s="130"/>
      <c r="RIF42" s="133"/>
      <c r="RIG42" s="145"/>
      <c r="RIH42" s="129"/>
      <c r="RII42" s="130"/>
      <c r="RIJ42" s="130"/>
      <c r="RIK42" s="131"/>
      <c r="RIL42" s="134"/>
      <c r="RIM42" s="130"/>
      <c r="RIN42" s="133"/>
      <c r="RIO42" s="145"/>
      <c r="RIP42" s="129"/>
      <c r="RIQ42" s="130"/>
      <c r="RIR42" s="130"/>
      <c r="RIS42" s="131"/>
      <c r="RIT42" s="134"/>
      <c r="RIU42" s="130"/>
      <c r="RIV42" s="133"/>
      <c r="RIW42" s="145"/>
      <c r="RIX42" s="129"/>
      <c r="RIY42" s="130"/>
      <c r="RIZ42" s="130"/>
      <c r="RJA42" s="131"/>
      <c r="RJB42" s="134"/>
      <c r="RJC42" s="130"/>
      <c r="RJD42" s="133"/>
      <c r="RJE42" s="145"/>
      <c r="RJF42" s="129"/>
      <c r="RJG42" s="130"/>
      <c r="RJH42" s="130"/>
      <c r="RJI42" s="131"/>
      <c r="RJJ42" s="134"/>
      <c r="RJK42" s="130"/>
      <c r="RJL42" s="133"/>
      <c r="RJM42" s="145"/>
      <c r="RJN42" s="129"/>
      <c r="RJO42" s="130"/>
      <c r="RJP42" s="130"/>
      <c r="RJQ42" s="131"/>
      <c r="RJR42" s="134"/>
      <c r="RJS42" s="130"/>
      <c r="RJT42" s="133"/>
      <c r="RJU42" s="145"/>
      <c r="RJV42" s="129"/>
      <c r="RJW42" s="130"/>
      <c r="RJX42" s="130"/>
      <c r="RJY42" s="131"/>
      <c r="RJZ42" s="134"/>
      <c r="RKA42" s="130"/>
      <c r="RKB42" s="133"/>
      <c r="RKC42" s="145"/>
      <c r="RKD42" s="129"/>
      <c r="RKE42" s="130"/>
      <c r="RKF42" s="130"/>
      <c r="RKG42" s="131"/>
      <c r="RKH42" s="134"/>
      <c r="RKI42" s="130"/>
      <c r="RKJ42" s="133"/>
      <c r="RKK42" s="145"/>
      <c r="RKL42" s="129"/>
      <c r="RKM42" s="130"/>
      <c r="RKN42" s="130"/>
      <c r="RKO42" s="131"/>
      <c r="RKP42" s="134"/>
      <c r="RKQ42" s="130"/>
      <c r="RKR42" s="133"/>
      <c r="RKS42" s="145"/>
      <c r="RKT42" s="129"/>
      <c r="RKU42" s="130"/>
      <c r="RKV42" s="130"/>
      <c r="RKW42" s="131"/>
      <c r="RKX42" s="134"/>
      <c r="RKY42" s="130"/>
      <c r="RKZ42" s="133"/>
      <c r="RLA42" s="145"/>
      <c r="RLB42" s="129"/>
      <c r="RLC42" s="130"/>
      <c r="RLD42" s="130"/>
      <c r="RLE42" s="131"/>
      <c r="RLF42" s="134"/>
      <c r="RLG42" s="130"/>
      <c r="RLH42" s="133"/>
      <c r="RLI42" s="145"/>
      <c r="RLJ42" s="129"/>
      <c r="RLK42" s="130"/>
      <c r="RLL42" s="130"/>
      <c r="RLM42" s="131"/>
      <c r="RLN42" s="134"/>
      <c r="RLO42" s="130"/>
      <c r="RLP42" s="133"/>
      <c r="RLQ42" s="145"/>
      <c r="RLR42" s="129"/>
      <c r="RLS42" s="130"/>
      <c r="RLT42" s="130"/>
      <c r="RLU42" s="131"/>
      <c r="RLV42" s="134"/>
      <c r="RLW42" s="130"/>
      <c r="RLX42" s="133"/>
      <c r="RLY42" s="145"/>
      <c r="RLZ42" s="129"/>
      <c r="RMA42" s="130"/>
      <c r="RMB42" s="130"/>
      <c r="RMC42" s="131"/>
      <c r="RMD42" s="134"/>
      <c r="RME42" s="130"/>
      <c r="RMF42" s="133"/>
      <c r="RMG42" s="145"/>
      <c r="RMH42" s="129"/>
      <c r="RMI42" s="130"/>
      <c r="RMJ42" s="130"/>
      <c r="RMK42" s="131"/>
      <c r="RML42" s="134"/>
      <c r="RMM42" s="130"/>
      <c r="RMN42" s="133"/>
      <c r="RMO42" s="145"/>
      <c r="RMP42" s="129"/>
      <c r="RMQ42" s="130"/>
      <c r="RMR42" s="130"/>
      <c r="RMS42" s="131"/>
      <c r="RMT42" s="134"/>
      <c r="RMU42" s="130"/>
      <c r="RMV42" s="133"/>
      <c r="RMW42" s="145"/>
      <c r="RMX42" s="129"/>
      <c r="RMY42" s="130"/>
      <c r="RMZ42" s="130"/>
      <c r="RNA42" s="131"/>
      <c r="RNB42" s="134"/>
      <c r="RNC42" s="130"/>
      <c r="RND42" s="133"/>
      <c r="RNE42" s="145"/>
      <c r="RNF42" s="129"/>
      <c r="RNG42" s="130"/>
      <c r="RNH42" s="130"/>
      <c r="RNI42" s="131"/>
      <c r="RNJ42" s="134"/>
      <c r="RNK42" s="130"/>
      <c r="RNL42" s="133"/>
      <c r="RNM42" s="145"/>
      <c r="RNN42" s="129"/>
      <c r="RNO42" s="130"/>
      <c r="RNP42" s="130"/>
      <c r="RNQ42" s="131"/>
      <c r="RNR42" s="134"/>
      <c r="RNS42" s="130"/>
      <c r="RNT42" s="133"/>
      <c r="RNU42" s="145"/>
      <c r="RNV42" s="129"/>
      <c r="RNW42" s="130"/>
      <c r="RNX42" s="130"/>
      <c r="RNY42" s="131"/>
      <c r="RNZ42" s="134"/>
      <c r="ROA42" s="130"/>
      <c r="ROB42" s="133"/>
      <c r="ROC42" s="145"/>
      <c r="ROD42" s="129"/>
      <c r="ROE42" s="130"/>
      <c r="ROF42" s="130"/>
      <c r="ROG42" s="131"/>
      <c r="ROH42" s="134"/>
      <c r="ROI42" s="130"/>
      <c r="ROJ42" s="133"/>
      <c r="ROK42" s="145"/>
      <c r="ROL42" s="129"/>
      <c r="ROM42" s="130"/>
      <c r="RON42" s="130"/>
      <c r="ROO42" s="131"/>
      <c r="ROP42" s="134"/>
      <c r="ROQ42" s="130"/>
      <c r="ROR42" s="133"/>
      <c r="ROS42" s="145"/>
      <c r="ROT42" s="129"/>
      <c r="ROU42" s="130"/>
      <c r="ROV42" s="130"/>
      <c r="ROW42" s="131"/>
      <c r="ROX42" s="134"/>
      <c r="ROY42" s="130"/>
      <c r="ROZ42" s="133"/>
      <c r="RPA42" s="145"/>
      <c r="RPB42" s="129"/>
      <c r="RPC42" s="130"/>
      <c r="RPD42" s="130"/>
      <c r="RPE42" s="131"/>
      <c r="RPF42" s="134"/>
      <c r="RPG42" s="130"/>
      <c r="RPH42" s="133"/>
      <c r="RPI42" s="145"/>
      <c r="RPJ42" s="129"/>
      <c r="RPK42" s="130"/>
      <c r="RPL42" s="130"/>
      <c r="RPM42" s="131"/>
      <c r="RPN42" s="134"/>
      <c r="RPO42" s="130"/>
      <c r="RPP42" s="133"/>
      <c r="RPQ42" s="145"/>
      <c r="RPR42" s="129"/>
      <c r="RPS42" s="130"/>
      <c r="RPT42" s="130"/>
      <c r="RPU42" s="131"/>
      <c r="RPV42" s="134"/>
      <c r="RPW42" s="130"/>
      <c r="RPX42" s="133"/>
      <c r="RPY42" s="145"/>
      <c r="RPZ42" s="129"/>
      <c r="RQA42" s="130"/>
      <c r="RQB42" s="130"/>
      <c r="RQC42" s="131"/>
      <c r="RQD42" s="134"/>
      <c r="RQE42" s="130"/>
      <c r="RQF42" s="133"/>
      <c r="RQG42" s="145"/>
      <c r="RQH42" s="129"/>
      <c r="RQI42" s="130"/>
      <c r="RQJ42" s="130"/>
      <c r="RQK42" s="131"/>
      <c r="RQL42" s="134"/>
      <c r="RQM42" s="130"/>
      <c r="RQN42" s="133"/>
      <c r="RQO42" s="145"/>
      <c r="RQP42" s="129"/>
      <c r="RQQ42" s="130"/>
      <c r="RQR42" s="130"/>
      <c r="RQS42" s="131"/>
      <c r="RQT42" s="134"/>
      <c r="RQU42" s="130"/>
      <c r="RQV42" s="133"/>
      <c r="RQW42" s="145"/>
      <c r="RQX42" s="129"/>
      <c r="RQY42" s="130"/>
      <c r="RQZ42" s="130"/>
      <c r="RRA42" s="131"/>
      <c r="RRB42" s="134"/>
      <c r="RRC42" s="130"/>
      <c r="RRD42" s="133"/>
      <c r="RRE42" s="145"/>
      <c r="RRF42" s="129"/>
      <c r="RRG42" s="130"/>
      <c r="RRH42" s="130"/>
      <c r="RRI42" s="131"/>
      <c r="RRJ42" s="134"/>
      <c r="RRK42" s="130"/>
      <c r="RRL42" s="133"/>
      <c r="RRM42" s="145"/>
      <c r="RRN42" s="129"/>
      <c r="RRO42" s="130"/>
      <c r="RRP42" s="130"/>
      <c r="RRQ42" s="131"/>
      <c r="RRR42" s="134"/>
      <c r="RRS42" s="130"/>
      <c r="RRT42" s="133"/>
      <c r="RRU42" s="145"/>
      <c r="RRV42" s="129"/>
      <c r="RRW42" s="130"/>
      <c r="RRX42" s="130"/>
      <c r="RRY42" s="131"/>
      <c r="RRZ42" s="134"/>
      <c r="RSA42" s="130"/>
      <c r="RSB42" s="133"/>
      <c r="RSC42" s="145"/>
      <c r="RSD42" s="129"/>
      <c r="RSE42" s="130"/>
      <c r="RSF42" s="130"/>
      <c r="RSG42" s="131"/>
      <c r="RSH42" s="134"/>
      <c r="RSI42" s="130"/>
      <c r="RSJ42" s="133"/>
      <c r="RSK42" s="145"/>
      <c r="RSL42" s="129"/>
      <c r="RSM42" s="130"/>
      <c r="RSN42" s="130"/>
      <c r="RSO42" s="131"/>
      <c r="RSP42" s="134"/>
      <c r="RSQ42" s="130"/>
      <c r="RSR42" s="133"/>
      <c r="RSS42" s="145"/>
      <c r="RST42" s="129"/>
      <c r="RSU42" s="130"/>
      <c r="RSV42" s="130"/>
      <c r="RSW42" s="131"/>
      <c r="RSX42" s="134"/>
      <c r="RSY42" s="130"/>
      <c r="RSZ42" s="133"/>
      <c r="RTA42" s="145"/>
      <c r="RTB42" s="129"/>
      <c r="RTC42" s="130"/>
      <c r="RTD42" s="130"/>
      <c r="RTE42" s="131"/>
      <c r="RTF42" s="134"/>
      <c r="RTG42" s="130"/>
      <c r="RTH42" s="133"/>
      <c r="RTI42" s="145"/>
      <c r="RTJ42" s="129"/>
      <c r="RTK42" s="130"/>
      <c r="RTL42" s="130"/>
      <c r="RTM42" s="131"/>
      <c r="RTN42" s="134"/>
      <c r="RTO42" s="130"/>
      <c r="RTP42" s="133"/>
      <c r="RTQ42" s="145"/>
      <c r="RTR42" s="129"/>
      <c r="RTS42" s="130"/>
      <c r="RTT42" s="130"/>
      <c r="RTU42" s="131"/>
      <c r="RTV42" s="134"/>
      <c r="RTW42" s="130"/>
      <c r="RTX42" s="133"/>
      <c r="RTY42" s="145"/>
      <c r="RTZ42" s="129"/>
      <c r="RUA42" s="130"/>
      <c r="RUB42" s="130"/>
      <c r="RUC42" s="131"/>
      <c r="RUD42" s="134"/>
      <c r="RUE42" s="130"/>
      <c r="RUF42" s="133"/>
      <c r="RUG42" s="145"/>
      <c r="RUH42" s="129"/>
      <c r="RUI42" s="130"/>
      <c r="RUJ42" s="130"/>
      <c r="RUK42" s="131"/>
      <c r="RUL42" s="134"/>
      <c r="RUM42" s="130"/>
      <c r="RUN42" s="133"/>
      <c r="RUO42" s="145"/>
      <c r="RUP42" s="129"/>
      <c r="RUQ42" s="130"/>
      <c r="RUR42" s="130"/>
      <c r="RUS42" s="131"/>
      <c r="RUT42" s="134"/>
      <c r="RUU42" s="130"/>
      <c r="RUV42" s="133"/>
      <c r="RUW42" s="145"/>
      <c r="RUX42" s="129"/>
      <c r="RUY42" s="130"/>
      <c r="RUZ42" s="130"/>
      <c r="RVA42" s="131"/>
      <c r="RVB42" s="134"/>
      <c r="RVC42" s="130"/>
      <c r="RVD42" s="133"/>
      <c r="RVE42" s="145"/>
      <c r="RVF42" s="129"/>
      <c r="RVG42" s="130"/>
      <c r="RVH42" s="130"/>
      <c r="RVI42" s="131"/>
      <c r="RVJ42" s="134"/>
      <c r="RVK42" s="130"/>
      <c r="RVL42" s="133"/>
      <c r="RVM42" s="145"/>
      <c r="RVN42" s="129"/>
      <c r="RVO42" s="130"/>
      <c r="RVP42" s="130"/>
      <c r="RVQ42" s="131"/>
      <c r="RVR42" s="134"/>
      <c r="RVS42" s="130"/>
      <c r="RVT42" s="133"/>
      <c r="RVU42" s="145"/>
      <c r="RVV42" s="129"/>
      <c r="RVW42" s="130"/>
      <c r="RVX42" s="130"/>
      <c r="RVY42" s="131"/>
      <c r="RVZ42" s="134"/>
      <c r="RWA42" s="130"/>
      <c r="RWB42" s="133"/>
      <c r="RWC42" s="145"/>
      <c r="RWD42" s="129"/>
      <c r="RWE42" s="130"/>
      <c r="RWF42" s="130"/>
      <c r="RWG42" s="131"/>
      <c r="RWH42" s="134"/>
      <c r="RWI42" s="130"/>
      <c r="RWJ42" s="133"/>
      <c r="RWK42" s="145"/>
      <c r="RWL42" s="129"/>
      <c r="RWM42" s="130"/>
      <c r="RWN42" s="130"/>
      <c r="RWO42" s="131"/>
      <c r="RWP42" s="134"/>
      <c r="RWQ42" s="130"/>
      <c r="RWR42" s="133"/>
      <c r="RWS42" s="145"/>
      <c r="RWT42" s="129"/>
      <c r="RWU42" s="130"/>
      <c r="RWV42" s="130"/>
      <c r="RWW42" s="131"/>
      <c r="RWX42" s="134"/>
      <c r="RWY42" s="130"/>
      <c r="RWZ42" s="133"/>
      <c r="RXA42" s="145"/>
      <c r="RXB42" s="129"/>
      <c r="RXC42" s="130"/>
      <c r="RXD42" s="130"/>
      <c r="RXE42" s="131"/>
      <c r="RXF42" s="134"/>
      <c r="RXG42" s="130"/>
      <c r="RXH42" s="133"/>
      <c r="RXI42" s="145"/>
      <c r="RXJ42" s="129"/>
      <c r="RXK42" s="130"/>
      <c r="RXL42" s="130"/>
      <c r="RXM42" s="131"/>
      <c r="RXN42" s="134"/>
      <c r="RXO42" s="130"/>
      <c r="RXP42" s="133"/>
      <c r="RXQ42" s="145"/>
      <c r="RXR42" s="129"/>
      <c r="RXS42" s="130"/>
      <c r="RXT42" s="130"/>
      <c r="RXU42" s="131"/>
      <c r="RXV42" s="134"/>
      <c r="RXW42" s="130"/>
      <c r="RXX42" s="133"/>
      <c r="RXY42" s="145"/>
      <c r="RXZ42" s="129"/>
      <c r="RYA42" s="130"/>
      <c r="RYB42" s="130"/>
      <c r="RYC42" s="131"/>
      <c r="RYD42" s="134"/>
      <c r="RYE42" s="130"/>
      <c r="RYF42" s="133"/>
      <c r="RYG42" s="145"/>
      <c r="RYH42" s="129"/>
      <c r="RYI42" s="130"/>
      <c r="RYJ42" s="130"/>
      <c r="RYK42" s="131"/>
      <c r="RYL42" s="134"/>
      <c r="RYM42" s="130"/>
      <c r="RYN42" s="133"/>
      <c r="RYO42" s="145"/>
      <c r="RYP42" s="129"/>
      <c r="RYQ42" s="130"/>
      <c r="RYR42" s="130"/>
      <c r="RYS42" s="131"/>
      <c r="RYT42" s="134"/>
      <c r="RYU42" s="130"/>
      <c r="RYV42" s="133"/>
      <c r="RYW42" s="145"/>
      <c r="RYX42" s="129"/>
      <c r="RYY42" s="130"/>
      <c r="RYZ42" s="130"/>
      <c r="RZA42" s="131"/>
      <c r="RZB42" s="134"/>
      <c r="RZC42" s="130"/>
      <c r="RZD42" s="133"/>
      <c r="RZE42" s="145"/>
      <c r="RZF42" s="129"/>
      <c r="RZG42" s="130"/>
      <c r="RZH42" s="130"/>
      <c r="RZI42" s="131"/>
      <c r="RZJ42" s="134"/>
      <c r="RZK42" s="130"/>
      <c r="RZL42" s="133"/>
      <c r="RZM42" s="145"/>
      <c r="RZN42" s="129"/>
      <c r="RZO42" s="130"/>
      <c r="RZP42" s="130"/>
      <c r="RZQ42" s="131"/>
      <c r="RZR42" s="134"/>
      <c r="RZS42" s="130"/>
      <c r="RZT42" s="133"/>
      <c r="RZU42" s="145"/>
      <c r="RZV42" s="129"/>
      <c r="RZW42" s="130"/>
      <c r="RZX42" s="130"/>
      <c r="RZY42" s="131"/>
      <c r="RZZ42" s="134"/>
      <c r="SAA42" s="130"/>
      <c r="SAB42" s="133"/>
      <c r="SAC42" s="145"/>
      <c r="SAD42" s="129"/>
      <c r="SAE42" s="130"/>
      <c r="SAF42" s="130"/>
      <c r="SAG42" s="131"/>
      <c r="SAH42" s="134"/>
      <c r="SAI42" s="130"/>
      <c r="SAJ42" s="133"/>
      <c r="SAK42" s="145"/>
      <c r="SAL42" s="129"/>
      <c r="SAM42" s="130"/>
      <c r="SAN42" s="130"/>
      <c r="SAO42" s="131"/>
      <c r="SAP42" s="134"/>
      <c r="SAQ42" s="130"/>
      <c r="SAR42" s="133"/>
      <c r="SAS42" s="145"/>
      <c r="SAT42" s="129"/>
      <c r="SAU42" s="130"/>
      <c r="SAV42" s="130"/>
      <c r="SAW42" s="131"/>
      <c r="SAX42" s="134"/>
      <c r="SAY42" s="130"/>
      <c r="SAZ42" s="133"/>
      <c r="SBA42" s="145"/>
      <c r="SBB42" s="129"/>
      <c r="SBC42" s="130"/>
      <c r="SBD42" s="130"/>
      <c r="SBE42" s="131"/>
      <c r="SBF42" s="134"/>
      <c r="SBG42" s="130"/>
      <c r="SBH42" s="133"/>
      <c r="SBI42" s="145"/>
      <c r="SBJ42" s="129"/>
      <c r="SBK42" s="130"/>
      <c r="SBL42" s="130"/>
      <c r="SBM42" s="131"/>
      <c r="SBN42" s="134"/>
      <c r="SBO42" s="130"/>
      <c r="SBP42" s="133"/>
      <c r="SBQ42" s="145"/>
      <c r="SBR42" s="129"/>
      <c r="SBS42" s="130"/>
      <c r="SBT42" s="130"/>
      <c r="SBU42" s="131"/>
      <c r="SBV42" s="134"/>
      <c r="SBW42" s="130"/>
      <c r="SBX42" s="133"/>
      <c r="SBY42" s="145"/>
      <c r="SBZ42" s="129"/>
      <c r="SCA42" s="130"/>
      <c r="SCB42" s="130"/>
      <c r="SCC42" s="131"/>
      <c r="SCD42" s="134"/>
      <c r="SCE42" s="130"/>
      <c r="SCF42" s="133"/>
      <c r="SCG42" s="145"/>
      <c r="SCH42" s="129"/>
      <c r="SCI42" s="130"/>
      <c r="SCJ42" s="130"/>
      <c r="SCK42" s="131"/>
      <c r="SCL42" s="134"/>
      <c r="SCM42" s="130"/>
      <c r="SCN42" s="133"/>
      <c r="SCO42" s="145"/>
      <c r="SCP42" s="129"/>
      <c r="SCQ42" s="130"/>
      <c r="SCR42" s="130"/>
      <c r="SCS42" s="131"/>
      <c r="SCT42" s="134"/>
      <c r="SCU42" s="130"/>
      <c r="SCV42" s="133"/>
      <c r="SCW42" s="145"/>
      <c r="SCX42" s="129"/>
      <c r="SCY42" s="130"/>
      <c r="SCZ42" s="130"/>
      <c r="SDA42" s="131"/>
      <c r="SDB42" s="134"/>
      <c r="SDC42" s="130"/>
      <c r="SDD42" s="133"/>
      <c r="SDE42" s="145"/>
      <c r="SDF42" s="129"/>
      <c r="SDG42" s="130"/>
      <c r="SDH42" s="130"/>
      <c r="SDI42" s="131"/>
      <c r="SDJ42" s="134"/>
      <c r="SDK42" s="130"/>
      <c r="SDL42" s="133"/>
      <c r="SDM42" s="145"/>
      <c r="SDN42" s="129"/>
      <c r="SDO42" s="130"/>
      <c r="SDP42" s="130"/>
      <c r="SDQ42" s="131"/>
      <c r="SDR42" s="134"/>
      <c r="SDS42" s="130"/>
      <c r="SDT42" s="133"/>
      <c r="SDU42" s="145"/>
      <c r="SDV42" s="129"/>
      <c r="SDW42" s="130"/>
      <c r="SDX42" s="130"/>
      <c r="SDY42" s="131"/>
      <c r="SDZ42" s="134"/>
      <c r="SEA42" s="130"/>
      <c r="SEB42" s="133"/>
      <c r="SEC42" s="145"/>
      <c r="SED42" s="129"/>
      <c r="SEE42" s="130"/>
      <c r="SEF42" s="130"/>
      <c r="SEG42" s="131"/>
      <c r="SEH42" s="134"/>
      <c r="SEI42" s="130"/>
      <c r="SEJ42" s="133"/>
      <c r="SEK42" s="145"/>
      <c r="SEL42" s="129"/>
      <c r="SEM42" s="130"/>
      <c r="SEN42" s="130"/>
      <c r="SEO42" s="131"/>
      <c r="SEP42" s="134"/>
      <c r="SEQ42" s="130"/>
      <c r="SER42" s="133"/>
      <c r="SES42" s="145"/>
      <c r="SET42" s="129"/>
      <c r="SEU42" s="130"/>
      <c r="SEV42" s="130"/>
      <c r="SEW42" s="131"/>
      <c r="SEX42" s="134"/>
      <c r="SEY42" s="130"/>
      <c r="SEZ42" s="133"/>
      <c r="SFA42" s="145"/>
      <c r="SFB42" s="129"/>
      <c r="SFC42" s="130"/>
      <c r="SFD42" s="130"/>
      <c r="SFE42" s="131"/>
      <c r="SFF42" s="134"/>
      <c r="SFG42" s="130"/>
      <c r="SFH42" s="133"/>
      <c r="SFI42" s="145"/>
      <c r="SFJ42" s="129"/>
      <c r="SFK42" s="130"/>
      <c r="SFL42" s="130"/>
      <c r="SFM42" s="131"/>
      <c r="SFN42" s="134"/>
      <c r="SFO42" s="130"/>
      <c r="SFP42" s="133"/>
      <c r="SFQ42" s="145"/>
      <c r="SFR42" s="129"/>
      <c r="SFS42" s="130"/>
      <c r="SFT42" s="130"/>
      <c r="SFU42" s="131"/>
      <c r="SFV42" s="134"/>
      <c r="SFW42" s="130"/>
      <c r="SFX42" s="133"/>
      <c r="SFY42" s="145"/>
      <c r="SFZ42" s="129"/>
      <c r="SGA42" s="130"/>
      <c r="SGB42" s="130"/>
      <c r="SGC42" s="131"/>
      <c r="SGD42" s="134"/>
      <c r="SGE42" s="130"/>
      <c r="SGF42" s="133"/>
      <c r="SGG42" s="145"/>
      <c r="SGH42" s="129"/>
      <c r="SGI42" s="130"/>
      <c r="SGJ42" s="130"/>
      <c r="SGK42" s="131"/>
      <c r="SGL42" s="134"/>
      <c r="SGM42" s="130"/>
      <c r="SGN42" s="133"/>
      <c r="SGO42" s="145"/>
      <c r="SGP42" s="129"/>
      <c r="SGQ42" s="130"/>
      <c r="SGR42" s="130"/>
      <c r="SGS42" s="131"/>
      <c r="SGT42" s="134"/>
      <c r="SGU42" s="130"/>
      <c r="SGV42" s="133"/>
      <c r="SGW42" s="145"/>
      <c r="SGX42" s="129"/>
      <c r="SGY42" s="130"/>
      <c r="SGZ42" s="130"/>
      <c r="SHA42" s="131"/>
      <c r="SHB42" s="134"/>
      <c r="SHC42" s="130"/>
      <c r="SHD42" s="133"/>
      <c r="SHE42" s="145"/>
      <c r="SHF42" s="129"/>
      <c r="SHG42" s="130"/>
      <c r="SHH42" s="130"/>
      <c r="SHI42" s="131"/>
      <c r="SHJ42" s="134"/>
      <c r="SHK42" s="130"/>
      <c r="SHL42" s="133"/>
      <c r="SHM42" s="145"/>
      <c r="SHN42" s="129"/>
      <c r="SHO42" s="130"/>
      <c r="SHP42" s="130"/>
      <c r="SHQ42" s="131"/>
      <c r="SHR42" s="134"/>
      <c r="SHS42" s="130"/>
      <c r="SHT42" s="133"/>
      <c r="SHU42" s="145"/>
      <c r="SHV42" s="129"/>
      <c r="SHW42" s="130"/>
      <c r="SHX42" s="130"/>
      <c r="SHY42" s="131"/>
      <c r="SHZ42" s="134"/>
      <c r="SIA42" s="130"/>
      <c r="SIB42" s="133"/>
      <c r="SIC42" s="145"/>
      <c r="SID42" s="129"/>
      <c r="SIE42" s="130"/>
      <c r="SIF42" s="130"/>
      <c r="SIG42" s="131"/>
      <c r="SIH42" s="134"/>
      <c r="SII42" s="130"/>
      <c r="SIJ42" s="133"/>
      <c r="SIK42" s="145"/>
      <c r="SIL42" s="129"/>
      <c r="SIM42" s="130"/>
      <c r="SIN42" s="130"/>
      <c r="SIO42" s="131"/>
      <c r="SIP42" s="134"/>
      <c r="SIQ42" s="130"/>
      <c r="SIR42" s="133"/>
      <c r="SIS42" s="145"/>
      <c r="SIT42" s="129"/>
      <c r="SIU42" s="130"/>
      <c r="SIV42" s="130"/>
      <c r="SIW42" s="131"/>
      <c r="SIX42" s="134"/>
      <c r="SIY42" s="130"/>
      <c r="SIZ42" s="133"/>
      <c r="SJA42" s="145"/>
      <c r="SJB42" s="129"/>
      <c r="SJC42" s="130"/>
      <c r="SJD42" s="130"/>
      <c r="SJE42" s="131"/>
      <c r="SJF42" s="134"/>
      <c r="SJG42" s="130"/>
      <c r="SJH42" s="133"/>
      <c r="SJI42" s="145"/>
      <c r="SJJ42" s="129"/>
      <c r="SJK42" s="130"/>
      <c r="SJL42" s="130"/>
      <c r="SJM42" s="131"/>
      <c r="SJN42" s="134"/>
      <c r="SJO42" s="130"/>
      <c r="SJP42" s="133"/>
      <c r="SJQ42" s="145"/>
      <c r="SJR42" s="129"/>
      <c r="SJS42" s="130"/>
      <c r="SJT42" s="130"/>
      <c r="SJU42" s="131"/>
      <c r="SJV42" s="134"/>
      <c r="SJW42" s="130"/>
      <c r="SJX42" s="133"/>
      <c r="SJY42" s="145"/>
      <c r="SJZ42" s="129"/>
      <c r="SKA42" s="130"/>
      <c r="SKB42" s="130"/>
      <c r="SKC42" s="131"/>
      <c r="SKD42" s="134"/>
      <c r="SKE42" s="130"/>
      <c r="SKF42" s="133"/>
      <c r="SKG42" s="145"/>
      <c r="SKH42" s="129"/>
      <c r="SKI42" s="130"/>
      <c r="SKJ42" s="130"/>
      <c r="SKK42" s="131"/>
      <c r="SKL42" s="134"/>
      <c r="SKM42" s="130"/>
      <c r="SKN42" s="133"/>
      <c r="SKO42" s="145"/>
      <c r="SKP42" s="129"/>
      <c r="SKQ42" s="130"/>
      <c r="SKR42" s="130"/>
      <c r="SKS42" s="131"/>
      <c r="SKT42" s="134"/>
      <c r="SKU42" s="130"/>
      <c r="SKV42" s="133"/>
      <c r="SKW42" s="145"/>
      <c r="SKX42" s="129"/>
      <c r="SKY42" s="130"/>
      <c r="SKZ42" s="130"/>
      <c r="SLA42" s="131"/>
      <c r="SLB42" s="134"/>
      <c r="SLC42" s="130"/>
      <c r="SLD42" s="133"/>
      <c r="SLE42" s="145"/>
      <c r="SLF42" s="129"/>
      <c r="SLG42" s="130"/>
      <c r="SLH42" s="130"/>
      <c r="SLI42" s="131"/>
      <c r="SLJ42" s="134"/>
      <c r="SLK42" s="130"/>
      <c r="SLL42" s="133"/>
      <c r="SLM42" s="145"/>
      <c r="SLN42" s="129"/>
      <c r="SLO42" s="130"/>
      <c r="SLP42" s="130"/>
      <c r="SLQ42" s="131"/>
      <c r="SLR42" s="134"/>
      <c r="SLS42" s="130"/>
      <c r="SLT42" s="133"/>
      <c r="SLU42" s="145"/>
      <c r="SLV42" s="129"/>
      <c r="SLW42" s="130"/>
      <c r="SLX42" s="130"/>
      <c r="SLY42" s="131"/>
      <c r="SLZ42" s="134"/>
      <c r="SMA42" s="130"/>
      <c r="SMB42" s="133"/>
      <c r="SMC42" s="145"/>
      <c r="SMD42" s="129"/>
      <c r="SME42" s="130"/>
      <c r="SMF42" s="130"/>
      <c r="SMG42" s="131"/>
      <c r="SMH42" s="134"/>
      <c r="SMI42" s="130"/>
      <c r="SMJ42" s="133"/>
      <c r="SMK42" s="145"/>
      <c r="SML42" s="129"/>
      <c r="SMM42" s="130"/>
      <c r="SMN42" s="130"/>
      <c r="SMO42" s="131"/>
      <c r="SMP42" s="134"/>
      <c r="SMQ42" s="130"/>
      <c r="SMR42" s="133"/>
      <c r="SMS42" s="145"/>
      <c r="SMT42" s="129"/>
      <c r="SMU42" s="130"/>
      <c r="SMV42" s="130"/>
      <c r="SMW42" s="131"/>
      <c r="SMX42" s="134"/>
      <c r="SMY42" s="130"/>
      <c r="SMZ42" s="133"/>
      <c r="SNA42" s="145"/>
      <c r="SNB42" s="129"/>
      <c r="SNC42" s="130"/>
      <c r="SND42" s="130"/>
      <c r="SNE42" s="131"/>
      <c r="SNF42" s="134"/>
      <c r="SNG42" s="130"/>
      <c r="SNH42" s="133"/>
      <c r="SNI42" s="145"/>
      <c r="SNJ42" s="129"/>
      <c r="SNK42" s="130"/>
      <c r="SNL42" s="130"/>
      <c r="SNM42" s="131"/>
      <c r="SNN42" s="134"/>
      <c r="SNO42" s="130"/>
      <c r="SNP42" s="133"/>
      <c r="SNQ42" s="145"/>
      <c r="SNR42" s="129"/>
      <c r="SNS42" s="130"/>
      <c r="SNT42" s="130"/>
      <c r="SNU42" s="131"/>
      <c r="SNV42" s="134"/>
      <c r="SNW42" s="130"/>
      <c r="SNX42" s="133"/>
      <c r="SNY42" s="145"/>
      <c r="SNZ42" s="129"/>
      <c r="SOA42" s="130"/>
      <c r="SOB42" s="130"/>
      <c r="SOC42" s="131"/>
      <c r="SOD42" s="134"/>
      <c r="SOE42" s="130"/>
      <c r="SOF42" s="133"/>
      <c r="SOG42" s="145"/>
      <c r="SOH42" s="129"/>
      <c r="SOI42" s="130"/>
      <c r="SOJ42" s="130"/>
      <c r="SOK42" s="131"/>
      <c r="SOL42" s="134"/>
      <c r="SOM42" s="130"/>
      <c r="SON42" s="133"/>
      <c r="SOO42" s="145"/>
      <c r="SOP42" s="129"/>
      <c r="SOQ42" s="130"/>
      <c r="SOR42" s="130"/>
      <c r="SOS42" s="131"/>
      <c r="SOT42" s="134"/>
      <c r="SOU42" s="130"/>
      <c r="SOV42" s="133"/>
      <c r="SOW42" s="145"/>
      <c r="SOX42" s="129"/>
      <c r="SOY42" s="130"/>
      <c r="SOZ42" s="130"/>
      <c r="SPA42" s="131"/>
      <c r="SPB42" s="134"/>
      <c r="SPC42" s="130"/>
      <c r="SPD42" s="133"/>
      <c r="SPE42" s="145"/>
      <c r="SPF42" s="129"/>
      <c r="SPG42" s="130"/>
      <c r="SPH42" s="130"/>
      <c r="SPI42" s="131"/>
      <c r="SPJ42" s="134"/>
      <c r="SPK42" s="130"/>
      <c r="SPL42" s="133"/>
      <c r="SPM42" s="145"/>
      <c r="SPN42" s="129"/>
      <c r="SPO42" s="130"/>
      <c r="SPP42" s="130"/>
      <c r="SPQ42" s="131"/>
      <c r="SPR42" s="134"/>
      <c r="SPS42" s="130"/>
      <c r="SPT42" s="133"/>
      <c r="SPU42" s="145"/>
      <c r="SPV42" s="129"/>
      <c r="SPW42" s="130"/>
      <c r="SPX42" s="130"/>
      <c r="SPY42" s="131"/>
      <c r="SPZ42" s="134"/>
      <c r="SQA42" s="130"/>
      <c r="SQB42" s="133"/>
      <c r="SQC42" s="145"/>
      <c r="SQD42" s="129"/>
      <c r="SQE42" s="130"/>
      <c r="SQF42" s="130"/>
      <c r="SQG42" s="131"/>
      <c r="SQH42" s="134"/>
      <c r="SQI42" s="130"/>
      <c r="SQJ42" s="133"/>
      <c r="SQK42" s="145"/>
      <c r="SQL42" s="129"/>
      <c r="SQM42" s="130"/>
      <c r="SQN42" s="130"/>
      <c r="SQO42" s="131"/>
      <c r="SQP42" s="134"/>
      <c r="SQQ42" s="130"/>
      <c r="SQR42" s="133"/>
      <c r="SQS42" s="145"/>
      <c r="SQT42" s="129"/>
      <c r="SQU42" s="130"/>
      <c r="SQV42" s="130"/>
      <c r="SQW42" s="131"/>
      <c r="SQX42" s="134"/>
      <c r="SQY42" s="130"/>
      <c r="SQZ42" s="133"/>
      <c r="SRA42" s="145"/>
      <c r="SRB42" s="129"/>
      <c r="SRC42" s="130"/>
      <c r="SRD42" s="130"/>
      <c r="SRE42" s="131"/>
      <c r="SRF42" s="134"/>
      <c r="SRG42" s="130"/>
      <c r="SRH42" s="133"/>
      <c r="SRI42" s="145"/>
      <c r="SRJ42" s="129"/>
      <c r="SRK42" s="130"/>
      <c r="SRL42" s="130"/>
      <c r="SRM42" s="131"/>
      <c r="SRN42" s="134"/>
      <c r="SRO42" s="130"/>
      <c r="SRP42" s="133"/>
      <c r="SRQ42" s="145"/>
      <c r="SRR42" s="129"/>
      <c r="SRS42" s="130"/>
      <c r="SRT42" s="130"/>
      <c r="SRU42" s="131"/>
      <c r="SRV42" s="134"/>
      <c r="SRW42" s="130"/>
      <c r="SRX42" s="133"/>
      <c r="SRY42" s="145"/>
      <c r="SRZ42" s="129"/>
      <c r="SSA42" s="130"/>
      <c r="SSB42" s="130"/>
      <c r="SSC42" s="131"/>
      <c r="SSD42" s="134"/>
      <c r="SSE42" s="130"/>
      <c r="SSF42" s="133"/>
      <c r="SSG42" s="145"/>
      <c r="SSH42" s="129"/>
      <c r="SSI42" s="130"/>
      <c r="SSJ42" s="130"/>
      <c r="SSK42" s="131"/>
      <c r="SSL42" s="134"/>
      <c r="SSM42" s="130"/>
      <c r="SSN42" s="133"/>
      <c r="SSO42" s="145"/>
      <c r="SSP42" s="129"/>
      <c r="SSQ42" s="130"/>
      <c r="SSR42" s="130"/>
      <c r="SSS42" s="131"/>
      <c r="SST42" s="134"/>
      <c r="SSU42" s="130"/>
      <c r="SSV42" s="133"/>
      <c r="SSW42" s="145"/>
      <c r="SSX42" s="129"/>
      <c r="SSY42" s="130"/>
      <c r="SSZ42" s="130"/>
      <c r="STA42" s="131"/>
      <c r="STB42" s="134"/>
      <c r="STC42" s="130"/>
      <c r="STD42" s="133"/>
      <c r="STE42" s="145"/>
      <c r="STF42" s="129"/>
      <c r="STG42" s="130"/>
      <c r="STH42" s="130"/>
      <c r="STI42" s="131"/>
      <c r="STJ42" s="134"/>
      <c r="STK42" s="130"/>
      <c r="STL42" s="133"/>
      <c r="STM42" s="145"/>
      <c r="STN42" s="129"/>
      <c r="STO42" s="130"/>
      <c r="STP42" s="130"/>
      <c r="STQ42" s="131"/>
      <c r="STR42" s="134"/>
      <c r="STS42" s="130"/>
      <c r="STT42" s="133"/>
      <c r="STU42" s="145"/>
      <c r="STV42" s="129"/>
      <c r="STW42" s="130"/>
      <c r="STX42" s="130"/>
      <c r="STY42" s="131"/>
      <c r="STZ42" s="134"/>
      <c r="SUA42" s="130"/>
      <c r="SUB42" s="133"/>
      <c r="SUC42" s="145"/>
      <c r="SUD42" s="129"/>
      <c r="SUE42" s="130"/>
      <c r="SUF42" s="130"/>
      <c r="SUG42" s="131"/>
      <c r="SUH42" s="134"/>
      <c r="SUI42" s="130"/>
      <c r="SUJ42" s="133"/>
      <c r="SUK42" s="145"/>
      <c r="SUL42" s="129"/>
      <c r="SUM42" s="130"/>
      <c r="SUN42" s="130"/>
      <c r="SUO42" s="131"/>
      <c r="SUP42" s="134"/>
      <c r="SUQ42" s="130"/>
      <c r="SUR42" s="133"/>
      <c r="SUS42" s="145"/>
      <c r="SUT42" s="129"/>
      <c r="SUU42" s="130"/>
      <c r="SUV42" s="130"/>
      <c r="SUW42" s="131"/>
      <c r="SUX42" s="134"/>
      <c r="SUY42" s="130"/>
      <c r="SUZ42" s="133"/>
      <c r="SVA42" s="145"/>
      <c r="SVB42" s="129"/>
      <c r="SVC42" s="130"/>
      <c r="SVD42" s="130"/>
      <c r="SVE42" s="131"/>
      <c r="SVF42" s="134"/>
      <c r="SVG42" s="130"/>
      <c r="SVH42" s="133"/>
      <c r="SVI42" s="145"/>
      <c r="SVJ42" s="129"/>
      <c r="SVK42" s="130"/>
      <c r="SVL42" s="130"/>
      <c r="SVM42" s="131"/>
      <c r="SVN42" s="134"/>
      <c r="SVO42" s="130"/>
      <c r="SVP42" s="133"/>
      <c r="SVQ42" s="145"/>
      <c r="SVR42" s="129"/>
      <c r="SVS42" s="130"/>
      <c r="SVT42" s="130"/>
      <c r="SVU42" s="131"/>
      <c r="SVV42" s="134"/>
      <c r="SVW42" s="130"/>
      <c r="SVX42" s="133"/>
      <c r="SVY42" s="145"/>
      <c r="SVZ42" s="129"/>
      <c r="SWA42" s="130"/>
      <c r="SWB42" s="130"/>
      <c r="SWC42" s="131"/>
      <c r="SWD42" s="134"/>
      <c r="SWE42" s="130"/>
      <c r="SWF42" s="133"/>
      <c r="SWG42" s="145"/>
      <c r="SWH42" s="129"/>
      <c r="SWI42" s="130"/>
      <c r="SWJ42" s="130"/>
      <c r="SWK42" s="131"/>
      <c r="SWL42" s="134"/>
      <c r="SWM42" s="130"/>
      <c r="SWN42" s="133"/>
      <c r="SWO42" s="145"/>
      <c r="SWP42" s="129"/>
      <c r="SWQ42" s="130"/>
      <c r="SWR42" s="130"/>
      <c r="SWS42" s="131"/>
      <c r="SWT42" s="134"/>
      <c r="SWU42" s="130"/>
      <c r="SWV42" s="133"/>
      <c r="SWW42" s="145"/>
      <c r="SWX42" s="129"/>
      <c r="SWY42" s="130"/>
      <c r="SWZ42" s="130"/>
      <c r="SXA42" s="131"/>
      <c r="SXB42" s="134"/>
      <c r="SXC42" s="130"/>
      <c r="SXD42" s="133"/>
      <c r="SXE42" s="145"/>
      <c r="SXF42" s="129"/>
      <c r="SXG42" s="130"/>
      <c r="SXH42" s="130"/>
      <c r="SXI42" s="131"/>
      <c r="SXJ42" s="134"/>
      <c r="SXK42" s="130"/>
      <c r="SXL42" s="133"/>
      <c r="SXM42" s="145"/>
      <c r="SXN42" s="129"/>
      <c r="SXO42" s="130"/>
      <c r="SXP42" s="130"/>
      <c r="SXQ42" s="131"/>
      <c r="SXR42" s="134"/>
      <c r="SXS42" s="130"/>
      <c r="SXT42" s="133"/>
      <c r="SXU42" s="145"/>
      <c r="SXV42" s="129"/>
      <c r="SXW42" s="130"/>
      <c r="SXX42" s="130"/>
      <c r="SXY42" s="131"/>
      <c r="SXZ42" s="134"/>
      <c r="SYA42" s="130"/>
      <c r="SYB42" s="133"/>
      <c r="SYC42" s="145"/>
      <c r="SYD42" s="129"/>
      <c r="SYE42" s="130"/>
      <c r="SYF42" s="130"/>
      <c r="SYG42" s="131"/>
      <c r="SYH42" s="134"/>
      <c r="SYI42" s="130"/>
      <c r="SYJ42" s="133"/>
      <c r="SYK42" s="145"/>
      <c r="SYL42" s="129"/>
      <c r="SYM42" s="130"/>
      <c r="SYN42" s="130"/>
      <c r="SYO42" s="131"/>
      <c r="SYP42" s="134"/>
      <c r="SYQ42" s="130"/>
      <c r="SYR42" s="133"/>
      <c r="SYS42" s="145"/>
      <c r="SYT42" s="129"/>
      <c r="SYU42" s="130"/>
      <c r="SYV42" s="130"/>
      <c r="SYW42" s="131"/>
      <c r="SYX42" s="134"/>
      <c r="SYY42" s="130"/>
      <c r="SYZ42" s="133"/>
      <c r="SZA42" s="145"/>
      <c r="SZB42" s="129"/>
      <c r="SZC42" s="130"/>
      <c r="SZD42" s="130"/>
      <c r="SZE42" s="131"/>
      <c r="SZF42" s="134"/>
      <c r="SZG42" s="130"/>
      <c r="SZH42" s="133"/>
      <c r="SZI42" s="145"/>
      <c r="SZJ42" s="129"/>
      <c r="SZK42" s="130"/>
      <c r="SZL42" s="130"/>
      <c r="SZM42" s="131"/>
      <c r="SZN42" s="134"/>
      <c r="SZO42" s="130"/>
      <c r="SZP42" s="133"/>
      <c r="SZQ42" s="145"/>
      <c r="SZR42" s="129"/>
      <c r="SZS42" s="130"/>
      <c r="SZT42" s="130"/>
      <c r="SZU42" s="131"/>
      <c r="SZV42" s="134"/>
      <c r="SZW42" s="130"/>
      <c r="SZX42" s="133"/>
      <c r="SZY42" s="145"/>
      <c r="SZZ42" s="129"/>
      <c r="TAA42" s="130"/>
      <c r="TAB42" s="130"/>
      <c r="TAC42" s="131"/>
      <c r="TAD42" s="134"/>
      <c r="TAE42" s="130"/>
      <c r="TAF42" s="133"/>
      <c r="TAG42" s="145"/>
      <c r="TAH42" s="129"/>
      <c r="TAI42" s="130"/>
      <c r="TAJ42" s="130"/>
      <c r="TAK42" s="131"/>
      <c r="TAL42" s="134"/>
      <c r="TAM42" s="130"/>
      <c r="TAN42" s="133"/>
      <c r="TAO42" s="145"/>
      <c r="TAP42" s="129"/>
      <c r="TAQ42" s="130"/>
      <c r="TAR42" s="130"/>
      <c r="TAS42" s="131"/>
      <c r="TAT42" s="134"/>
      <c r="TAU42" s="130"/>
      <c r="TAV42" s="133"/>
      <c r="TAW42" s="145"/>
      <c r="TAX42" s="129"/>
      <c r="TAY42" s="130"/>
      <c r="TAZ42" s="130"/>
      <c r="TBA42" s="131"/>
      <c r="TBB42" s="134"/>
      <c r="TBC42" s="130"/>
      <c r="TBD42" s="133"/>
      <c r="TBE42" s="145"/>
      <c r="TBF42" s="129"/>
      <c r="TBG42" s="130"/>
      <c r="TBH42" s="130"/>
      <c r="TBI42" s="131"/>
      <c r="TBJ42" s="134"/>
      <c r="TBK42" s="130"/>
      <c r="TBL42" s="133"/>
      <c r="TBM42" s="145"/>
      <c r="TBN42" s="129"/>
      <c r="TBO42" s="130"/>
      <c r="TBP42" s="130"/>
      <c r="TBQ42" s="131"/>
      <c r="TBR42" s="134"/>
      <c r="TBS42" s="130"/>
      <c r="TBT42" s="133"/>
      <c r="TBU42" s="145"/>
      <c r="TBV42" s="129"/>
      <c r="TBW42" s="130"/>
      <c r="TBX42" s="130"/>
      <c r="TBY42" s="131"/>
      <c r="TBZ42" s="134"/>
      <c r="TCA42" s="130"/>
      <c r="TCB42" s="133"/>
      <c r="TCC42" s="145"/>
      <c r="TCD42" s="129"/>
      <c r="TCE42" s="130"/>
      <c r="TCF42" s="130"/>
      <c r="TCG42" s="131"/>
      <c r="TCH42" s="134"/>
      <c r="TCI42" s="130"/>
      <c r="TCJ42" s="133"/>
      <c r="TCK42" s="145"/>
      <c r="TCL42" s="129"/>
      <c r="TCM42" s="130"/>
      <c r="TCN42" s="130"/>
      <c r="TCO42" s="131"/>
      <c r="TCP42" s="134"/>
      <c r="TCQ42" s="130"/>
      <c r="TCR42" s="133"/>
      <c r="TCS42" s="145"/>
      <c r="TCT42" s="129"/>
      <c r="TCU42" s="130"/>
      <c r="TCV42" s="130"/>
      <c r="TCW42" s="131"/>
      <c r="TCX42" s="134"/>
      <c r="TCY42" s="130"/>
      <c r="TCZ42" s="133"/>
      <c r="TDA42" s="145"/>
      <c r="TDB42" s="129"/>
      <c r="TDC42" s="130"/>
      <c r="TDD42" s="130"/>
      <c r="TDE42" s="131"/>
      <c r="TDF42" s="134"/>
      <c r="TDG42" s="130"/>
      <c r="TDH42" s="133"/>
      <c r="TDI42" s="145"/>
      <c r="TDJ42" s="129"/>
      <c r="TDK42" s="130"/>
      <c r="TDL42" s="130"/>
      <c r="TDM42" s="131"/>
      <c r="TDN42" s="134"/>
      <c r="TDO42" s="130"/>
      <c r="TDP42" s="133"/>
      <c r="TDQ42" s="145"/>
      <c r="TDR42" s="129"/>
      <c r="TDS42" s="130"/>
      <c r="TDT42" s="130"/>
      <c r="TDU42" s="131"/>
      <c r="TDV42" s="134"/>
      <c r="TDW42" s="130"/>
      <c r="TDX42" s="133"/>
      <c r="TDY42" s="145"/>
      <c r="TDZ42" s="129"/>
      <c r="TEA42" s="130"/>
      <c r="TEB42" s="130"/>
      <c r="TEC42" s="131"/>
      <c r="TED42" s="134"/>
      <c r="TEE42" s="130"/>
      <c r="TEF42" s="133"/>
      <c r="TEG42" s="145"/>
      <c r="TEH42" s="129"/>
      <c r="TEI42" s="130"/>
      <c r="TEJ42" s="130"/>
      <c r="TEK42" s="131"/>
      <c r="TEL42" s="134"/>
      <c r="TEM42" s="130"/>
      <c r="TEN42" s="133"/>
      <c r="TEO42" s="145"/>
      <c r="TEP42" s="129"/>
      <c r="TEQ42" s="130"/>
      <c r="TER42" s="130"/>
      <c r="TES42" s="131"/>
      <c r="TET42" s="134"/>
      <c r="TEU42" s="130"/>
      <c r="TEV42" s="133"/>
      <c r="TEW42" s="145"/>
      <c r="TEX42" s="129"/>
      <c r="TEY42" s="130"/>
      <c r="TEZ42" s="130"/>
      <c r="TFA42" s="131"/>
      <c r="TFB42" s="134"/>
      <c r="TFC42" s="130"/>
      <c r="TFD42" s="133"/>
      <c r="TFE42" s="145"/>
      <c r="TFF42" s="129"/>
      <c r="TFG42" s="130"/>
      <c r="TFH42" s="130"/>
      <c r="TFI42" s="131"/>
      <c r="TFJ42" s="134"/>
      <c r="TFK42" s="130"/>
      <c r="TFL42" s="133"/>
      <c r="TFM42" s="145"/>
      <c r="TFN42" s="129"/>
      <c r="TFO42" s="130"/>
      <c r="TFP42" s="130"/>
      <c r="TFQ42" s="131"/>
      <c r="TFR42" s="134"/>
      <c r="TFS42" s="130"/>
      <c r="TFT42" s="133"/>
      <c r="TFU42" s="145"/>
      <c r="TFV42" s="129"/>
      <c r="TFW42" s="130"/>
      <c r="TFX42" s="130"/>
      <c r="TFY42" s="131"/>
      <c r="TFZ42" s="134"/>
      <c r="TGA42" s="130"/>
      <c r="TGB42" s="133"/>
      <c r="TGC42" s="145"/>
      <c r="TGD42" s="129"/>
      <c r="TGE42" s="130"/>
      <c r="TGF42" s="130"/>
      <c r="TGG42" s="131"/>
      <c r="TGH42" s="134"/>
      <c r="TGI42" s="130"/>
      <c r="TGJ42" s="133"/>
      <c r="TGK42" s="145"/>
      <c r="TGL42" s="129"/>
      <c r="TGM42" s="130"/>
      <c r="TGN42" s="130"/>
      <c r="TGO42" s="131"/>
      <c r="TGP42" s="134"/>
      <c r="TGQ42" s="130"/>
      <c r="TGR42" s="133"/>
      <c r="TGS42" s="145"/>
      <c r="TGT42" s="129"/>
      <c r="TGU42" s="130"/>
      <c r="TGV42" s="130"/>
      <c r="TGW42" s="131"/>
      <c r="TGX42" s="134"/>
      <c r="TGY42" s="130"/>
      <c r="TGZ42" s="133"/>
      <c r="THA42" s="145"/>
      <c r="THB42" s="129"/>
      <c r="THC42" s="130"/>
      <c r="THD42" s="130"/>
      <c r="THE42" s="131"/>
      <c r="THF42" s="134"/>
      <c r="THG42" s="130"/>
      <c r="THH42" s="133"/>
      <c r="THI42" s="145"/>
      <c r="THJ42" s="129"/>
      <c r="THK42" s="130"/>
      <c r="THL42" s="130"/>
      <c r="THM42" s="131"/>
      <c r="THN42" s="134"/>
      <c r="THO42" s="130"/>
      <c r="THP42" s="133"/>
      <c r="THQ42" s="145"/>
      <c r="THR42" s="129"/>
      <c r="THS42" s="130"/>
      <c r="THT42" s="130"/>
      <c r="THU42" s="131"/>
      <c r="THV42" s="134"/>
      <c r="THW42" s="130"/>
      <c r="THX42" s="133"/>
      <c r="THY42" s="145"/>
      <c r="THZ42" s="129"/>
      <c r="TIA42" s="130"/>
      <c r="TIB42" s="130"/>
      <c r="TIC42" s="131"/>
      <c r="TID42" s="134"/>
      <c r="TIE42" s="130"/>
      <c r="TIF42" s="133"/>
      <c r="TIG42" s="145"/>
      <c r="TIH42" s="129"/>
      <c r="TII42" s="130"/>
      <c r="TIJ42" s="130"/>
      <c r="TIK42" s="131"/>
      <c r="TIL42" s="134"/>
      <c r="TIM42" s="130"/>
      <c r="TIN42" s="133"/>
      <c r="TIO42" s="145"/>
      <c r="TIP42" s="129"/>
      <c r="TIQ42" s="130"/>
      <c r="TIR42" s="130"/>
      <c r="TIS42" s="131"/>
      <c r="TIT42" s="134"/>
      <c r="TIU42" s="130"/>
      <c r="TIV42" s="133"/>
      <c r="TIW42" s="145"/>
      <c r="TIX42" s="129"/>
      <c r="TIY42" s="130"/>
      <c r="TIZ42" s="130"/>
      <c r="TJA42" s="131"/>
      <c r="TJB42" s="134"/>
      <c r="TJC42" s="130"/>
      <c r="TJD42" s="133"/>
      <c r="TJE42" s="145"/>
      <c r="TJF42" s="129"/>
      <c r="TJG42" s="130"/>
      <c r="TJH42" s="130"/>
      <c r="TJI42" s="131"/>
      <c r="TJJ42" s="134"/>
      <c r="TJK42" s="130"/>
      <c r="TJL42" s="133"/>
      <c r="TJM42" s="145"/>
      <c r="TJN42" s="129"/>
      <c r="TJO42" s="130"/>
      <c r="TJP42" s="130"/>
      <c r="TJQ42" s="131"/>
      <c r="TJR42" s="134"/>
      <c r="TJS42" s="130"/>
      <c r="TJT42" s="133"/>
      <c r="TJU42" s="145"/>
      <c r="TJV42" s="129"/>
      <c r="TJW42" s="130"/>
      <c r="TJX42" s="130"/>
      <c r="TJY42" s="131"/>
      <c r="TJZ42" s="134"/>
      <c r="TKA42" s="130"/>
      <c r="TKB42" s="133"/>
      <c r="TKC42" s="145"/>
      <c r="TKD42" s="129"/>
      <c r="TKE42" s="130"/>
      <c r="TKF42" s="130"/>
      <c r="TKG42" s="131"/>
      <c r="TKH42" s="134"/>
      <c r="TKI42" s="130"/>
      <c r="TKJ42" s="133"/>
      <c r="TKK42" s="145"/>
      <c r="TKL42" s="129"/>
      <c r="TKM42" s="130"/>
      <c r="TKN42" s="130"/>
      <c r="TKO42" s="131"/>
      <c r="TKP42" s="134"/>
      <c r="TKQ42" s="130"/>
      <c r="TKR42" s="133"/>
      <c r="TKS42" s="145"/>
      <c r="TKT42" s="129"/>
      <c r="TKU42" s="130"/>
      <c r="TKV42" s="130"/>
      <c r="TKW42" s="131"/>
      <c r="TKX42" s="134"/>
      <c r="TKY42" s="130"/>
      <c r="TKZ42" s="133"/>
      <c r="TLA42" s="145"/>
      <c r="TLB42" s="129"/>
      <c r="TLC42" s="130"/>
      <c r="TLD42" s="130"/>
      <c r="TLE42" s="131"/>
      <c r="TLF42" s="134"/>
      <c r="TLG42" s="130"/>
      <c r="TLH42" s="133"/>
      <c r="TLI42" s="145"/>
      <c r="TLJ42" s="129"/>
      <c r="TLK42" s="130"/>
      <c r="TLL42" s="130"/>
      <c r="TLM42" s="131"/>
      <c r="TLN42" s="134"/>
      <c r="TLO42" s="130"/>
      <c r="TLP42" s="133"/>
      <c r="TLQ42" s="145"/>
      <c r="TLR42" s="129"/>
      <c r="TLS42" s="130"/>
      <c r="TLT42" s="130"/>
      <c r="TLU42" s="131"/>
      <c r="TLV42" s="134"/>
      <c r="TLW42" s="130"/>
      <c r="TLX42" s="133"/>
      <c r="TLY42" s="145"/>
      <c r="TLZ42" s="129"/>
      <c r="TMA42" s="130"/>
      <c r="TMB42" s="130"/>
      <c r="TMC42" s="131"/>
      <c r="TMD42" s="134"/>
      <c r="TME42" s="130"/>
      <c r="TMF42" s="133"/>
      <c r="TMG42" s="145"/>
      <c r="TMH42" s="129"/>
      <c r="TMI42" s="130"/>
      <c r="TMJ42" s="130"/>
      <c r="TMK42" s="131"/>
      <c r="TML42" s="134"/>
      <c r="TMM42" s="130"/>
      <c r="TMN42" s="133"/>
      <c r="TMO42" s="145"/>
      <c r="TMP42" s="129"/>
      <c r="TMQ42" s="130"/>
      <c r="TMR42" s="130"/>
      <c r="TMS42" s="131"/>
      <c r="TMT42" s="134"/>
      <c r="TMU42" s="130"/>
      <c r="TMV42" s="133"/>
      <c r="TMW42" s="145"/>
      <c r="TMX42" s="129"/>
      <c r="TMY42" s="130"/>
      <c r="TMZ42" s="130"/>
      <c r="TNA42" s="131"/>
      <c r="TNB42" s="134"/>
      <c r="TNC42" s="130"/>
      <c r="TND42" s="133"/>
      <c r="TNE42" s="145"/>
      <c r="TNF42" s="129"/>
      <c r="TNG42" s="130"/>
      <c r="TNH42" s="130"/>
      <c r="TNI42" s="131"/>
      <c r="TNJ42" s="134"/>
      <c r="TNK42" s="130"/>
      <c r="TNL42" s="133"/>
      <c r="TNM42" s="145"/>
      <c r="TNN42" s="129"/>
      <c r="TNO42" s="130"/>
      <c r="TNP42" s="130"/>
      <c r="TNQ42" s="131"/>
      <c r="TNR42" s="134"/>
      <c r="TNS42" s="130"/>
      <c r="TNT42" s="133"/>
      <c r="TNU42" s="145"/>
      <c r="TNV42" s="129"/>
      <c r="TNW42" s="130"/>
      <c r="TNX42" s="130"/>
      <c r="TNY42" s="131"/>
      <c r="TNZ42" s="134"/>
      <c r="TOA42" s="130"/>
      <c r="TOB42" s="133"/>
      <c r="TOC42" s="145"/>
      <c r="TOD42" s="129"/>
      <c r="TOE42" s="130"/>
      <c r="TOF42" s="130"/>
      <c r="TOG42" s="131"/>
      <c r="TOH42" s="134"/>
      <c r="TOI42" s="130"/>
      <c r="TOJ42" s="133"/>
      <c r="TOK42" s="145"/>
      <c r="TOL42" s="129"/>
      <c r="TOM42" s="130"/>
      <c r="TON42" s="130"/>
      <c r="TOO42" s="131"/>
      <c r="TOP42" s="134"/>
      <c r="TOQ42" s="130"/>
      <c r="TOR42" s="133"/>
      <c r="TOS42" s="145"/>
      <c r="TOT42" s="129"/>
      <c r="TOU42" s="130"/>
      <c r="TOV42" s="130"/>
      <c r="TOW42" s="131"/>
      <c r="TOX42" s="134"/>
      <c r="TOY42" s="130"/>
      <c r="TOZ42" s="133"/>
      <c r="TPA42" s="145"/>
      <c r="TPB42" s="129"/>
      <c r="TPC42" s="130"/>
      <c r="TPD42" s="130"/>
      <c r="TPE42" s="131"/>
      <c r="TPF42" s="134"/>
      <c r="TPG42" s="130"/>
      <c r="TPH42" s="133"/>
      <c r="TPI42" s="145"/>
      <c r="TPJ42" s="129"/>
      <c r="TPK42" s="130"/>
      <c r="TPL42" s="130"/>
      <c r="TPM42" s="131"/>
      <c r="TPN42" s="134"/>
      <c r="TPO42" s="130"/>
      <c r="TPP42" s="133"/>
      <c r="TPQ42" s="145"/>
      <c r="TPR42" s="129"/>
      <c r="TPS42" s="130"/>
      <c r="TPT42" s="130"/>
      <c r="TPU42" s="131"/>
      <c r="TPV42" s="134"/>
      <c r="TPW42" s="130"/>
      <c r="TPX42" s="133"/>
      <c r="TPY42" s="145"/>
      <c r="TPZ42" s="129"/>
      <c r="TQA42" s="130"/>
      <c r="TQB42" s="130"/>
      <c r="TQC42" s="131"/>
      <c r="TQD42" s="134"/>
      <c r="TQE42" s="130"/>
      <c r="TQF42" s="133"/>
      <c r="TQG42" s="145"/>
      <c r="TQH42" s="129"/>
      <c r="TQI42" s="130"/>
      <c r="TQJ42" s="130"/>
      <c r="TQK42" s="131"/>
      <c r="TQL42" s="134"/>
      <c r="TQM42" s="130"/>
      <c r="TQN42" s="133"/>
      <c r="TQO42" s="145"/>
      <c r="TQP42" s="129"/>
      <c r="TQQ42" s="130"/>
      <c r="TQR42" s="130"/>
      <c r="TQS42" s="131"/>
      <c r="TQT42" s="134"/>
      <c r="TQU42" s="130"/>
      <c r="TQV42" s="133"/>
      <c r="TQW42" s="145"/>
      <c r="TQX42" s="129"/>
      <c r="TQY42" s="130"/>
      <c r="TQZ42" s="130"/>
      <c r="TRA42" s="131"/>
      <c r="TRB42" s="134"/>
      <c r="TRC42" s="130"/>
      <c r="TRD42" s="133"/>
      <c r="TRE42" s="145"/>
      <c r="TRF42" s="129"/>
      <c r="TRG42" s="130"/>
      <c r="TRH42" s="130"/>
      <c r="TRI42" s="131"/>
      <c r="TRJ42" s="134"/>
      <c r="TRK42" s="130"/>
      <c r="TRL42" s="133"/>
      <c r="TRM42" s="145"/>
      <c r="TRN42" s="129"/>
      <c r="TRO42" s="130"/>
      <c r="TRP42" s="130"/>
      <c r="TRQ42" s="131"/>
      <c r="TRR42" s="134"/>
      <c r="TRS42" s="130"/>
      <c r="TRT42" s="133"/>
      <c r="TRU42" s="145"/>
      <c r="TRV42" s="129"/>
      <c r="TRW42" s="130"/>
      <c r="TRX42" s="130"/>
      <c r="TRY42" s="131"/>
      <c r="TRZ42" s="134"/>
      <c r="TSA42" s="130"/>
      <c r="TSB42" s="133"/>
      <c r="TSC42" s="145"/>
      <c r="TSD42" s="129"/>
      <c r="TSE42" s="130"/>
      <c r="TSF42" s="130"/>
      <c r="TSG42" s="131"/>
      <c r="TSH42" s="134"/>
      <c r="TSI42" s="130"/>
      <c r="TSJ42" s="133"/>
      <c r="TSK42" s="145"/>
      <c r="TSL42" s="129"/>
      <c r="TSM42" s="130"/>
      <c r="TSN42" s="130"/>
      <c r="TSO42" s="131"/>
      <c r="TSP42" s="134"/>
      <c r="TSQ42" s="130"/>
      <c r="TSR42" s="133"/>
      <c r="TSS42" s="145"/>
      <c r="TST42" s="129"/>
      <c r="TSU42" s="130"/>
      <c r="TSV42" s="130"/>
      <c r="TSW42" s="131"/>
      <c r="TSX42" s="134"/>
      <c r="TSY42" s="130"/>
      <c r="TSZ42" s="133"/>
      <c r="TTA42" s="145"/>
      <c r="TTB42" s="129"/>
      <c r="TTC42" s="130"/>
      <c r="TTD42" s="130"/>
      <c r="TTE42" s="131"/>
      <c r="TTF42" s="134"/>
      <c r="TTG42" s="130"/>
      <c r="TTH42" s="133"/>
      <c r="TTI42" s="145"/>
      <c r="TTJ42" s="129"/>
      <c r="TTK42" s="130"/>
      <c r="TTL42" s="130"/>
      <c r="TTM42" s="131"/>
      <c r="TTN42" s="134"/>
      <c r="TTO42" s="130"/>
      <c r="TTP42" s="133"/>
      <c r="TTQ42" s="145"/>
      <c r="TTR42" s="129"/>
      <c r="TTS42" s="130"/>
      <c r="TTT42" s="130"/>
      <c r="TTU42" s="131"/>
      <c r="TTV42" s="134"/>
      <c r="TTW42" s="130"/>
      <c r="TTX42" s="133"/>
      <c r="TTY42" s="145"/>
      <c r="TTZ42" s="129"/>
      <c r="TUA42" s="130"/>
      <c r="TUB42" s="130"/>
      <c r="TUC42" s="131"/>
      <c r="TUD42" s="134"/>
      <c r="TUE42" s="130"/>
      <c r="TUF42" s="133"/>
      <c r="TUG42" s="145"/>
      <c r="TUH42" s="129"/>
      <c r="TUI42" s="130"/>
      <c r="TUJ42" s="130"/>
      <c r="TUK42" s="131"/>
      <c r="TUL42" s="134"/>
      <c r="TUM42" s="130"/>
      <c r="TUN42" s="133"/>
      <c r="TUO42" s="145"/>
      <c r="TUP42" s="129"/>
      <c r="TUQ42" s="130"/>
      <c r="TUR42" s="130"/>
      <c r="TUS42" s="131"/>
      <c r="TUT42" s="134"/>
      <c r="TUU42" s="130"/>
      <c r="TUV42" s="133"/>
      <c r="TUW42" s="145"/>
      <c r="TUX42" s="129"/>
      <c r="TUY42" s="130"/>
      <c r="TUZ42" s="130"/>
      <c r="TVA42" s="131"/>
      <c r="TVB42" s="134"/>
      <c r="TVC42" s="130"/>
      <c r="TVD42" s="133"/>
      <c r="TVE42" s="145"/>
      <c r="TVF42" s="129"/>
      <c r="TVG42" s="130"/>
      <c r="TVH42" s="130"/>
      <c r="TVI42" s="131"/>
      <c r="TVJ42" s="134"/>
      <c r="TVK42" s="130"/>
      <c r="TVL42" s="133"/>
      <c r="TVM42" s="145"/>
      <c r="TVN42" s="129"/>
      <c r="TVO42" s="130"/>
      <c r="TVP42" s="130"/>
      <c r="TVQ42" s="131"/>
      <c r="TVR42" s="134"/>
      <c r="TVS42" s="130"/>
      <c r="TVT42" s="133"/>
      <c r="TVU42" s="145"/>
      <c r="TVV42" s="129"/>
      <c r="TVW42" s="130"/>
      <c r="TVX42" s="130"/>
      <c r="TVY42" s="131"/>
      <c r="TVZ42" s="134"/>
      <c r="TWA42" s="130"/>
      <c r="TWB42" s="133"/>
      <c r="TWC42" s="145"/>
      <c r="TWD42" s="129"/>
      <c r="TWE42" s="130"/>
      <c r="TWF42" s="130"/>
      <c r="TWG42" s="131"/>
      <c r="TWH42" s="134"/>
      <c r="TWI42" s="130"/>
      <c r="TWJ42" s="133"/>
      <c r="TWK42" s="145"/>
      <c r="TWL42" s="129"/>
      <c r="TWM42" s="130"/>
      <c r="TWN42" s="130"/>
      <c r="TWO42" s="131"/>
      <c r="TWP42" s="134"/>
      <c r="TWQ42" s="130"/>
      <c r="TWR42" s="133"/>
      <c r="TWS42" s="145"/>
      <c r="TWT42" s="129"/>
      <c r="TWU42" s="130"/>
      <c r="TWV42" s="130"/>
      <c r="TWW42" s="131"/>
      <c r="TWX42" s="134"/>
      <c r="TWY42" s="130"/>
      <c r="TWZ42" s="133"/>
      <c r="TXA42" s="145"/>
      <c r="TXB42" s="129"/>
      <c r="TXC42" s="130"/>
      <c r="TXD42" s="130"/>
      <c r="TXE42" s="131"/>
      <c r="TXF42" s="134"/>
      <c r="TXG42" s="130"/>
      <c r="TXH42" s="133"/>
      <c r="TXI42" s="145"/>
      <c r="TXJ42" s="129"/>
      <c r="TXK42" s="130"/>
      <c r="TXL42" s="130"/>
      <c r="TXM42" s="131"/>
      <c r="TXN42" s="134"/>
      <c r="TXO42" s="130"/>
      <c r="TXP42" s="133"/>
      <c r="TXQ42" s="145"/>
      <c r="TXR42" s="129"/>
      <c r="TXS42" s="130"/>
      <c r="TXT42" s="130"/>
      <c r="TXU42" s="131"/>
      <c r="TXV42" s="134"/>
      <c r="TXW42" s="130"/>
      <c r="TXX42" s="133"/>
      <c r="TXY42" s="145"/>
      <c r="TXZ42" s="129"/>
      <c r="TYA42" s="130"/>
      <c r="TYB42" s="130"/>
      <c r="TYC42" s="131"/>
      <c r="TYD42" s="134"/>
      <c r="TYE42" s="130"/>
      <c r="TYF42" s="133"/>
      <c r="TYG42" s="145"/>
      <c r="TYH42" s="129"/>
      <c r="TYI42" s="130"/>
      <c r="TYJ42" s="130"/>
      <c r="TYK42" s="131"/>
      <c r="TYL42" s="134"/>
      <c r="TYM42" s="130"/>
      <c r="TYN42" s="133"/>
      <c r="TYO42" s="145"/>
      <c r="TYP42" s="129"/>
      <c r="TYQ42" s="130"/>
      <c r="TYR42" s="130"/>
      <c r="TYS42" s="131"/>
      <c r="TYT42" s="134"/>
      <c r="TYU42" s="130"/>
      <c r="TYV42" s="133"/>
      <c r="TYW42" s="145"/>
      <c r="TYX42" s="129"/>
      <c r="TYY42" s="130"/>
      <c r="TYZ42" s="130"/>
      <c r="TZA42" s="131"/>
      <c r="TZB42" s="134"/>
      <c r="TZC42" s="130"/>
      <c r="TZD42" s="133"/>
      <c r="TZE42" s="145"/>
      <c r="TZF42" s="129"/>
      <c r="TZG42" s="130"/>
      <c r="TZH42" s="130"/>
      <c r="TZI42" s="131"/>
      <c r="TZJ42" s="134"/>
      <c r="TZK42" s="130"/>
      <c r="TZL42" s="133"/>
      <c r="TZM42" s="145"/>
      <c r="TZN42" s="129"/>
      <c r="TZO42" s="130"/>
      <c r="TZP42" s="130"/>
      <c r="TZQ42" s="131"/>
      <c r="TZR42" s="134"/>
      <c r="TZS42" s="130"/>
      <c r="TZT42" s="133"/>
      <c r="TZU42" s="145"/>
      <c r="TZV42" s="129"/>
      <c r="TZW42" s="130"/>
      <c r="TZX42" s="130"/>
      <c r="TZY42" s="131"/>
      <c r="TZZ42" s="134"/>
      <c r="UAA42" s="130"/>
      <c r="UAB42" s="133"/>
      <c r="UAC42" s="145"/>
      <c r="UAD42" s="129"/>
      <c r="UAE42" s="130"/>
      <c r="UAF42" s="130"/>
      <c r="UAG42" s="131"/>
      <c r="UAH42" s="134"/>
      <c r="UAI42" s="130"/>
      <c r="UAJ42" s="133"/>
      <c r="UAK42" s="145"/>
      <c r="UAL42" s="129"/>
      <c r="UAM42" s="130"/>
      <c r="UAN42" s="130"/>
      <c r="UAO42" s="131"/>
      <c r="UAP42" s="134"/>
      <c r="UAQ42" s="130"/>
      <c r="UAR42" s="133"/>
      <c r="UAS42" s="145"/>
      <c r="UAT42" s="129"/>
      <c r="UAU42" s="130"/>
      <c r="UAV42" s="130"/>
      <c r="UAW42" s="131"/>
      <c r="UAX42" s="134"/>
      <c r="UAY42" s="130"/>
      <c r="UAZ42" s="133"/>
      <c r="UBA42" s="145"/>
      <c r="UBB42" s="129"/>
      <c r="UBC42" s="130"/>
      <c r="UBD42" s="130"/>
      <c r="UBE42" s="131"/>
      <c r="UBF42" s="134"/>
      <c r="UBG42" s="130"/>
      <c r="UBH42" s="133"/>
      <c r="UBI42" s="145"/>
      <c r="UBJ42" s="129"/>
      <c r="UBK42" s="130"/>
      <c r="UBL42" s="130"/>
      <c r="UBM42" s="131"/>
      <c r="UBN42" s="134"/>
      <c r="UBO42" s="130"/>
      <c r="UBP42" s="133"/>
      <c r="UBQ42" s="145"/>
      <c r="UBR42" s="129"/>
      <c r="UBS42" s="130"/>
      <c r="UBT42" s="130"/>
      <c r="UBU42" s="131"/>
      <c r="UBV42" s="134"/>
      <c r="UBW42" s="130"/>
      <c r="UBX42" s="133"/>
      <c r="UBY42" s="145"/>
      <c r="UBZ42" s="129"/>
      <c r="UCA42" s="130"/>
      <c r="UCB42" s="130"/>
      <c r="UCC42" s="131"/>
      <c r="UCD42" s="134"/>
      <c r="UCE42" s="130"/>
      <c r="UCF42" s="133"/>
      <c r="UCG42" s="145"/>
      <c r="UCH42" s="129"/>
      <c r="UCI42" s="130"/>
      <c r="UCJ42" s="130"/>
      <c r="UCK42" s="131"/>
      <c r="UCL42" s="134"/>
      <c r="UCM42" s="130"/>
      <c r="UCN42" s="133"/>
      <c r="UCO42" s="145"/>
      <c r="UCP42" s="129"/>
      <c r="UCQ42" s="130"/>
      <c r="UCR42" s="130"/>
      <c r="UCS42" s="131"/>
      <c r="UCT42" s="134"/>
      <c r="UCU42" s="130"/>
      <c r="UCV42" s="133"/>
      <c r="UCW42" s="145"/>
      <c r="UCX42" s="129"/>
      <c r="UCY42" s="130"/>
      <c r="UCZ42" s="130"/>
      <c r="UDA42" s="131"/>
      <c r="UDB42" s="134"/>
      <c r="UDC42" s="130"/>
      <c r="UDD42" s="133"/>
      <c r="UDE42" s="145"/>
      <c r="UDF42" s="129"/>
      <c r="UDG42" s="130"/>
      <c r="UDH42" s="130"/>
      <c r="UDI42" s="131"/>
      <c r="UDJ42" s="134"/>
      <c r="UDK42" s="130"/>
      <c r="UDL42" s="133"/>
      <c r="UDM42" s="145"/>
      <c r="UDN42" s="129"/>
      <c r="UDO42" s="130"/>
      <c r="UDP42" s="130"/>
      <c r="UDQ42" s="131"/>
      <c r="UDR42" s="134"/>
      <c r="UDS42" s="130"/>
      <c r="UDT42" s="133"/>
      <c r="UDU42" s="145"/>
      <c r="UDV42" s="129"/>
      <c r="UDW42" s="130"/>
      <c r="UDX42" s="130"/>
      <c r="UDY42" s="131"/>
      <c r="UDZ42" s="134"/>
      <c r="UEA42" s="130"/>
      <c r="UEB42" s="133"/>
      <c r="UEC42" s="145"/>
      <c r="UED42" s="129"/>
      <c r="UEE42" s="130"/>
      <c r="UEF42" s="130"/>
      <c r="UEG42" s="131"/>
      <c r="UEH42" s="134"/>
      <c r="UEI42" s="130"/>
      <c r="UEJ42" s="133"/>
      <c r="UEK42" s="145"/>
      <c r="UEL42" s="129"/>
      <c r="UEM42" s="130"/>
      <c r="UEN42" s="130"/>
      <c r="UEO42" s="131"/>
      <c r="UEP42" s="134"/>
      <c r="UEQ42" s="130"/>
      <c r="UER42" s="133"/>
      <c r="UES42" s="145"/>
      <c r="UET42" s="129"/>
      <c r="UEU42" s="130"/>
      <c r="UEV42" s="130"/>
      <c r="UEW42" s="131"/>
      <c r="UEX42" s="134"/>
      <c r="UEY42" s="130"/>
      <c r="UEZ42" s="133"/>
      <c r="UFA42" s="145"/>
      <c r="UFB42" s="129"/>
      <c r="UFC42" s="130"/>
      <c r="UFD42" s="130"/>
      <c r="UFE42" s="131"/>
      <c r="UFF42" s="134"/>
      <c r="UFG42" s="130"/>
      <c r="UFH42" s="133"/>
      <c r="UFI42" s="145"/>
      <c r="UFJ42" s="129"/>
      <c r="UFK42" s="130"/>
      <c r="UFL42" s="130"/>
      <c r="UFM42" s="131"/>
      <c r="UFN42" s="134"/>
      <c r="UFO42" s="130"/>
      <c r="UFP42" s="133"/>
      <c r="UFQ42" s="145"/>
      <c r="UFR42" s="129"/>
      <c r="UFS42" s="130"/>
      <c r="UFT42" s="130"/>
      <c r="UFU42" s="131"/>
      <c r="UFV42" s="134"/>
      <c r="UFW42" s="130"/>
      <c r="UFX42" s="133"/>
      <c r="UFY42" s="145"/>
      <c r="UFZ42" s="129"/>
      <c r="UGA42" s="130"/>
      <c r="UGB42" s="130"/>
      <c r="UGC42" s="131"/>
      <c r="UGD42" s="134"/>
      <c r="UGE42" s="130"/>
      <c r="UGF42" s="133"/>
      <c r="UGG42" s="145"/>
      <c r="UGH42" s="129"/>
      <c r="UGI42" s="130"/>
      <c r="UGJ42" s="130"/>
      <c r="UGK42" s="131"/>
      <c r="UGL42" s="134"/>
      <c r="UGM42" s="130"/>
      <c r="UGN42" s="133"/>
      <c r="UGO42" s="145"/>
      <c r="UGP42" s="129"/>
      <c r="UGQ42" s="130"/>
      <c r="UGR42" s="130"/>
      <c r="UGS42" s="131"/>
      <c r="UGT42" s="134"/>
      <c r="UGU42" s="130"/>
      <c r="UGV42" s="133"/>
      <c r="UGW42" s="145"/>
      <c r="UGX42" s="129"/>
      <c r="UGY42" s="130"/>
      <c r="UGZ42" s="130"/>
      <c r="UHA42" s="131"/>
      <c r="UHB42" s="134"/>
      <c r="UHC42" s="130"/>
      <c r="UHD42" s="133"/>
      <c r="UHE42" s="145"/>
      <c r="UHF42" s="129"/>
      <c r="UHG42" s="130"/>
      <c r="UHH42" s="130"/>
      <c r="UHI42" s="131"/>
      <c r="UHJ42" s="134"/>
      <c r="UHK42" s="130"/>
      <c r="UHL42" s="133"/>
      <c r="UHM42" s="145"/>
      <c r="UHN42" s="129"/>
      <c r="UHO42" s="130"/>
      <c r="UHP42" s="130"/>
      <c r="UHQ42" s="131"/>
      <c r="UHR42" s="134"/>
      <c r="UHS42" s="130"/>
      <c r="UHT42" s="133"/>
      <c r="UHU42" s="145"/>
      <c r="UHV42" s="129"/>
      <c r="UHW42" s="130"/>
      <c r="UHX42" s="130"/>
      <c r="UHY42" s="131"/>
      <c r="UHZ42" s="134"/>
      <c r="UIA42" s="130"/>
      <c r="UIB42" s="133"/>
      <c r="UIC42" s="145"/>
      <c r="UID42" s="129"/>
      <c r="UIE42" s="130"/>
      <c r="UIF42" s="130"/>
      <c r="UIG42" s="131"/>
      <c r="UIH42" s="134"/>
      <c r="UII42" s="130"/>
      <c r="UIJ42" s="133"/>
      <c r="UIK42" s="145"/>
      <c r="UIL42" s="129"/>
      <c r="UIM42" s="130"/>
      <c r="UIN42" s="130"/>
      <c r="UIO42" s="131"/>
      <c r="UIP42" s="134"/>
      <c r="UIQ42" s="130"/>
      <c r="UIR42" s="133"/>
      <c r="UIS42" s="145"/>
      <c r="UIT42" s="129"/>
      <c r="UIU42" s="130"/>
      <c r="UIV42" s="130"/>
      <c r="UIW42" s="131"/>
      <c r="UIX42" s="134"/>
      <c r="UIY42" s="130"/>
      <c r="UIZ42" s="133"/>
      <c r="UJA42" s="145"/>
      <c r="UJB42" s="129"/>
      <c r="UJC42" s="130"/>
      <c r="UJD42" s="130"/>
      <c r="UJE42" s="131"/>
      <c r="UJF42" s="134"/>
      <c r="UJG42" s="130"/>
      <c r="UJH42" s="133"/>
      <c r="UJI42" s="145"/>
      <c r="UJJ42" s="129"/>
      <c r="UJK42" s="130"/>
      <c r="UJL42" s="130"/>
      <c r="UJM42" s="131"/>
      <c r="UJN42" s="134"/>
      <c r="UJO42" s="130"/>
      <c r="UJP42" s="133"/>
      <c r="UJQ42" s="145"/>
      <c r="UJR42" s="129"/>
      <c r="UJS42" s="130"/>
      <c r="UJT42" s="130"/>
      <c r="UJU42" s="131"/>
      <c r="UJV42" s="134"/>
      <c r="UJW42" s="130"/>
      <c r="UJX42" s="133"/>
      <c r="UJY42" s="145"/>
      <c r="UJZ42" s="129"/>
      <c r="UKA42" s="130"/>
      <c r="UKB42" s="130"/>
      <c r="UKC42" s="131"/>
      <c r="UKD42" s="134"/>
      <c r="UKE42" s="130"/>
      <c r="UKF42" s="133"/>
      <c r="UKG42" s="145"/>
      <c r="UKH42" s="129"/>
      <c r="UKI42" s="130"/>
      <c r="UKJ42" s="130"/>
      <c r="UKK42" s="131"/>
      <c r="UKL42" s="134"/>
      <c r="UKM42" s="130"/>
      <c r="UKN42" s="133"/>
      <c r="UKO42" s="145"/>
      <c r="UKP42" s="129"/>
      <c r="UKQ42" s="130"/>
      <c r="UKR42" s="130"/>
      <c r="UKS42" s="131"/>
      <c r="UKT42" s="134"/>
      <c r="UKU42" s="130"/>
      <c r="UKV42" s="133"/>
      <c r="UKW42" s="145"/>
      <c r="UKX42" s="129"/>
      <c r="UKY42" s="130"/>
      <c r="UKZ42" s="130"/>
      <c r="ULA42" s="131"/>
      <c r="ULB42" s="134"/>
      <c r="ULC42" s="130"/>
      <c r="ULD42" s="133"/>
      <c r="ULE42" s="145"/>
      <c r="ULF42" s="129"/>
      <c r="ULG42" s="130"/>
      <c r="ULH42" s="130"/>
      <c r="ULI42" s="131"/>
      <c r="ULJ42" s="134"/>
      <c r="ULK42" s="130"/>
      <c r="ULL42" s="133"/>
      <c r="ULM42" s="145"/>
      <c r="ULN42" s="129"/>
      <c r="ULO42" s="130"/>
      <c r="ULP42" s="130"/>
      <c r="ULQ42" s="131"/>
      <c r="ULR42" s="134"/>
      <c r="ULS42" s="130"/>
      <c r="ULT42" s="133"/>
      <c r="ULU42" s="145"/>
      <c r="ULV42" s="129"/>
      <c r="ULW42" s="130"/>
      <c r="ULX42" s="130"/>
      <c r="ULY42" s="131"/>
      <c r="ULZ42" s="134"/>
      <c r="UMA42" s="130"/>
      <c r="UMB42" s="133"/>
      <c r="UMC42" s="145"/>
      <c r="UMD42" s="129"/>
      <c r="UME42" s="130"/>
      <c r="UMF42" s="130"/>
      <c r="UMG42" s="131"/>
      <c r="UMH42" s="134"/>
      <c r="UMI42" s="130"/>
      <c r="UMJ42" s="133"/>
      <c r="UMK42" s="145"/>
      <c r="UML42" s="129"/>
      <c r="UMM42" s="130"/>
      <c r="UMN42" s="130"/>
      <c r="UMO42" s="131"/>
      <c r="UMP42" s="134"/>
      <c r="UMQ42" s="130"/>
      <c r="UMR42" s="133"/>
      <c r="UMS42" s="145"/>
      <c r="UMT42" s="129"/>
      <c r="UMU42" s="130"/>
      <c r="UMV42" s="130"/>
      <c r="UMW42" s="131"/>
      <c r="UMX42" s="134"/>
      <c r="UMY42" s="130"/>
      <c r="UMZ42" s="133"/>
      <c r="UNA42" s="145"/>
      <c r="UNB42" s="129"/>
      <c r="UNC42" s="130"/>
      <c r="UND42" s="130"/>
      <c r="UNE42" s="131"/>
      <c r="UNF42" s="134"/>
      <c r="UNG42" s="130"/>
      <c r="UNH42" s="133"/>
      <c r="UNI42" s="145"/>
      <c r="UNJ42" s="129"/>
      <c r="UNK42" s="130"/>
      <c r="UNL42" s="130"/>
      <c r="UNM42" s="131"/>
      <c r="UNN42" s="134"/>
      <c r="UNO42" s="130"/>
      <c r="UNP42" s="133"/>
      <c r="UNQ42" s="145"/>
      <c r="UNR42" s="129"/>
      <c r="UNS42" s="130"/>
      <c r="UNT42" s="130"/>
      <c r="UNU42" s="131"/>
      <c r="UNV42" s="134"/>
      <c r="UNW42" s="130"/>
      <c r="UNX42" s="133"/>
      <c r="UNY42" s="145"/>
      <c r="UNZ42" s="129"/>
      <c r="UOA42" s="130"/>
      <c r="UOB42" s="130"/>
      <c r="UOC42" s="131"/>
      <c r="UOD42" s="134"/>
      <c r="UOE42" s="130"/>
      <c r="UOF42" s="133"/>
      <c r="UOG42" s="145"/>
      <c r="UOH42" s="129"/>
      <c r="UOI42" s="130"/>
      <c r="UOJ42" s="130"/>
      <c r="UOK42" s="131"/>
      <c r="UOL42" s="134"/>
      <c r="UOM42" s="130"/>
      <c r="UON42" s="133"/>
      <c r="UOO42" s="145"/>
      <c r="UOP42" s="129"/>
      <c r="UOQ42" s="130"/>
      <c r="UOR42" s="130"/>
      <c r="UOS42" s="131"/>
      <c r="UOT42" s="134"/>
      <c r="UOU42" s="130"/>
      <c r="UOV42" s="133"/>
      <c r="UOW42" s="145"/>
      <c r="UOX42" s="129"/>
      <c r="UOY42" s="130"/>
      <c r="UOZ42" s="130"/>
      <c r="UPA42" s="131"/>
      <c r="UPB42" s="134"/>
      <c r="UPC42" s="130"/>
      <c r="UPD42" s="133"/>
      <c r="UPE42" s="145"/>
      <c r="UPF42" s="129"/>
      <c r="UPG42" s="130"/>
      <c r="UPH42" s="130"/>
      <c r="UPI42" s="131"/>
      <c r="UPJ42" s="134"/>
      <c r="UPK42" s="130"/>
      <c r="UPL42" s="133"/>
      <c r="UPM42" s="145"/>
      <c r="UPN42" s="129"/>
      <c r="UPO42" s="130"/>
      <c r="UPP42" s="130"/>
      <c r="UPQ42" s="131"/>
      <c r="UPR42" s="134"/>
      <c r="UPS42" s="130"/>
      <c r="UPT42" s="133"/>
      <c r="UPU42" s="145"/>
      <c r="UPV42" s="129"/>
      <c r="UPW42" s="130"/>
      <c r="UPX42" s="130"/>
      <c r="UPY42" s="131"/>
      <c r="UPZ42" s="134"/>
      <c r="UQA42" s="130"/>
      <c r="UQB42" s="133"/>
      <c r="UQC42" s="145"/>
      <c r="UQD42" s="129"/>
      <c r="UQE42" s="130"/>
      <c r="UQF42" s="130"/>
      <c r="UQG42" s="131"/>
      <c r="UQH42" s="134"/>
      <c r="UQI42" s="130"/>
      <c r="UQJ42" s="133"/>
      <c r="UQK42" s="145"/>
      <c r="UQL42" s="129"/>
      <c r="UQM42" s="130"/>
      <c r="UQN42" s="130"/>
      <c r="UQO42" s="131"/>
      <c r="UQP42" s="134"/>
      <c r="UQQ42" s="130"/>
      <c r="UQR42" s="133"/>
      <c r="UQS42" s="145"/>
      <c r="UQT42" s="129"/>
      <c r="UQU42" s="130"/>
      <c r="UQV42" s="130"/>
      <c r="UQW42" s="131"/>
      <c r="UQX42" s="134"/>
      <c r="UQY42" s="130"/>
      <c r="UQZ42" s="133"/>
      <c r="URA42" s="145"/>
      <c r="URB42" s="129"/>
      <c r="URC42" s="130"/>
      <c r="URD42" s="130"/>
      <c r="URE42" s="131"/>
      <c r="URF42" s="134"/>
      <c r="URG42" s="130"/>
      <c r="URH42" s="133"/>
      <c r="URI42" s="145"/>
      <c r="URJ42" s="129"/>
      <c r="URK42" s="130"/>
      <c r="URL42" s="130"/>
      <c r="URM42" s="131"/>
      <c r="URN42" s="134"/>
      <c r="URO42" s="130"/>
      <c r="URP42" s="133"/>
      <c r="URQ42" s="145"/>
      <c r="URR42" s="129"/>
      <c r="URS42" s="130"/>
      <c r="URT42" s="130"/>
      <c r="URU42" s="131"/>
      <c r="URV42" s="134"/>
      <c r="URW42" s="130"/>
      <c r="URX42" s="133"/>
      <c r="URY42" s="145"/>
      <c r="URZ42" s="129"/>
      <c r="USA42" s="130"/>
      <c r="USB42" s="130"/>
      <c r="USC42" s="131"/>
      <c r="USD42" s="134"/>
      <c r="USE42" s="130"/>
      <c r="USF42" s="133"/>
      <c r="USG42" s="145"/>
      <c r="USH42" s="129"/>
      <c r="USI42" s="130"/>
      <c r="USJ42" s="130"/>
      <c r="USK42" s="131"/>
      <c r="USL42" s="134"/>
      <c r="USM42" s="130"/>
      <c r="USN42" s="133"/>
      <c r="USO42" s="145"/>
      <c r="USP42" s="129"/>
      <c r="USQ42" s="130"/>
      <c r="USR42" s="130"/>
      <c r="USS42" s="131"/>
      <c r="UST42" s="134"/>
      <c r="USU42" s="130"/>
      <c r="USV42" s="133"/>
      <c r="USW42" s="145"/>
      <c r="USX42" s="129"/>
      <c r="USY42" s="130"/>
      <c r="USZ42" s="130"/>
      <c r="UTA42" s="131"/>
      <c r="UTB42" s="134"/>
      <c r="UTC42" s="130"/>
      <c r="UTD42" s="133"/>
      <c r="UTE42" s="145"/>
      <c r="UTF42" s="129"/>
      <c r="UTG42" s="130"/>
      <c r="UTH42" s="130"/>
      <c r="UTI42" s="131"/>
      <c r="UTJ42" s="134"/>
      <c r="UTK42" s="130"/>
      <c r="UTL42" s="133"/>
      <c r="UTM42" s="145"/>
      <c r="UTN42" s="129"/>
      <c r="UTO42" s="130"/>
      <c r="UTP42" s="130"/>
      <c r="UTQ42" s="131"/>
      <c r="UTR42" s="134"/>
      <c r="UTS42" s="130"/>
      <c r="UTT42" s="133"/>
      <c r="UTU42" s="145"/>
      <c r="UTV42" s="129"/>
      <c r="UTW42" s="130"/>
      <c r="UTX42" s="130"/>
      <c r="UTY42" s="131"/>
      <c r="UTZ42" s="134"/>
      <c r="UUA42" s="130"/>
      <c r="UUB42" s="133"/>
      <c r="UUC42" s="145"/>
      <c r="UUD42" s="129"/>
      <c r="UUE42" s="130"/>
      <c r="UUF42" s="130"/>
      <c r="UUG42" s="131"/>
      <c r="UUH42" s="134"/>
      <c r="UUI42" s="130"/>
      <c r="UUJ42" s="133"/>
      <c r="UUK42" s="145"/>
      <c r="UUL42" s="129"/>
      <c r="UUM42" s="130"/>
      <c r="UUN42" s="130"/>
      <c r="UUO42" s="131"/>
      <c r="UUP42" s="134"/>
      <c r="UUQ42" s="130"/>
      <c r="UUR42" s="133"/>
      <c r="UUS42" s="145"/>
      <c r="UUT42" s="129"/>
      <c r="UUU42" s="130"/>
      <c r="UUV42" s="130"/>
      <c r="UUW42" s="131"/>
      <c r="UUX42" s="134"/>
      <c r="UUY42" s="130"/>
      <c r="UUZ42" s="133"/>
      <c r="UVA42" s="145"/>
      <c r="UVB42" s="129"/>
      <c r="UVC42" s="130"/>
      <c r="UVD42" s="130"/>
      <c r="UVE42" s="131"/>
      <c r="UVF42" s="134"/>
      <c r="UVG42" s="130"/>
      <c r="UVH42" s="133"/>
      <c r="UVI42" s="145"/>
      <c r="UVJ42" s="129"/>
      <c r="UVK42" s="130"/>
      <c r="UVL42" s="130"/>
      <c r="UVM42" s="131"/>
      <c r="UVN42" s="134"/>
      <c r="UVO42" s="130"/>
      <c r="UVP42" s="133"/>
      <c r="UVQ42" s="145"/>
      <c r="UVR42" s="129"/>
      <c r="UVS42" s="130"/>
      <c r="UVT42" s="130"/>
      <c r="UVU42" s="131"/>
      <c r="UVV42" s="134"/>
      <c r="UVW42" s="130"/>
      <c r="UVX42" s="133"/>
      <c r="UVY42" s="145"/>
      <c r="UVZ42" s="129"/>
      <c r="UWA42" s="130"/>
      <c r="UWB42" s="130"/>
      <c r="UWC42" s="131"/>
      <c r="UWD42" s="134"/>
      <c r="UWE42" s="130"/>
      <c r="UWF42" s="133"/>
      <c r="UWG42" s="145"/>
      <c r="UWH42" s="129"/>
      <c r="UWI42" s="130"/>
      <c r="UWJ42" s="130"/>
      <c r="UWK42" s="131"/>
      <c r="UWL42" s="134"/>
      <c r="UWM42" s="130"/>
      <c r="UWN42" s="133"/>
      <c r="UWO42" s="145"/>
      <c r="UWP42" s="129"/>
      <c r="UWQ42" s="130"/>
      <c r="UWR42" s="130"/>
      <c r="UWS42" s="131"/>
      <c r="UWT42" s="134"/>
      <c r="UWU42" s="130"/>
      <c r="UWV42" s="133"/>
      <c r="UWW42" s="145"/>
      <c r="UWX42" s="129"/>
      <c r="UWY42" s="130"/>
      <c r="UWZ42" s="130"/>
      <c r="UXA42" s="131"/>
      <c r="UXB42" s="134"/>
      <c r="UXC42" s="130"/>
      <c r="UXD42" s="133"/>
      <c r="UXE42" s="145"/>
      <c r="UXF42" s="129"/>
      <c r="UXG42" s="130"/>
      <c r="UXH42" s="130"/>
      <c r="UXI42" s="131"/>
      <c r="UXJ42" s="134"/>
      <c r="UXK42" s="130"/>
      <c r="UXL42" s="133"/>
      <c r="UXM42" s="145"/>
      <c r="UXN42" s="129"/>
      <c r="UXO42" s="130"/>
      <c r="UXP42" s="130"/>
      <c r="UXQ42" s="131"/>
      <c r="UXR42" s="134"/>
      <c r="UXS42" s="130"/>
      <c r="UXT42" s="133"/>
      <c r="UXU42" s="145"/>
      <c r="UXV42" s="129"/>
      <c r="UXW42" s="130"/>
      <c r="UXX42" s="130"/>
      <c r="UXY42" s="131"/>
      <c r="UXZ42" s="134"/>
      <c r="UYA42" s="130"/>
      <c r="UYB42" s="133"/>
      <c r="UYC42" s="145"/>
      <c r="UYD42" s="129"/>
      <c r="UYE42" s="130"/>
      <c r="UYF42" s="130"/>
      <c r="UYG42" s="131"/>
      <c r="UYH42" s="134"/>
      <c r="UYI42" s="130"/>
      <c r="UYJ42" s="133"/>
      <c r="UYK42" s="145"/>
      <c r="UYL42" s="129"/>
      <c r="UYM42" s="130"/>
      <c r="UYN42" s="130"/>
      <c r="UYO42" s="131"/>
      <c r="UYP42" s="134"/>
      <c r="UYQ42" s="130"/>
      <c r="UYR42" s="133"/>
      <c r="UYS42" s="145"/>
      <c r="UYT42" s="129"/>
      <c r="UYU42" s="130"/>
      <c r="UYV42" s="130"/>
      <c r="UYW42" s="131"/>
      <c r="UYX42" s="134"/>
      <c r="UYY42" s="130"/>
      <c r="UYZ42" s="133"/>
      <c r="UZA42" s="145"/>
      <c r="UZB42" s="129"/>
      <c r="UZC42" s="130"/>
      <c r="UZD42" s="130"/>
      <c r="UZE42" s="131"/>
      <c r="UZF42" s="134"/>
      <c r="UZG42" s="130"/>
      <c r="UZH42" s="133"/>
      <c r="UZI42" s="145"/>
      <c r="UZJ42" s="129"/>
      <c r="UZK42" s="130"/>
      <c r="UZL42" s="130"/>
      <c r="UZM42" s="131"/>
      <c r="UZN42" s="134"/>
      <c r="UZO42" s="130"/>
      <c r="UZP42" s="133"/>
      <c r="UZQ42" s="145"/>
      <c r="UZR42" s="129"/>
      <c r="UZS42" s="130"/>
      <c r="UZT42" s="130"/>
      <c r="UZU42" s="131"/>
      <c r="UZV42" s="134"/>
      <c r="UZW42" s="130"/>
      <c r="UZX42" s="133"/>
      <c r="UZY42" s="145"/>
      <c r="UZZ42" s="129"/>
      <c r="VAA42" s="130"/>
      <c r="VAB42" s="130"/>
      <c r="VAC42" s="131"/>
      <c r="VAD42" s="134"/>
      <c r="VAE42" s="130"/>
      <c r="VAF42" s="133"/>
      <c r="VAG42" s="145"/>
      <c r="VAH42" s="129"/>
      <c r="VAI42" s="130"/>
      <c r="VAJ42" s="130"/>
      <c r="VAK42" s="131"/>
      <c r="VAL42" s="134"/>
      <c r="VAM42" s="130"/>
      <c r="VAN42" s="133"/>
      <c r="VAO42" s="145"/>
      <c r="VAP42" s="129"/>
      <c r="VAQ42" s="130"/>
      <c r="VAR42" s="130"/>
      <c r="VAS42" s="131"/>
      <c r="VAT42" s="134"/>
      <c r="VAU42" s="130"/>
      <c r="VAV42" s="133"/>
      <c r="VAW42" s="145"/>
      <c r="VAX42" s="129"/>
      <c r="VAY42" s="130"/>
      <c r="VAZ42" s="130"/>
      <c r="VBA42" s="131"/>
      <c r="VBB42" s="134"/>
      <c r="VBC42" s="130"/>
      <c r="VBD42" s="133"/>
      <c r="VBE42" s="145"/>
      <c r="VBF42" s="129"/>
      <c r="VBG42" s="130"/>
      <c r="VBH42" s="130"/>
      <c r="VBI42" s="131"/>
      <c r="VBJ42" s="134"/>
      <c r="VBK42" s="130"/>
      <c r="VBL42" s="133"/>
      <c r="VBM42" s="145"/>
      <c r="VBN42" s="129"/>
      <c r="VBO42" s="130"/>
      <c r="VBP42" s="130"/>
      <c r="VBQ42" s="131"/>
      <c r="VBR42" s="134"/>
      <c r="VBS42" s="130"/>
      <c r="VBT42" s="133"/>
      <c r="VBU42" s="145"/>
      <c r="VBV42" s="129"/>
      <c r="VBW42" s="130"/>
      <c r="VBX42" s="130"/>
      <c r="VBY42" s="131"/>
      <c r="VBZ42" s="134"/>
      <c r="VCA42" s="130"/>
      <c r="VCB42" s="133"/>
      <c r="VCC42" s="145"/>
      <c r="VCD42" s="129"/>
      <c r="VCE42" s="130"/>
      <c r="VCF42" s="130"/>
      <c r="VCG42" s="131"/>
      <c r="VCH42" s="134"/>
      <c r="VCI42" s="130"/>
      <c r="VCJ42" s="133"/>
      <c r="VCK42" s="145"/>
      <c r="VCL42" s="129"/>
      <c r="VCM42" s="130"/>
      <c r="VCN42" s="130"/>
      <c r="VCO42" s="131"/>
      <c r="VCP42" s="134"/>
      <c r="VCQ42" s="130"/>
      <c r="VCR42" s="133"/>
      <c r="VCS42" s="145"/>
      <c r="VCT42" s="129"/>
      <c r="VCU42" s="130"/>
      <c r="VCV42" s="130"/>
      <c r="VCW42" s="131"/>
      <c r="VCX42" s="134"/>
      <c r="VCY42" s="130"/>
      <c r="VCZ42" s="133"/>
      <c r="VDA42" s="145"/>
      <c r="VDB42" s="129"/>
      <c r="VDC42" s="130"/>
      <c r="VDD42" s="130"/>
      <c r="VDE42" s="131"/>
      <c r="VDF42" s="134"/>
      <c r="VDG42" s="130"/>
      <c r="VDH42" s="133"/>
      <c r="VDI42" s="145"/>
      <c r="VDJ42" s="129"/>
      <c r="VDK42" s="130"/>
      <c r="VDL42" s="130"/>
      <c r="VDM42" s="131"/>
      <c r="VDN42" s="134"/>
      <c r="VDO42" s="130"/>
      <c r="VDP42" s="133"/>
      <c r="VDQ42" s="145"/>
      <c r="VDR42" s="129"/>
      <c r="VDS42" s="130"/>
      <c r="VDT42" s="130"/>
      <c r="VDU42" s="131"/>
      <c r="VDV42" s="134"/>
      <c r="VDW42" s="130"/>
      <c r="VDX42" s="133"/>
      <c r="VDY42" s="145"/>
      <c r="VDZ42" s="129"/>
      <c r="VEA42" s="130"/>
      <c r="VEB42" s="130"/>
      <c r="VEC42" s="131"/>
      <c r="VED42" s="134"/>
      <c r="VEE42" s="130"/>
      <c r="VEF42" s="133"/>
      <c r="VEG42" s="145"/>
      <c r="VEH42" s="129"/>
      <c r="VEI42" s="130"/>
      <c r="VEJ42" s="130"/>
      <c r="VEK42" s="131"/>
      <c r="VEL42" s="134"/>
      <c r="VEM42" s="130"/>
      <c r="VEN42" s="133"/>
      <c r="VEO42" s="145"/>
      <c r="VEP42" s="129"/>
      <c r="VEQ42" s="130"/>
      <c r="VER42" s="130"/>
      <c r="VES42" s="131"/>
      <c r="VET42" s="134"/>
      <c r="VEU42" s="130"/>
      <c r="VEV42" s="133"/>
      <c r="VEW42" s="145"/>
      <c r="VEX42" s="129"/>
      <c r="VEY42" s="130"/>
      <c r="VEZ42" s="130"/>
      <c r="VFA42" s="131"/>
      <c r="VFB42" s="134"/>
      <c r="VFC42" s="130"/>
      <c r="VFD42" s="133"/>
      <c r="VFE42" s="145"/>
      <c r="VFF42" s="129"/>
      <c r="VFG42" s="130"/>
      <c r="VFH42" s="130"/>
      <c r="VFI42" s="131"/>
      <c r="VFJ42" s="134"/>
      <c r="VFK42" s="130"/>
      <c r="VFL42" s="133"/>
      <c r="VFM42" s="145"/>
      <c r="VFN42" s="129"/>
      <c r="VFO42" s="130"/>
      <c r="VFP42" s="130"/>
      <c r="VFQ42" s="131"/>
      <c r="VFR42" s="134"/>
      <c r="VFS42" s="130"/>
      <c r="VFT42" s="133"/>
      <c r="VFU42" s="145"/>
      <c r="VFV42" s="129"/>
      <c r="VFW42" s="130"/>
      <c r="VFX42" s="130"/>
      <c r="VFY42" s="131"/>
      <c r="VFZ42" s="134"/>
      <c r="VGA42" s="130"/>
      <c r="VGB42" s="133"/>
      <c r="VGC42" s="145"/>
      <c r="VGD42" s="129"/>
      <c r="VGE42" s="130"/>
      <c r="VGF42" s="130"/>
      <c r="VGG42" s="131"/>
      <c r="VGH42" s="134"/>
      <c r="VGI42" s="130"/>
      <c r="VGJ42" s="133"/>
      <c r="VGK42" s="145"/>
      <c r="VGL42" s="129"/>
      <c r="VGM42" s="130"/>
      <c r="VGN42" s="130"/>
      <c r="VGO42" s="131"/>
      <c r="VGP42" s="134"/>
      <c r="VGQ42" s="130"/>
      <c r="VGR42" s="133"/>
      <c r="VGS42" s="145"/>
      <c r="VGT42" s="129"/>
      <c r="VGU42" s="130"/>
      <c r="VGV42" s="130"/>
      <c r="VGW42" s="131"/>
      <c r="VGX42" s="134"/>
      <c r="VGY42" s="130"/>
      <c r="VGZ42" s="133"/>
      <c r="VHA42" s="145"/>
      <c r="VHB42" s="129"/>
      <c r="VHC42" s="130"/>
      <c r="VHD42" s="130"/>
      <c r="VHE42" s="131"/>
      <c r="VHF42" s="134"/>
      <c r="VHG42" s="130"/>
      <c r="VHH42" s="133"/>
      <c r="VHI42" s="145"/>
      <c r="VHJ42" s="129"/>
      <c r="VHK42" s="130"/>
      <c r="VHL42" s="130"/>
      <c r="VHM42" s="131"/>
      <c r="VHN42" s="134"/>
      <c r="VHO42" s="130"/>
      <c r="VHP42" s="133"/>
      <c r="VHQ42" s="145"/>
      <c r="VHR42" s="129"/>
      <c r="VHS42" s="130"/>
      <c r="VHT42" s="130"/>
      <c r="VHU42" s="131"/>
      <c r="VHV42" s="134"/>
      <c r="VHW42" s="130"/>
      <c r="VHX42" s="133"/>
      <c r="VHY42" s="145"/>
      <c r="VHZ42" s="129"/>
      <c r="VIA42" s="130"/>
      <c r="VIB42" s="130"/>
      <c r="VIC42" s="131"/>
      <c r="VID42" s="134"/>
      <c r="VIE42" s="130"/>
      <c r="VIF42" s="133"/>
      <c r="VIG42" s="145"/>
      <c r="VIH42" s="129"/>
      <c r="VII42" s="130"/>
      <c r="VIJ42" s="130"/>
      <c r="VIK42" s="131"/>
      <c r="VIL42" s="134"/>
      <c r="VIM42" s="130"/>
      <c r="VIN42" s="133"/>
      <c r="VIO42" s="145"/>
      <c r="VIP42" s="129"/>
      <c r="VIQ42" s="130"/>
      <c r="VIR42" s="130"/>
      <c r="VIS42" s="131"/>
      <c r="VIT42" s="134"/>
      <c r="VIU42" s="130"/>
      <c r="VIV42" s="133"/>
      <c r="VIW42" s="145"/>
      <c r="VIX42" s="129"/>
      <c r="VIY42" s="130"/>
      <c r="VIZ42" s="130"/>
      <c r="VJA42" s="131"/>
      <c r="VJB42" s="134"/>
      <c r="VJC42" s="130"/>
      <c r="VJD42" s="133"/>
      <c r="VJE42" s="145"/>
      <c r="VJF42" s="129"/>
      <c r="VJG42" s="130"/>
      <c r="VJH42" s="130"/>
      <c r="VJI42" s="131"/>
      <c r="VJJ42" s="134"/>
      <c r="VJK42" s="130"/>
      <c r="VJL42" s="133"/>
      <c r="VJM42" s="145"/>
      <c r="VJN42" s="129"/>
      <c r="VJO42" s="130"/>
      <c r="VJP42" s="130"/>
      <c r="VJQ42" s="131"/>
      <c r="VJR42" s="134"/>
      <c r="VJS42" s="130"/>
      <c r="VJT42" s="133"/>
      <c r="VJU42" s="145"/>
      <c r="VJV42" s="129"/>
      <c r="VJW42" s="130"/>
      <c r="VJX42" s="130"/>
      <c r="VJY42" s="131"/>
      <c r="VJZ42" s="134"/>
      <c r="VKA42" s="130"/>
      <c r="VKB42" s="133"/>
      <c r="VKC42" s="145"/>
      <c r="VKD42" s="129"/>
      <c r="VKE42" s="130"/>
      <c r="VKF42" s="130"/>
      <c r="VKG42" s="131"/>
      <c r="VKH42" s="134"/>
      <c r="VKI42" s="130"/>
      <c r="VKJ42" s="133"/>
      <c r="VKK42" s="145"/>
      <c r="VKL42" s="129"/>
      <c r="VKM42" s="130"/>
      <c r="VKN42" s="130"/>
      <c r="VKO42" s="131"/>
      <c r="VKP42" s="134"/>
      <c r="VKQ42" s="130"/>
      <c r="VKR42" s="133"/>
      <c r="VKS42" s="145"/>
      <c r="VKT42" s="129"/>
      <c r="VKU42" s="130"/>
      <c r="VKV42" s="130"/>
      <c r="VKW42" s="131"/>
      <c r="VKX42" s="134"/>
      <c r="VKY42" s="130"/>
      <c r="VKZ42" s="133"/>
      <c r="VLA42" s="145"/>
      <c r="VLB42" s="129"/>
      <c r="VLC42" s="130"/>
      <c r="VLD42" s="130"/>
      <c r="VLE42" s="131"/>
      <c r="VLF42" s="134"/>
      <c r="VLG42" s="130"/>
      <c r="VLH42" s="133"/>
      <c r="VLI42" s="145"/>
      <c r="VLJ42" s="129"/>
      <c r="VLK42" s="130"/>
      <c r="VLL42" s="130"/>
      <c r="VLM42" s="131"/>
      <c r="VLN42" s="134"/>
      <c r="VLO42" s="130"/>
      <c r="VLP42" s="133"/>
      <c r="VLQ42" s="145"/>
      <c r="VLR42" s="129"/>
      <c r="VLS42" s="130"/>
      <c r="VLT42" s="130"/>
      <c r="VLU42" s="131"/>
      <c r="VLV42" s="134"/>
      <c r="VLW42" s="130"/>
      <c r="VLX42" s="133"/>
      <c r="VLY42" s="145"/>
      <c r="VLZ42" s="129"/>
      <c r="VMA42" s="130"/>
      <c r="VMB42" s="130"/>
      <c r="VMC42" s="131"/>
      <c r="VMD42" s="134"/>
      <c r="VME42" s="130"/>
      <c r="VMF42" s="133"/>
      <c r="VMG42" s="145"/>
      <c r="VMH42" s="129"/>
      <c r="VMI42" s="130"/>
      <c r="VMJ42" s="130"/>
      <c r="VMK42" s="131"/>
      <c r="VML42" s="134"/>
      <c r="VMM42" s="130"/>
      <c r="VMN42" s="133"/>
      <c r="VMO42" s="145"/>
      <c r="VMP42" s="129"/>
      <c r="VMQ42" s="130"/>
      <c r="VMR42" s="130"/>
      <c r="VMS42" s="131"/>
      <c r="VMT42" s="134"/>
      <c r="VMU42" s="130"/>
      <c r="VMV42" s="133"/>
      <c r="VMW42" s="145"/>
      <c r="VMX42" s="129"/>
      <c r="VMY42" s="130"/>
      <c r="VMZ42" s="130"/>
      <c r="VNA42" s="131"/>
      <c r="VNB42" s="134"/>
      <c r="VNC42" s="130"/>
      <c r="VND42" s="133"/>
      <c r="VNE42" s="145"/>
      <c r="VNF42" s="129"/>
      <c r="VNG42" s="130"/>
      <c r="VNH42" s="130"/>
      <c r="VNI42" s="131"/>
      <c r="VNJ42" s="134"/>
      <c r="VNK42" s="130"/>
      <c r="VNL42" s="133"/>
      <c r="VNM42" s="145"/>
      <c r="VNN42" s="129"/>
      <c r="VNO42" s="130"/>
      <c r="VNP42" s="130"/>
      <c r="VNQ42" s="131"/>
      <c r="VNR42" s="134"/>
      <c r="VNS42" s="130"/>
      <c r="VNT42" s="133"/>
      <c r="VNU42" s="145"/>
      <c r="VNV42" s="129"/>
      <c r="VNW42" s="130"/>
      <c r="VNX42" s="130"/>
      <c r="VNY42" s="131"/>
      <c r="VNZ42" s="134"/>
      <c r="VOA42" s="130"/>
      <c r="VOB42" s="133"/>
      <c r="VOC42" s="145"/>
      <c r="VOD42" s="129"/>
      <c r="VOE42" s="130"/>
      <c r="VOF42" s="130"/>
      <c r="VOG42" s="131"/>
      <c r="VOH42" s="134"/>
      <c r="VOI42" s="130"/>
      <c r="VOJ42" s="133"/>
      <c r="VOK42" s="145"/>
      <c r="VOL42" s="129"/>
      <c r="VOM42" s="130"/>
      <c r="VON42" s="130"/>
      <c r="VOO42" s="131"/>
      <c r="VOP42" s="134"/>
      <c r="VOQ42" s="130"/>
      <c r="VOR42" s="133"/>
      <c r="VOS42" s="145"/>
      <c r="VOT42" s="129"/>
      <c r="VOU42" s="130"/>
      <c r="VOV42" s="130"/>
      <c r="VOW42" s="131"/>
      <c r="VOX42" s="134"/>
      <c r="VOY42" s="130"/>
      <c r="VOZ42" s="133"/>
      <c r="VPA42" s="145"/>
      <c r="VPB42" s="129"/>
      <c r="VPC42" s="130"/>
      <c r="VPD42" s="130"/>
      <c r="VPE42" s="131"/>
      <c r="VPF42" s="134"/>
      <c r="VPG42" s="130"/>
      <c r="VPH42" s="133"/>
      <c r="VPI42" s="145"/>
      <c r="VPJ42" s="129"/>
      <c r="VPK42" s="130"/>
      <c r="VPL42" s="130"/>
      <c r="VPM42" s="131"/>
      <c r="VPN42" s="134"/>
      <c r="VPO42" s="130"/>
      <c r="VPP42" s="133"/>
      <c r="VPQ42" s="145"/>
      <c r="VPR42" s="129"/>
      <c r="VPS42" s="130"/>
      <c r="VPT42" s="130"/>
      <c r="VPU42" s="131"/>
      <c r="VPV42" s="134"/>
      <c r="VPW42" s="130"/>
      <c r="VPX42" s="133"/>
      <c r="VPY42" s="145"/>
      <c r="VPZ42" s="129"/>
      <c r="VQA42" s="130"/>
      <c r="VQB42" s="130"/>
      <c r="VQC42" s="131"/>
      <c r="VQD42" s="134"/>
      <c r="VQE42" s="130"/>
      <c r="VQF42" s="133"/>
      <c r="VQG42" s="145"/>
      <c r="VQH42" s="129"/>
      <c r="VQI42" s="130"/>
      <c r="VQJ42" s="130"/>
      <c r="VQK42" s="131"/>
      <c r="VQL42" s="134"/>
      <c r="VQM42" s="130"/>
      <c r="VQN42" s="133"/>
      <c r="VQO42" s="145"/>
      <c r="VQP42" s="129"/>
      <c r="VQQ42" s="130"/>
      <c r="VQR42" s="130"/>
      <c r="VQS42" s="131"/>
      <c r="VQT42" s="134"/>
      <c r="VQU42" s="130"/>
      <c r="VQV42" s="133"/>
      <c r="VQW42" s="145"/>
      <c r="VQX42" s="129"/>
      <c r="VQY42" s="130"/>
      <c r="VQZ42" s="130"/>
      <c r="VRA42" s="131"/>
      <c r="VRB42" s="134"/>
      <c r="VRC42" s="130"/>
      <c r="VRD42" s="133"/>
      <c r="VRE42" s="145"/>
      <c r="VRF42" s="129"/>
      <c r="VRG42" s="130"/>
      <c r="VRH42" s="130"/>
      <c r="VRI42" s="131"/>
      <c r="VRJ42" s="134"/>
      <c r="VRK42" s="130"/>
      <c r="VRL42" s="133"/>
      <c r="VRM42" s="145"/>
      <c r="VRN42" s="129"/>
      <c r="VRO42" s="130"/>
      <c r="VRP42" s="130"/>
      <c r="VRQ42" s="131"/>
      <c r="VRR42" s="134"/>
      <c r="VRS42" s="130"/>
      <c r="VRT42" s="133"/>
      <c r="VRU42" s="145"/>
      <c r="VRV42" s="129"/>
      <c r="VRW42" s="130"/>
      <c r="VRX42" s="130"/>
      <c r="VRY42" s="131"/>
      <c r="VRZ42" s="134"/>
      <c r="VSA42" s="130"/>
      <c r="VSB42" s="133"/>
      <c r="VSC42" s="145"/>
      <c r="VSD42" s="129"/>
      <c r="VSE42" s="130"/>
      <c r="VSF42" s="130"/>
      <c r="VSG42" s="131"/>
      <c r="VSH42" s="134"/>
      <c r="VSI42" s="130"/>
      <c r="VSJ42" s="133"/>
      <c r="VSK42" s="145"/>
      <c r="VSL42" s="129"/>
      <c r="VSM42" s="130"/>
      <c r="VSN42" s="130"/>
      <c r="VSO42" s="131"/>
      <c r="VSP42" s="134"/>
      <c r="VSQ42" s="130"/>
      <c r="VSR42" s="133"/>
      <c r="VSS42" s="145"/>
      <c r="VST42" s="129"/>
      <c r="VSU42" s="130"/>
      <c r="VSV42" s="130"/>
      <c r="VSW42" s="131"/>
      <c r="VSX42" s="134"/>
      <c r="VSY42" s="130"/>
      <c r="VSZ42" s="133"/>
      <c r="VTA42" s="145"/>
      <c r="VTB42" s="129"/>
      <c r="VTC42" s="130"/>
      <c r="VTD42" s="130"/>
      <c r="VTE42" s="131"/>
      <c r="VTF42" s="134"/>
      <c r="VTG42" s="130"/>
      <c r="VTH42" s="133"/>
      <c r="VTI42" s="145"/>
      <c r="VTJ42" s="129"/>
      <c r="VTK42" s="130"/>
      <c r="VTL42" s="130"/>
      <c r="VTM42" s="131"/>
      <c r="VTN42" s="134"/>
      <c r="VTO42" s="130"/>
      <c r="VTP42" s="133"/>
      <c r="VTQ42" s="145"/>
      <c r="VTR42" s="129"/>
      <c r="VTS42" s="130"/>
      <c r="VTT42" s="130"/>
      <c r="VTU42" s="131"/>
      <c r="VTV42" s="134"/>
      <c r="VTW42" s="130"/>
      <c r="VTX42" s="133"/>
      <c r="VTY42" s="145"/>
      <c r="VTZ42" s="129"/>
      <c r="VUA42" s="130"/>
      <c r="VUB42" s="130"/>
      <c r="VUC42" s="131"/>
      <c r="VUD42" s="134"/>
      <c r="VUE42" s="130"/>
      <c r="VUF42" s="133"/>
      <c r="VUG42" s="145"/>
      <c r="VUH42" s="129"/>
      <c r="VUI42" s="130"/>
      <c r="VUJ42" s="130"/>
      <c r="VUK42" s="131"/>
      <c r="VUL42" s="134"/>
      <c r="VUM42" s="130"/>
      <c r="VUN42" s="133"/>
      <c r="VUO42" s="145"/>
      <c r="VUP42" s="129"/>
      <c r="VUQ42" s="130"/>
      <c r="VUR42" s="130"/>
      <c r="VUS42" s="131"/>
      <c r="VUT42" s="134"/>
      <c r="VUU42" s="130"/>
      <c r="VUV42" s="133"/>
      <c r="VUW42" s="145"/>
      <c r="VUX42" s="129"/>
      <c r="VUY42" s="130"/>
      <c r="VUZ42" s="130"/>
      <c r="VVA42" s="131"/>
      <c r="VVB42" s="134"/>
      <c r="VVC42" s="130"/>
      <c r="VVD42" s="133"/>
      <c r="VVE42" s="145"/>
      <c r="VVF42" s="129"/>
      <c r="VVG42" s="130"/>
      <c r="VVH42" s="130"/>
      <c r="VVI42" s="131"/>
      <c r="VVJ42" s="134"/>
      <c r="VVK42" s="130"/>
      <c r="VVL42" s="133"/>
      <c r="VVM42" s="145"/>
      <c r="VVN42" s="129"/>
      <c r="VVO42" s="130"/>
      <c r="VVP42" s="130"/>
      <c r="VVQ42" s="131"/>
      <c r="VVR42" s="134"/>
      <c r="VVS42" s="130"/>
      <c r="VVT42" s="133"/>
      <c r="VVU42" s="145"/>
      <c r="VVV42" s="129"/>
      <c r="VVW42" s="130"/>
      <c r="VVX42" s="130"/>
      <c r="VVY42" s="131"/>
      <c r="VVZ42" s="134"/>
      <c r="VWA42" s="130"/>
      <c r="VWB42" s="133"/>
      <c r="VWC42" s="145"/>
      <c r="VWD42" s="129"/>
      <c r="VWE42" s="130"/>
      <c r="VWF42" s="130"/>
      <c r="VWG42" s="131"/>
      <c r="VWH42" s="134"/>
      <c r="VWI42" s="130"/>
      <c r="VWJ42" s="133"/>
      <c r="VWK42" s="145"/>
      <c r="VWL42" s="129"/>
      <c r="VWM42" s="130"/>
      <c r="VWN42" s="130"/>
      <c r="VWO42" s="131"/>
      <c r="VWP42" s="134"/>
      <c r="VWQ42" s="130"/>
      <c r="VWR42" s="133"/>
      <c r="VWS42" s="145"/>
      <c r="VWT42" s="129"/>
      <c r="VWU42" s="130"/>
      <c r="VWV42" s="130"/>
      <c r="VWW42" s="131"/>
      <c r="VWX42" s="134"/>
      <c r="VWY42" s="130"/>
      <c r="VWZ42" s="133"/>
      <c r="VXA42" s="145"/>
      <c r="VXB42" s="129"/>
      <c r="VXC42" s="130"/>
      <c r="VXD42" s="130"/>
      <c r="VXE42" s="131"/>
      <c r="VXF42" s="134"/>
      <c r="VXG42" s="130"/>
      <c r="VXH42" s="133"/>
      <c r="VXI42" s="145"/>
      <c r="VXJ42" s="129"/>
      <c r="VXK42" s="130"/>
      <c r="VXL42" s="130"/>
      <c r="VXM42" s="131"/>
      <c r="VXN42" s="134"/>
      <c r="VXO42" s="130"/>
      <c r="VXP42" s="133"/>
      <c r="VXQ42" s="145"/>
      <c r="VXR42" s="129"/>
      <c r="VXS42" s="130"/>
      <c r="VXT42" s="130"/>
      <c r="VXU42" s="131"/>
      <c r="VXV42" s="134"/>
      <c r="VXW42" s="130"/>
      <c r="VXX42" s="133"/>
      <c r="VXY42" s="145"/>
      <c r="VXZ42" s="129"/>
      <c r="VYA42" s="130"/>
      <c r="VYB42" s="130"/>
      <c r="VYC42" s="131"/>
      <c r="VYD42" s="134"/>
      <c r="VYE42" s="130"/>
      <c r="VYF42" s="133"/>
      <c r="VYG42" s="145"/>
      <c r="VYH42" s="129"/>
      <c r="VYI42" s="130"/>
      <c r="VYJ42" s="130"/>
      <c r="VYK42" s="131"/>
      <c r="VYL42" s="134"/>
      <c r="VYM42" s="130"/>
      <c r="VYN42" s="133"/>
      <c r="VYO42" s="145"/>
      <c r="VYP42" s="129"/>
      <c r="VYQ42" s="130"/>
      <c r="VYR42" s="130"/>
      <c r="VYS42" s="131"/>
      <c r="VYT42" s="134"/>
      <c r="VYU42" s="130"/>
      <c r="VYV42" s="133"/>
      <c r="VYW42" s="145"/>
      <c r="VYX42" s="129"/>
      <c r="VYY42" s="130"/>
      <c r="VYZ42" s="130"/>
      <c r="VZA42" s="131"/>
      <c r="VZB42" s="134"/>
      <c r="VZC42" s="130"/>
      <c r="VZD42" s="133"/>
      <c r="VZE42" s="145"/>
      <c r="VZF42" s="129"/>
      <c r="VZG42" s="130"/>
      <c r="VZH42" s="130"/>
      <c r="VZI42" s="131"/>
      <c r="VZJ42" s="134"/>
      <c r="VZK42" s="130"/>
      <c r="VZL42" s="133"/>
      <c r="VZM42" s="145"/>
      <c r="VZN42" s="129"/>
      <c r="VZO42" s="130"/>
      <c r="VZP42" s="130"/>
      <c r="VZQ42" s="131"/>
      <c r="VZR42" s="134"/>
      <c r="VZS42" s="130"/>
      <c r="VZT42" s="133"/>
      <c r="VZU42" s="145"/>
      <c r="VZV42" s="129"/>
      <c r="VZW42" s="130"/>
      <c r="VZX42" s="130"/>
      <c r="VZY42" s="131"/>
      <c r="VZZ42" s="134"/>
      <c r="WAA42" s="130"/>
      <c r="WAB42" s="133"/>
      <c r="WAC42" s="145"/>
      <c r="WAD42" s="129"/>
      <c r="WAE42" s="130"/>
      <c r="WAF42" s="130"/>
      <c r="WAG42" s="131"/>
      <c r="WAH42" s="134"/>
      <c r="WAI42" s="130"/>
      <c r="WAJ42" s="133"/>
      <c r="WAK42" s="145"/>
      <c r="WAL42" s="129"/>
      <c r="WAM42" s="130"/>
      <c r="WAN42" s="130"/>
      <c r="WAO42" s="131"/>
      <c r="WAP42" s="134"/>
      <c r="WAQ42" s="130"/>
      <c r="WAR42" s="133"/>
      <c r="WAS42" s="145"/>
      <c r="WAT42" s="129"/>
      <c r="WAU42" s="130"/>
      <c r="WAV42" s="130"/>
      <c r="WAW42" s="131"/>
      <c r="WAX42" s="134"/>
      <c r="WAY42" s="130"/>
      <c r="WAZ42" s="133"/>
      <c r="WBA42" s="145"/>
      <c r="WBB42" s="129"/>
      <c r="WBC42" s="130"/>
      <c r="WBD42" s="130"/>
      <c r="WBE42" s="131"/>
      <c r="WBF42" s="134"/>
      <c r="WBG42" s="130"/>
      <c r="WBH42" s="133"/>
      <c r="WBI42" s="145"/>
      <c r="WBJ42" s="129"/>
      <c r="WBK42" s="130"/>
      <c r="WBL42" s="130"/>
      <c r="WBM42" s="131"/>
      <c r="WBN42" s="134"/>
      <c r="WBO42" s="130"/>
      <c r="WBP42" s="133"/>
      <c r="WBQ42" s="145"/>
      <c r="WBR42" s="129"/>
      <c r="WBS42" s="130"/>
      <c r="WBT42" s="130"/>
      <c r="WBU42" s="131"/>
      <c r="WBV42" s="134"/>
      <c r="WBW42" s="130"/>
      <c r="WBX42" s="133"/>
      <c r="WBY42" s="145"/>
      <c r="WBZ42" s="129"/>
      <c r="WCA42" s="130"/>
      <c r="WCB42" s="130"/>
      <c r="WCC42" s="131"/>
      <c r="WCD42" s="134"/>
      <c r="WCE42" s="130"/>
      <c r="WCF42" s="133"/>
      <c r="WCG42" s="145"/>
      <c r="WCH42" s="129"/>
      <c r="WCI42" s="130"/>
      <c r="WCJ42" s="130"/>
      <c r="WCK42" s="131"/>
      <c r="WCL42" s="134"/>
      <c r="WCM42" s="130"/>
      <c r="WCN42" s="133"/>
      <c r="WCO42" s="145"/>
      <c r="WCP42" s="129"/>
      <c r="WCQ42" s="130"/>
      <c r="WCR42" s="130"/>
      <c r="WCS42" s="131"/>
      <c r="WCT42" s="134"/>
      <c r="WCU42" s="130"/>
      <c r="WCV42" s="133"/>
      <c r="WCW42" s="145"/>
      <c r="WCX42" s="129"/>
      <c r="WCY42" s="130"/>
      <c r="WCZ42" s="130"/>
      <c r="WDA42" s="131"/>
      <c r="WDB42" s="134"/>
      <c r="WDC42" s="130"/>
      <c r="WDD42" s="133"/>
      <c r="WDE42" s="145"/>
      <c r="WDF42" s="129"/>
      <c r="WDG42" s="130"/>
      <c r="WDH42" s="130"/>
      <c r="WDI42" s="131"/>
      <c r="WDJ42" s="134"/>
      <c r="WDK42" s="130"/>
      <c r="WDL42" s="133"/>
      <c r="WDM42" s="145"/>
      <c r="WDN42" s="129"/>
      <c r="WDO42" s="130"/>
      <c r="WDP42" s="130"/>
      <c r="WDQ42" s="131"/>
      <c r="WDR42" s="134"/>
      <c r="WDS42" s="130"/>
      <c r="WDT42" s="133"/>
      <c r="WDU42" s="145"/>
      <c r="WDV42" s="129"/>
      <c r="WDW42" s="130"/>
      <c r="WDX42" s="130"/>
      <c r="WDY42" s="131"/>
      <c r="WDZ42" s="134"/>
      <c r="WEA42" s="130"/>
      <c r="WEB42" s="133"/>
      <c r="WEC42" s="145"/>
      <c r="WED42" s="129"/>
      <c r="WEE42" s="130"/>
      <c r="WEF42" s="130"/>
      <c r="WEG42" s="131"/>
      <c r="WEH42" s="134"/>
      <c r="WEI42" s="130"/>
      <c r="WEJ42" s="133"/>
      <c r="WEK42" s="145"/>
      <c r="WEL42" s="129"/>
      <c r="WEM42" s="130"/>
      <c r="WEN42" s="130"/>
      <c r="WEO42" s="131"/>
      <c r="WEP42" s="134"/>
      <c r="WEQ42" s="130"/>
      <c r="WER42" s="133"/>
      <c r="WES42" s="145"/>
      <c r="WET42" s="129"/>
      <c r="WEU42" s="130"/>
      <c r="WEV42" s="130"/>
      <c r="WEW42" s="131"/>
      <c r="WEX42" s="134"/>
      <c r="WEY42" s="130"/>
      <c r="WEZ42" s="133"/>
      <c r="WFA42" s="145"/>
      <c r="WFB42" s="129"/>
      <c r="WFC42" s="130"/>
      <c r="WFD42" s="130"/>
      <c r="WFE42" s="131"/>
      <c r="WFF42" s="134"/>
      <c r="WFG42" s="130"/>
      <c r="WFH42" s="133"/>
      <c r="WFI42" s="145"/>
      <c r="WFJ42" s="129"/>
      <c r="WFK42" s="130"/>
      <c r="WFL42" s="130"/>
      <c r="WFM42" s="131"/>
      <c r="WFN42" s="134"/>
      <c r="WFO42" s="130"/>
      <c r="WFP42" s="133"/>
      <c r="WFQ42" s="145"/>
      <c r="WFR42" s="129"/>
      <c r="WFS42" s="130"/>
      <c r="WFT42" s="130"/>
      <c r="WFU42" s="131"/>
      <c r="WFV42" s="134"/>
      <c r="WFW42" s="130"/>
      <c r="WFX42" s="133"/>
      <c r="WFY42" s="145"/>
      <c r="WFZ42" s="129"/>
      <c r="WGA42" s="130"/>
      <c r="WGB42" s="130"/>
      <c r="WGC42" s="131"/>
      <c r="WGD42" s="134"/>
      <c r="WGE42" s="130"/>
      <c r="WGF42" s="133"/>
      <c r="WGG42" s="145"/>
      <c r="WGH42" s="129"/>
      <c r="WGI42" s="130"/>
      <c r="WGJ42" s="130"/>
      <c r="WGK42" s="131"/>
      <c r="WGL42" s="134"/>
      <c r="WGM42" s="130"/>
      <c r="WGN42" s="133"/>
      <c r="WGO42" s="145"/>
      <c r="WGP42" s="129"/>
      <c r="WGQ42" s="130"/>
      <c r="WGR42" s="130"/>
      <c r="WGS42" s="131"/>
      <c r="WGT42" s="134"/>
      <c r="WGU42" s="130"/>
      <c r="WGV42" s="133"/>
      <c r="WGW42" s="145"/>
      <c r="WGX42" s="129"/>
      <c r="WGY42" s="130"/>
      <c r="WGZ42" s="130"/>
      <c r="WHA42" s="131"/>
      <c r="WHB42" s="134"/>
      <c r="WHC42" s="130"/>
      <c r="WHD42" s="133"/>
      <c r="WHE42" s="145"/>
      <c r="WHF42" s="129"/>
      <c r="WHG42" s="130"/>
      <c r="WHH42" s="130"/>
      <c r="WHI42" s="131"/>
      <c r="WHJ42" s="134"/>
      <c r="WHK42" s="130"/>
      <c r="WHL42" s="133"/>
      <c r="WHM42" s="145"/>
      <c r="WHN42" s="129"/>
      <c r="WHO42" s="130"/>
      <c r="WHP42" s="130"/>
      <c r="WHQ42" s="131"/>
      <c r="WHR42" s="134"/>
      <c r="WHS42" s="130"/>
      <c r="WHT42" s="133"/>
      <c r="WHU42" s="145"/>
      <c r="WHV42" s="129"/>
      <c r="WHW42" s="130"/>
      <c r="WHX42" s="130"/>
      <c r="WHY42" s="131"/>
      <c r="WHZ42" s="134"/>
      <c r="WIA42" s="130"/>
      <c r="WIB42" s="133"/>
      <c r="WIC42" s="145"/>
      <c r="WID42" s="129"/>
      <c r="WIE42" s="130"/>
      <c r="WIF42" s="130"/>
      <c r="WIG42" s="131"/>
      <c r="WIH42" s="134"/>
      <c r="WII42" s="130"/>
      <c r="WIJ42" s="133"/>
      <c r="WIK42" s="145"/>
      <c r="WIL42" s="129"/>
      <c r="WIM42" s="130"/>
      <c r="WIN42" s="130"/>
      <c r="WIO42" s="131"/>
      <c r="WIP42" s="134"/>
      <c r="WIQ42" s="130"/>
      <c r="WIR42" s="133"/>
      <c r="WIS42" s="145"/>
      <c r="WIT42" s="129"/>
      <c r="WIU42" s="130"/>
      <c r="WIV42" s="130"/>
      <c r="WIW42" s="131"/>
      <c r="WIX42" s="134"/>
      <c r="WIY42" s="130"/>
      <c r="WIZ42" s="133"/>
      <c r="WJA42" s="145"/>
      <c r="WJB42" s="129"/>
      <c r="WJC42" s="130"/>
      <c r="WJD42" s="130"/>
      <c r="WJE42" s="131"/>
      <c r="WJF42" s="134"/>
      <c r="WJG42" s="130"/>
      <c r="WJH42" s="133"/>
      <c r="WJI42" s="145"/>
      <c r="WJJ42" s="129"/>
      <c r="WJK42" s="130"/>
      <c r="WJL42" s="130"/>
      <c r="WJM42" s="131"/>
      <c r="WJN42" s="134"/>
      <c r="WJO42" s="130"/>
      <c r="WJP42" s="133"/>
      <c r="WJQ42" s="145"/>
      <c r="WJR42" s="129"/>
      <c r="WJS42" s="130"/>
      <c r="WJT42" s="130"/>
      <c r="WJU42" s="131"/>
      <c r="WJV42" s="134"/>
      <c r="WJW42" s="130"/>
      <c r="WJX42" s="133"/>
      <c r="WJY42" s="145"/>
      <c r="WJZ42" s="129"/>
      <c r="WKA42" s="130"/>
      <c r="WKB42" s="130"/>
      <c r="WKC42" s="131"/>
      <c r="WKD42" s="134"/>
      <c r="WKE42" s="130"/>
      <c r="WKF42" s="133"/>
      <c r="WKG42" s="145"/>
      <c r="WKH42" s="129"/>
      <c r="WKI42" s="130"/>
      <c r="WKJ42" s="130"/>
      <c r="WKK42" s="131"/>
      <c r="WKL42" s="134"/>
      <c r="WKM42" s="130"/>
      <c r="WKN42" s="133"/>
      <c r="WKO42" s="145"/>
      <c r="WKP42" s="129"/>
      <c r="WKQ42" s="130"/>
      <c r="WKR42" s="130"/>
      <c r="WKS42" s="131"/>
      <c r="WKT42" s="134"/>
      <c r="WKU42" s="130"/>
      <c r="WKV42" s="133"/>
      <c r="WKW42" s="145"/>
      <c r="WKX42" s="129"/>
      <c r="WKY42" s="130"/>
      <c r="WKZ42" s="130"/>
      <c r="WLA42" s="131"/>
      <c r="WLB42" s="134"/>
      <c r="WLC42" s="130"/>
      <c r="WLD42" s="133"/>
      <c r="WLE42" s="145"/>
      <c r="WLF42" s="129"/>
      <c r="WLG42" s="130"/>
      <c r="WLH42" s="130"/>
      <c r="WLI42" s="131"/>
      <c r="WLJ42" s="134"/>
      <c r="WLK42" s="130"/>
      <c r="WLL42" s="133"/>
      <c r="WLM42" s="145"/>
      <c r="WLN42" s="129"/>
      <c r="WLO42" s="130"/>
      <c r="WLP42" s="130"/>
      <c r="WLQ42" s="131"/>
      <c r="WLR42" s="134"/>
      <c r="WLS42" s="130"/>
      <c r="WLT42" s="133"/>
      <c r="WLU42" s="145"/>
      <c r="WLV42" s="129"/>
      <c r="WLW42" s="130"/>
      <c r="WLX42" s="130"/>
      <c r="WLY42" s="131"/>
      <c r="WLZ42" s="134"/>
      <c r="WMA42" s="130"/>
      <c r="WMB42" s="133"/>
      <c r="WMC42" s="145"/>
      <c r="WMD42" s="129"/>
      <c r="WME42" s="130"/>
      <c r="WMF42" s="130"/>
      <c r="WMG42" s="131"/>
      <c r="WMH42" s="134"/>
      <c r="WMI42" s="130"/>
      <c r="WMJ42" s="133"/>
      <c r="WMK42" s="145"/>
      <c r="WML42" s="129"/>
      <c r="WMM42" s="130"/>
      <c r="WMN42" s="130"/>
      <c r="WMO42" s="131"/>
      <c r="WMP42" s="134"/>
      <c r="WMQ42" s="130"/>
      <c r="WMR42" s="133"/>
      <c r="WMS42" s="145"/>
      <c r="WMT42" s="129"/>
      <c r="WMU42" s="130"/>
      <c r="WMV42" s="130"/>
      <c r="WMW42" s="131"/>
      <c r="WMX42" s="134"/>
      <c r="WMY42" s="130"/>
      <c r="WMZ42" s="133"/>
      <c r="WNA42" s="145"/>
      <c r="WNB42" s="129"/>
      <c r="WNC42" s="130"/>
      <c r="WND42" s="130"/>
      <c r="WNE42" s="131"/>
      <c r="WNF42" s="134"/>
      <c r="WNG42" s="130"/>
      <c r="WNH42" s="133"/>
      <c r="WNI42" s="145"/>
      <c r="WNJ42" s="129"/>
      <c r="WNK42" s="130"/>
      <c r="WNL42" s="130"/>
      <c r="WNM42" s="131"/>
      <c r="WNN42" s="134"/>
      <c r="WNO42" s="130"/>
      <c r="WNP42" s="133"/>
      <c r="WNQ42" s="145"/>
      <c r="WNR42" s="129"/>
      <c r="WNS42" s="130"/>
      <c r="WNT42" s="130"/>
      <c r="WNU42" s="131"/>
      <c r="WNV42" s="134"/>
      <c r="WNW42" s="130"/>
      <c r="WNX42" s="133"/>
      <c r="WNY42" s="145"/>
      <c r="WNZ42" s="129"/>
      <c r="WOA42" s="130"/>
      <c r="WOB42" s="130"/>
      <c r="WOC42" s="131"/>
      <c r="WOD42" s="134"/>
      <c r="WOE42" s="130"/>
      <c r="WOF42" s="133"/>
      <c r="WOG42" s="145"/>
      <c r="WOH42" s="129"/>
      <c r="WOI42" s="130"/>
      <c r="WOJ42" s="130"/>
      <c r="WOK42" s="131"/>
      <c r="WOL42" s="134"/>
      <c r="WOM42" s="130"/>
      <c r="WON42" s="133"/>
      <c r="WOO42" s="145"/>
      <c r="WOP42" s="129"/>
      <c r="WOQ42" s="130"/>
      <c r="WOR42" s="130"/>
      <c r="WOS42" s="131"/>
      <c r="WOT42" s="134"/>
      <c r="WOU42" s="130"/>
      <c r="WOV42" s="133"/>
      <c r="WOW42" s="145"/>
      <c r="WOX42" s="129"/>
      <c r="WOY42" s="130"/>
      <c r="WOZ42" s="130"/>
      <c r="WPA42" s="131"/>
      <c r="WPB42" s="134"/>
      <c r="WPC42" s="130"/>
      <c r="WPD42" s="133"/>
      <c r="WPE42" s="145"/>
      <c r="WPF42" s="129"/>
      <c r="WPG42" s="130"/>
      <c r="WPH42" s="130"/>
      <c r="WPI42" s="131"/>
      <c r="WPJ42" s="134"/>
      <c r="WPK42" s="130"/>
      <c r="WPL42" s="133"/>
      <c r="WPM42" s="145"/>
      <c r="WPN42" s="129"/>
      <c r="WPO42" s="130"/>
      <c r="WPP42" s="130"/>
      <c r="WPQ42" s="131"/>
      <c r="WPR42" s="134"/>
      <c r="WPS42" s="130"/>
      <c r="WPT42" s="133"/>
      <c r="WPU42" s="145"/>
      <c r="WPV42" s="129"/>
      <c r="WPW42" s="130"/>
      <c r="WPX42" s="130"/>
      <c r="WPY42" s="131"/>
      <c r="WPZ42" s="134"/>
      <c r="WQA42" s="130"/>
      <c r="WQB42" s="133"/>
      <c r="WQC42" s="145"/>
      <c r="WQD42" s="129"/>
      <c r="WQE42" s="130"/>
      <c r="WQF42" s="130"/>
      <c r="WQG42" s="131"/>
      <c r="WQH42" s="134"/>
      <c r="WQI42" s="130"/>
      <c r="WQJ42" s="133"/>
      <c r="WQK42" s="145"/>
      <c r="WQL42" s="129"/>
      <c r="WQM42" s="130"/>
      <c r="WQN42" s="130"/>
      <c r="WQO42" s="131"/>
      <c r="WQP42" s="134"/>
      <c r="WQQ42" s="130"/>
      <c r="WQR42" s="133"/>
      <c r="WQS42" s="145"/>
      <c r="WQT42" s="129"/>
      <c r="WQU42" s="130"/>
      <c r="WQV42" s="130"/>
      <c r="WQW42" s="131"/>
      <c r="WQX42" s="134"/>
      <c r="WQY42" s="130"/>
      <c r="WQZ42" s="133"/>
      <c r="WRA42" s="145"/>
      <c r="WRB42" s="129"/>
      <c r="WRC42" s="130"/>
      <c r="WRD42" s="130"/>
      <c r="WRE42" s="131"/>
      <c r="WRF42" s="134"/>
      <c r="WRG42" s="130"/>
      <c r="WRH42" s="133"/>
      <c r="WRI42" s="145"/>
      <c r="WRJ42" s="129"/>
      <c r="WRK42" s="130"/>
      <c r="WRL42" s="130"/>
      <c r="WRM42" s="131"/>
      <c r="WRN42" s="134"/>
      <c r="WRO42" s="130"/>
      <c r="WRP42" s="133"/>
      <c r="WRQ42" s="145"/>
      <c r="WRR42" s="129"/>
      <c r="WRS42" s="130"/>
      <c r="WRT42" s="130"/>
      <c r="WRU42" s="131"/>
      <c r="WRV42" s="134"/>
      <c r="WRW42" s="130"/>
      <c r="WRX42" s="133"/>
      <c r="WRY42" s="145"/>
      <c r="WRZ42" s="129"/>
      <c r="WSA42" s="130"/>
      <c r="WSB42" s="130"/>
      <c r="WSC42" s="131"/>
      <c r="WSD42" s="134"/>
      <c r="WSE42" s="130"/>
      <c r="WSF42" s="133"/>
      <c r="WSG42" s="145"/>
      <c r="WSH42" s="129"/>
      <c r="WSI42" s="130"/>
      <c r="WSJ42" s="130"/>
      <c r="WSK42" s="131"/>
      <c r="WSL42" s="134"/>
      <c r="WSM42" s="130"/>
      <c r="WSN42" s="133"/>
      <c r="WSO42" s="145"/>
      <c r="WSP42" s="129"/>
      <c r="WSQ42" s="130"/>
      <c r="WSR42" s="130"/>
      <c r="WSS42" s="131"/>
      <c r="WST42" s="134"/>
      <c r="WSU42" s="130"/>
      <c r="WSV42" s="133"/>
      <c r="WSW42" s="145"/>
      <c r="WSX42" s="129"/>
      <c r="WSY42" s="130"/>
      <c r="WSZ42" s="130"/>
      <c r="WTA42" s="131"/>
      <c r="WTB42" s="134"/>
      <c r="WTC42" s="130"/>
      <c r="WTD42" s="133"/>
      <c r="WTE42" s="145"/>
      <c r="WTF42" s="129"/>
      <c r="WTG42" s="130"/>
      <c r="WTH42" s="130"/>
      <c r="WTI42" s="131"/>
      <c r="WTJ42" s="134"/>
      <c r="WTK42" s="130"/>
      <c r="WTL42" s="133"/>
      <c r="WTM42" s="145"/>
      <c r="WTN42" s="129"/>
      <c r="WTO42" s="130"/>
      <c r="WTP42" s="130"/>
      <c r="WTQ42" s="131"/>
      <c r="WTR42" s="134"/>
      <c r="WTS42" s="130"/>
      <c r="WTT42" s="133"/>
      <c r="WTU42" s="145"/>
      <c r="WTV42" s="129"/>
      <c r="WTW42" s="130"/>
      <c r="WTX42" s="130"/>
      <c r="WTY42" s="131"/>
      <c r="WTZ42" s="134"/>
      <c r="WUA42" s="130"/>
      <c r="WUB42" s="133"/>
      <c r="WUC42" s="145"/>
      <c r="WUD42" s="129"/>
      <c r="WUE42" s="130"/>
      <c r="WUF42" s="130"/>
      <c r="WUG42" s="131"/>
      <c r="WUH42" s="134"/>
      <c r="WUI42" s="130"/>
      <c r="WUJ42" s="133"/>
      <c r="WUK42" s="145"/>
      <c r="WUL42" s="129"/>
      <c r="WUM42" s="130"/>
      <c r="WUN42" s="130"/>
      <c r="WUO42" s="131"/>
      <c r="WUP42" s="134"/>
      <c r="WUQ42" s="130"/>
      <c r="WUR42" s="133"/>
      <c r="WUS42" s="145"/>
      <c r="WUT42" s="129"/>
      <c r="WUU42" s="130"/>
      <c r="WUV42" s="130"/>
      <c r="WUW42" s="131"/>
      <c r="WUX42" s="134"/>
      <c r="WUY42" s="130"/>
      <c r="WUZ42" s="133"/>
      <c r="WVA42" s="145"/>
      <c r="WVB42" s="129"/>
      <c r="WVC42" s="130"/>
      <c r="WVD42" s="130"/>
      <c r="WVE42" s="131"/>
      <c r="WVF42" s="134"/>
      <c r="WVG42" s="130"/>
      <c r="WVH42" s="133"/>
      <c r="WVI42" s="145"/>
      <c r="WVJ42" s="129"/>
      <c r="WVK42" s="130"/>
      <c r="WVL42" s="130"/>
      <c r="WVM42" s="131"/>
      <c r="WVN42" s="134"/>
      <c r="WVO42" s="130"/>
      <c r="WVP42" s="133"/>
      <c r="WVQ42" s="145"/>
      <c r="WVR42" s="129"/>
      <c r="WVS42" s="130"/>
      <c r="WVT42" s="130"/>
      <c r="WVU42" s="131"/>
      <c r="WVV42" s="134"/>
      <c r="WVW42" s="130"/>
      <c r="WVX42" s="133"/>
      <c r="WVY42" s="145"/>
      <c r="WVZ42" s="129"/>
      <c r="WWA42" s="130"/>
      <c r="WWB42" s="130"/>
      <c r="WWC42" s="131"/>
      <c r="WWD42" s="134"/>
      <c r="WWE42" s="130"/>
      <c r="WWF42" s="133"/>
      <c r="WWG42" s="145"/>
      <c r="WWH42" s="129"/>
      <c r="WWI42" s="130"/>
      <c r="WWJ42" s="130"/>
      <c r="WWK42" s="131"/>
      <c r="WWL42" s="134"/>
      <c r="WWM42" s="130"/>
      <c r="WWN42" s="133"/>
      <c r="WWO42" s="145"/>
      <c r="WWP42" s="129"/>
      <c r="WWQ42" s="130"/>
      <c r="WWR42" s="130"/>
      <c r="WWS42" s="131"/>
      <c r="WWT42" s="134"/>
      <c r="WWU42" s="130"/>
      <c r="WWV42" s="133"/>
      <c r="WWW42" s="145"/>
      <c r="WWX42" s="129"/>
      <c r="WWY42" s="130"/>
      <c r="WWZ42" s="130"/>
      <c r="WXA42" s="131"/>
      <c r="WXB42" s="134"/>
      <c r="WXC42" s="130"/>
      <c r="WXD42" s="133"/>
      <c r="WXE42" s="145"/>
      <c r="WXF42" s="129"/>
      <c r="WXG42" s="130"/>
      <c r="WXH42" s="130"/>
      <c r="WXI42" s="131"/>
      <c r="WXJ42" s="134"/>
      <c r="WXK42" s="130"/>
      <c r="WXL42" s="133"/>
      <c r="WXM42" s="145"/>
      <c r="WXN42" s="129"/>
      <c r="WXO42" s="130"/>
      <c r="WXP42" s="130"/>
      <c r="WXQ42" s="131"/>
      <c r="WXR42" s="134"/>
      <c r="WXS42" s="130"/>
      <c r="WXT42" s="133"/>
      <c r="WXU42" s="145"/>
      <c r="WXV42" s="129"/>
      <c r="WXW42" s="130"/>
      <c r="WXX42" s="130"/>
      <c r="WXY42" s="131"/>
      <c r="WXZ42" s="134"/>
      <c r="WYA42" s="130"/>
      <c r="WYB42" s="133"/>
      <c r="WYC42" s="145"/>
      <c r="WYD42" s="129"/>
      <c r="WYE42" s="130"/>
      <c r="WYF42" s="130"/>
      <c r="WYG42" s="131"/>
      <c r="WYH42" s="134"/>
      <c r="WYI42" s="130"/>
      <c r="WYJ42" s="133"/>
      <c r="WYK42" s="145"/>
      <c r="WYL42" s="129"/>
      <c r="WYM42" s="130"/>
      <c r="WYN42" s="130"/>
      <c r="WYO42" s="131"/>
      <c r="WYP42" s="134"/>
      <c r="WYQ42" s="130"/>
      <c r="WYR42" s="133"/>
      <c r="WYS42" s="145"/>
      <c r="WYT42" s="129"/>
      <c r="WYU42" s="130"/>
      <c r="WYV42" s="130"/>
      <c r="WYW42" s="131"/>
      <c r="WYX42" s="134"/>
      <c r="WYY42" s="130"/>
      <c r="WYZ42" s="133"/>
      <c r="WZA42" s="145"/>
      <c r="WZB42" s="129"/>
      <c r="WZC42" s="130"/>
      <c r="WZD42" s="130"/>
      <c r="WZE42" s="131"/>
      <c r="WZF42" s="134"/>
      <c r="WZG42" s="130"/>
      <c r="WZH42" s="133"/>
      <c r="WZI42" s="145"/>
      <c r="WZJ42" s="129"/>
      <c r="WZK42" s="130"/>
      <c r="WZL42" s="130"/>
      <c r="WZM42" s="131"/>
      <c r="WZN42" s="134"/>
      <c r="WZO42" s="130"/>
      <c r="WZP42" s="133"/>
      <c r="WZQ42" s="145"/>
      <c r="WZR42" s="129"/>
      <c r="WZS42" s="130"/>
      <c r="WZT42" s="130"/>
      <c r="WZU42" s="131"/>
      <c r="WZV42" s="134"/>
      <c r="WZW42" s="130"/>
      <c r="WZX42" s="133"/>
      <c r="WZY42" s="145"/>
      <c r="WZZ42" s="129"/>
      <c r="XAA42" s="130"/>
      <c r="XAB42" s="130"/>
      <c r="XAC42" s="131"/>
      <c r="XAD42" s="134"/>
      <c r="XAE42" s="130"/>
      <c r="XAF42" s="133"/>
      <c r="XAG42" s="145"/>
      <c r="XAH42" s="129"/>
      <c r="XAI42" s="130"/>
      <c r="XAJ42" s="130"/>
      <c r="XAK42" s="131"/>
      <c r="XAL42" s="134"/>
      <c r="XAM42" s="130"/>
      <c r="XAN42" s="133"/>
      <c r="XAO42" s="145"/>
      <c r="XAP42" s="129"/>
      <c r="XAQ42" s="130"/>
      <c r="XAR42" s="130"/>
      <c r="XAS42" s="131"/>
      <c r="XAT42" s="134"/>
      <c r="XAU42" s="130"/>
      <c r="XAV42" s="133"/>
      <c r="XAW42" s="145"/>
      <c r="XAX42" s="129"/>
      <c r="XAY42" s="130"/>
      <c r="XAZ42" s="130"/>
      <c r="XBA42" s="131"/>
      <c r="XBB42" s="134"/>
      <c r="XBC42" s="130"/>
      <c r="XBD42" s="133"/>
      <c r="XBE42" s="145"/>
      <c r="XBF42" s="129"/>
      <c r="XBG42" s="130"/>
      <c r="XBH42" s="130"/>
      <c r="XBI42" s="131"/>
      <c r="XBJ42" s="134"/>
      <c r="XBK42" s="130"/>
      <c r="XBL42" s="133"/>
      <c r="XBM42" s="145"/>
      <c r="XBN42" s="129"/>
      <c r="XBO42" s="130"/>
      <c r="XBP42" s="130"/>
      <c r="XBQ42" s="131"/>
      <c r="XBR42" s="134"/>
      <c r="XBS42" s="130"/>
      <c r="XBT42" s="133"/>
      <c r="XBU42" s="145"/>
      <c r="XBV42" s="129"/>
      <c r="XBW42" s="130"/>
      <c r="XBX42" s="130"/>
      <c r="XBY42" s="131"/>
      <c r="XBZ42" s="134"/>
      <c r="XCA42" s="130"/>
      <c r="XCB42" s="133"/>
      <c r="XCC42" s="145"/>
      <c r="XCD42" s="129"/>
      <c r="XCE42" s="130"/>
      <c r="XCF42" s="130"/>
      <c r="XCG42" s="131"/>
      <c r="XCH42" s="134"/>
      <c r="XCI42" s="130"/>
      <c r="XCJ42" s="133"/>
      <c r="XCK42" s="145"/>
      <c r="XCL42" s="129"/>
      <c r="XCM42" s="130"/>
      <c r="XCN42" s="130"/>
      <c r="XCO42" s="131"/>
      <c r="XCP42" s="134"/>
      <c r="XCQ42" s="130"/>
      <c r="XCR42" s="133"/>
      <c r="XCS42" s="145"/>
      <c r="XCT42" s="129"/>
      <c r="XCU42" s="130"/>
      <c r="XCV42" s="130"/>
      <c r="XCW42" s="131"/>
      <c r="XCX42" s="134"/>
      <c r="XCY42" s="130"/>
      <c r="XCZ42" s="133"/>
      <c r="XDA42" s="145"/>
      <c r="XDB42" s="129"/>
      <c r="XDC42" s="130"/>
      <c r="XDD42" s="130"/>
      <c r="XDE42" s="131"/>
      <c r="XDF42" s="134"/>
      <c r="XDG42" s="130"/>
      <c r="XDH42" s="133"/>
      <c r="XDI42" s="145"/>
      <c r="XDJ42" s="129"/>
      <c r="XDK42" s="130"/>
      <c r="XDL42" s="130"/>
      <c r="XDM42" s="131"/>
      <c r="XDN42" s="134"/>
      <c r="XDO42" s="130"/>
      <c r="XDP42" s="133"/>
      <c r="XDQ42" s="145"/>
      <c r="XDR42" s="129"/>
      <c r="XDS42" s="130"/>
      <c r="XDT42" s="130"/>
      <c r="XDU42" s="131"/>
      <c r="XDV42" s="134"/>
      <c r="XDW42" s="130"/>
      <c r="XDX42" s="133"/>
      <c r="XDY42" s="145"/>
      <c r="XDZ42" s="129"/>
      <c r="XEA42" s="130"/>
      <c r="XEB42" s="130"/>
      <c r="XEC42" s="131"/>
      <c r="XED42" s="134"/>
      <c r="XEE42" s="130"/>
      <c r="XEF42" s="133"/>
      <c r="XEG42" s="145"/>
      <c r="XEH42" s="129"/>
      <c r="XEI42" s="130"/>
      <c r="XEJ42" s="130"/>
      <c r="XEK42" s="131"/>
      <c r="XEL42" s="134"/>
      <c r="XEM42" s="130"/>
      <c r="XEN42" s="133"/>
      <c r="XEO42" s="145"/>
      <c r="XEP42" s="129"/>
      <c r="XEQ42" s="130"/>
      <c r="XER42" s="130"/>
      <c r="XES42" s="131"/>
      <c r="XET42" s="134"/>
      <c r="XEU42" s="130"/>
      <c r="XEV42" s="133"/>
      <c r="XEW42" s="145"/>
      <c r="XEX42" s="129"/>
      <c r="XEY42" s="130"/>
      <c r="XEZ42" s="130"/>
      <c r="XFA42" s="131"/>
      <c r="XFB42" s="134"/>
      <c r="XFC42" s="130"/>
      <c r="XFD42" s="133"/>
    </row>
    <row r="43" spans="1:16384" s="4" customFormat="1" ht="57.6" customHeight="1">
      <c r="A43" s="71">
        <v>3</v>
      </c>
      <c r="B43" s="72" t="s">
        <v>457</v>
      </c>
      <c r="C43" s="73"/>
      <c r="D43" s="73" t="s">
        <v>421</v>
      </c>
      <c r="E43" s="74">
        <v>300000</v>
      </c>
      <c r="F43" s="75">
        <f>F35/6</f>
        <v>614</v>
      </c>
      <c r="G43" s="73">
        <f>7*2</f>
        <v>14</v>
      </c>
      <c r="H43" s="48">
        <f t="shared" si="4"/>
        <v>2578800000</v>
      </c>
      <c r="I43" s="135" t="s">
        <v>417</v>
      </c>
      <c r="J43" s="129"/>
      <c r="K43" s="130"/>
      <c r="L43" s="130"/>
      <c r="M43" s="131"/>
      <c r="N43" s="134"/>
      <c r="O43" s="130"/>
      <c r="P43" s="133"/>
      <c r="Q43" s="145"/>
      <c r="R43" s="129"/>
      <c r="S43" s="130"/>
      <c r="T43" s="130"/>
      <c r="U43" s="131"/>
      <c r="V43" s="134"/>
      <c r="W43" s="130"/>
      <c r="X43" s="133"/>
      <c r="Y43" s="145"/>
      <c r="Z43" s="129"/>
      <c r="AA43" s="130"/>
      <c r="AB43" s="130"/>
      <c r="AC43" s="131"/>
      <c r="AD43" s="134"/>
      <c r="AE43" s="130"/>
      <c r="AF43" s="133"/>
      <c r="AG43" s="145"/>
      <c r="AH43" s="129"/>
      <c r="AI43" s="130"/>
      <c r="AJ43" s="130"/>
      <c r="AK43" s="131"/>
      <c r="AL43" s="134"/>
      <c r="AM43" s="130"/>
      <c r="AN43" s="133"/>
      <c r="AO43" s="145"/>
      <c r="AP43" s="129"/>
      <c r="AQ43" s="130"/>
      <c r="AR43" s="130"/>
      <c r="AS43" s="131"/>
      <c r="AT43" s="134"/>
      <c r="AU43" s="130"/>
      <c r="AV43" s="133"/>
      <c r="AW43" s="145"/>
      <c r="AX43" s="129"/>
      <c r="AY43" s="130"/>
      <c r="AZ43" s="130"/>
      <c r="BA43" s="131"/>
      <c r="BB43" s="134"/>
      <c r="BC43" s="130"/>
      <c r="BD43" s="133"/>
      <c r="BE43" s="145"/>
      <c r="BF43" s="129"/>
      <c r="BG43" s="130"/>
      <c r="BH43" s="130"/>
      <c r="BI43" s="131"/>
      <c r="BJ43" s="134"/>
      <c r="BK43" s="130"/>
      <c r="BL43" s="133"/>
      <c r="BM43" s="145"/>
      <c r="BN43" s="129"/>
      <c r="BO43" s="130"/>
      <c r="BP43" s="130"/>
      <c r="BQ43" s="131"/>
      <c r="BR43" s="134"/>
      <c r="BS43" s="130"/>
      <c r="BT43" s="133"/>
      <c r="BU43" s="145"/>
      <c r="BV43" s="129"/>
      <c r="BW43" s="130"/>
      <c r="BX43" s="130"/>
      <c r="BY43" s="131"/>
      <c r="BZ43" s="134"/>
      <c r="CA43" s="130"/>
      <c r="CB43" s="133"/>
      <c r="CC43" s="145"/>
      <c r="CD43" s="129"/>
      <c r="CE43" s="130"/>
      <c r="CF43" s="130"/>
      <c r="CG43" s="131"/>
      <c r="CH43" s="134"/>
      <c r="CI43" s="130"/>
      <c r="CJ43" s="133"/>
      <c r="CK43" s="145"/>
      <c r="CL43" s="129"/>
      <c r="CM43" s="130"/>
      <c r="CN43" s="130"/>
      <c r="CO43" s="131"/>
      <c r="CP43" s="134"/>
      <c r="CQ43" s="130"/>
      <c r="CR43" s="133"/>
      <c r="CS43" s="145"/>
      <c r="CT43" s="129"/>
      <c r="CU43" s="130"/>
      <c r="CV43" s="130"/>
      <c r="CW43" s="131"/>
      <c r="CX43" s="134"/>
      <c r="CY43" s="130"/>
      <c r="CZ43" s="133"/>
      <c r="DA43" s="145"/>
      <c r="DB43" s="129"/>
      <c r="DC43" s="130"/>
      <c r="DD43" s="130"/>
      <c r="DE43" s="131"/>
      <c r="DF43" s="134"/>
      <c r="DG43" s="130"/>
      <c r="DH43" s="133"/>
      <c r="DI43" s="145"/>
      <c r="DJ43" s="129"/>
      <c r="DK43" s="130"/>
      <c r="DL43" s="130"/>
      <c r="DM43" s="131"/>
      <c r="DN43" s="134"/>
      <c r="DO43" s="130"/>
      <c r="DP43" s="133"/>
      <c r="DQ43" s="145"/>
      <c r="DR43" s="129"/>
      <c r="DS43" s="130"/>
      <c r="DT43" s="130"/>
      <c r="DU43" s="131"/>
      <c r="DV43" s="134"/>
      <c r="DW43" s="130"/>
      <c r="DX43" s="133"/>
      <c r="DY43" s="145"/>
      <c r="DZ43" s="129"/>
      <c r="EA43" s="130"/>
      <c r="EB43" s="130"/>
      <c r="EC43" s="131"/>
      <c r="ED43" s="134"/>
      <c r="EE43" s="130"/>
      <c r="EF43" s="133"/>
      <c r="EG43" s="145"/>
      <c r="EH43" s="129"/>
      <c r="EI43" s="130"/>
      <c r="EJ43" s="130"/>
      <c r="EK43" s="131"/>
      <c r="EL43" s="134"/>
      <c r="EM43" s="130"/>
      <c r="EN43" s="133"/>
      <c r="EO43" s="145"/>
      <c r="EP43" s="129"/>
      <c r="EQ43" s="130"/>
      <c r="ER43" s="130"/>
      <c r="ES43" s="131"/>
      <c r="ET43" s="134"/>
      <c r="EU43" s="130"/>
      <c r="EV43" s="133"/>
      <c r="EW43" s="145"/>
      <c r="EX43" s="129"/>
      <c r="EY43" s="130"/>
      <c r="EZ43" s="130"/>
      <c r="FA43" s="131"/>
      <c r="FB43" s="134"/>
      <c r="FC43" s="130"/>
      <c r="FD43" s="133"/>
      <c r="FE43" s="145"/>
      <c r="FF43" s="129"/>
      <c r="FG43" s="130"/>
      <c r="FH43" s="130"/>
      <c r="FI43" s="131"/>
      <c r="FJ43" s="134"/>
      <c r="FK43" s="130"/>
      <c r="FL43" s="133"/>
      <c r="FM43" s="145"/>
      <c r="FN43" s="129"/>
      <c r="FO43" s="130"/>
      <c r="FP43" s="130"/>
      <c r="FQ43" s="131"/>
      <c r="FR43" s="134"/>
      <c r="FS43" s="130"/>
      <c r="FT43" s="133"/>
      <c r="FU43" s="145"/>
      <c r="FV43" s="129"/>
      <c r="FW43" s="130"/>
      <c r="FX43" s="130"/>
      <c r="FY43" s="131"/>
      <c r="FZ43" s="134"/>
      <c r="GA43" s="130"/>
      <c r="GB43" s="133"/>
      <c r="GC43" s="145"/>
      <c r="GD43" s="129"/>
      <c r="GE43" s="130"/>
      <c r="GF43" s="130"/>
      <c r="GG43" s="131"/>
      <c r="GH43" s="134"/>
      <c r="GI43" s="130"/>
      <c r="GJ43" s="133"/>
      <c r="GK43" s="145"/>
      <c r="GL43" s="129"/>
      <c r="GM43" s="130"/>
      <c r="GN43" s="130"/>
      <c r="GO43" s="131"/>
      <c r="GP43" s="134"/>
      <c r="GQ43" s="130"/>
      <c r="GR43" s="133"/>
      <c r="GS43" s="145"/>
      <c r="GT43" s="129"/>
      <c r="GU43" s="130"/>
      <c r="GV43" s="130"/>
      <c r="GW43" s="131"/>
      <c r="GX43" s="134"/>
      <c r="GY43" s="130"/>
      <c r="GZ43" s="133"/>
      <c r="HA43" s="145"/>
      <c r="HB43" s="129"/>
      <c r="HC43" s="130"/>
      <c r="HD43" s="130"/>
      <c r="HE43" s="131"/>
      <c r="HF43" s="134"/>
      <c r="HG43" s="130"/>
      <c r="HH43" s="133"/>
      <c r="HI43" s="145"/>
      <c r="HJ43" s="129"/>
      <c r="HK43" s="130"/>
      <c r="HL43" s="130"/>
      <c r="HM43" s="131"/>
      <c r="HN43" s="134"/>
      <c r="HO43" s="130"/>
      <c r="HP43" s="133"/>
      <c r="HQ43" s="145"/>
      <c r="HR43" s="129"/>
      <c r="HS43" s="130"/>
      <c r="HT43" s="130"/>
      <c r="HU43" s="131"/>
      <c r="HV43" s="134"/>
      <c r="HW43" s="130"/>
      <c r="HX43" s="133"/>
      <c r="HY43" s="145"/>
      <c r="HZ43" s="129"/>
      <c r="IA43" s="130"/>
      <c r="IB43" s="130"/>
      <c r="IC43" s="131"/>
      <c r="ID43" s="134"/>
      <c r="IE43" s="130"/>
      <c r="IF43" s="133"/>
      <c r="IG43" s="145"/>
      <c r="IH43" s="129"/>
      <c r="II43" s="130"/>
      <c r="IJ43" s="130"/>
      <c r="IK43" s="131"/>
      <c r="IL43" s="134"/>
      <c r="IM43" s="130"/>
      <c r="IN43" s="133"/>
      <c r="IO43" s="145"/>
      <c r="IP43" s="129"/>
      <c r="IQ43" s="130"/>
      <c r="IR43" s="130"/>
      <c r="IS43" s="131"/>
      <c r="IT43" s="134"/>
      <c r="IU43" s="130"/>
      <c r="IV43" s="133"/>
      <c r="IW43" s="145"/>
      <c r="IX43" s="129"/>
      <c r="IY43" s="130"/>
      <c r="IZ43" s="130"/>
      <c r="JA43" s="131"/>
      <c r="JB43" s="134"/>
      <c r="JC43" s="130"/>
      <c r="JD43" s="133"/>
      <c r="JE43" s="145"/>
      <c r="JF43" s="129"/>
      <c r="JG43" s="130"/>
      <c r="JH43" s="130"/>
      <c r="JI43" s="131"/>
      <c r="JJ43" s="134"/>
      <c r="JK43" s="130"/>
      <c r="JL43" s="133"/>
      <c r="JM43" s="145"/>
      <c r="JN43" s="129"/>
      <c r="JO43" s="130"/>
      <c r="JP43" s="130"/>
      <c r="JQ43" s="131"/>
      <c r="JR43" s="134"/>
      <c r="JS43" s="130"/>
      <c r="JT43" s="133"/>
      <c r="JU43" s="145"/>
      <c r="JV43" s="129"/>
      <c r="JW43" s="130"/>
      <c r="JX43" s="130"/>
      <c r="JY43" s="131"/>
      <c r="JZ43" s="134"/>
      <c r="KA43" s="130"/>
      <c r="KB43" s="133"/>
      <c r="KC43" s="145"/>
      <c r="KD43" s="129"/>
      <c r="KE43" s="130"/>
      <c r="KF43" s="130"/>
      <c r="KG43" s="131"/>
      <c r="KH43" s="134"/>
      <c r="KI43" s="130"/>
      <c r="KJ43" s="133"/>
      <c r="KK43" s="145"/>
      <c r="KL43" s="129"/>
      <c r="KM43" s="130"/>
      <c r="KN43" s="130"/>
      <c r="KO43" s="131"/>
      <c r="KP43" s="134"/>
      <c r="KQ43" s="130"/>
      <c r="KR43" s="133"/>
      <c r="KS43" s="145"/>
      <c r="KT43" s="129"/>
      <c r="KU43" s="130"/>
      <c r="KV43" s="130"/>
      <c r="KW43" s="131"/>
      <c r="KX43" s="134"/>
      <c r="KY43" s="130"/>
      <c r="KZ43" s="133"/>
      <c r="LA43" s="145"/>
      <c r="LB43" s="129"/>
      <c r="LC43" s="130"/>
      <c r="LD43" s="130"/>
      <c r="LE43" s="131"/>
      <c r="LF43" s="134"/>
      <c r="LG43" s="130"/>
      <c r="LH43" s="133"/>
      <c r="LI43" s="145"/>
      <c r="LJ43" s="129"/>
      <c r="LK43" s="130"/>
      <c r="LL43" s="130"/>
      <c r="LM43" s="131"/>
      <c r="LN43" s="134"/>
      <c r="LO43" s="130"/>
      <c r="LP43" s="133"/>
      <c r="LQ43" s="145"/>
      <c r="LR43" s="129"/>
      <c r="LS43" s="130"/>
      <c r="LT43" s="130"/>
      <c r="LU43" s="131"/>
      <c r="LV43" s="134"/>
      <c r="LW43" s="130"/>
      <c r="LX43" s="133"/>
      <c r="LY43" s="145"/>
      <c r="LZ43" s="129"/>
      <c r="MA43" s="130"/>
      <c r="MB43" s="130"/>
      <c r="MC43" s="131"/>
      <c r="MD43" s="134"/>
      <c r="ME43" s="130"/>
      <c r="MF43" s="133"/>
      <c r="MG43" s="145"/>
      <c r="MH43" s="129"/>
      <c r="MI43" s="130"/>
      <c r="MJ43" s="130"/>
      <c r="MK43" s="131"/>
      <c r="ML43" s="134"/>
      <c r="MM43" s="130"/>
      <c r="MN43" s="133"/>
      <c r="MO43" s="145"/>
      <c r="MP43" s="129"/>
      <c r="MQ43" s="130"/>
      <c r="MR43" s="130"/>
      <c r="MS43" s="131"/>
      <c r="MT43" s="134"/>
      <c r="MU43" s="130"/>
      <c r="MV43" s="133"/>
      <c r="MW43" s="145"/>
      <c r="MX43" s="129"/>
      <c r="MY43" s="130"/>
      <c r="MZ43" s="130"/>
      <c r="NA43" s="131"/>
      <c r="NB43" s="134"/>
      <c r="NC43" s="130"/>
      <c r="ND43" s="133"/>
      <c r="NE43" s="145"/>
      <c r="NF43" s="129"/>
      <c r="NG43" s="130"/>
      <c r="NH43" s="130"/>
      <c r="NI43" s="131"/>
      <c r="NJ43" s="134"/>
      <c r="NK43" s="130"/>
      <c r="NL43" s="133"/>
      <c r="NM43" s="145"/>
      <c r="NN43" s="129"/>
      <c r="NO43" s="130"/>
      <c r="NP43" s="130"/>
      <c r="NQ43" s="131"/>
      <c r="NR43" s="134"/>
      <c r="NS43" s="130"/>
      <c r="NT43" s="133"/>
      <c r="NU43" s="145"/>
      <c r="NV43" s="129"/>
      <c r="NW43" s="130"/>
      <c r="NX43" s="130"/>
      <c r="NY43" s="131"/>
      <c r="NZ43" s="134"/>
      <c r="OA43" s="130"/>
      <c r="OB43" s="133"/>
      <c r="OC43" s="145"/>
      <c r="OD43" s="129"/>
      <c r="OE43" s="130"/>
      <c r="OF43" s="130"/>
      <c r="OG43" s="131"/>
      <c r="OH43" s="134"/>
      <c r="OI43" s="130"/>
      <c r="OJ43" s="133"/>
      <c r="OK43" s="145"/>
      <c r="OL43" s="129"/>
      <c r="OM43" s="130"/>
      <c r="ON43" s="130"/>
      <c r="OO43" s="131"/>
      <c r="OP43" s="134"/>
      <c r="OQ43" s="130"/>
      <c r="OR43" s="133"/>
      <c r="OS43" s="145"/>
      <c r="OT43" s="129"/>
      <c r="OU43" s="130"/>
      <c r="OV43" s="130"/>
      <c r="OW43" s="131"/>
      <c r="OX43" s="134"/>
      <c r="OY43" s="130"/>
      <c r="OZ43" s="133"/>
      <c r="PA43" s="145"/>
      <c r="PB43" s="129"/>
      <c r="PC43" s="130"/>
      <c r="PD43" s="130"/>
      <c r="PE43" s="131"/>
      <c r="PF43" s="134"/>
      <c r="PG43" s="130"/>
      <c r="PH43" s="133"/>
      <c r="PI43" s="145"/>
      <c r="PJ43" s="129"/>
      <c r="PK43" s="130"/>
      <c r="PL43" s="130"/>
      <c r="PM43" s="131"/>
      <c r="PN43" s="134"/>
      <c r="PO43" s="130"/>
      <c r="PP43" s="133"/>
      <c r="PQ43" s="145"/>
      <c r="PR43" s="129"/>
      <c r="PS43" s="130"/>
      <c r="PT43" s="130"/>
      <c r="PU43" s="131"/>
      <c r="PV43" s="134"/>
      <c r="PW43" s="130"/>
      <c r="PX43" s="133"/>
      <c r="PY43" s="145"/>
      <c r="PZ43" s="129"/>
      <c r="QA43" s="130"/>
      <c r="QB43" s="130"/>
      <c r="QC43" s="131"/>
      <c r="QD43" s="134"/>
      <c r="QE43" s="130"/>
      <c r="QF43" s="133"/>
      <c r="QG43" s="145"/>
      <c r="QH43" s="129"/>
      <c r="QI43" s="130"/>
      <c r="QJ43" s="130"/>
      <c r="QK43" s="131"/>
      <c r="QL43" s="134"/>
      <c r="QM43" s="130"/>
      <c r="QN43" s="133"/>
      <c r="QO43" s="145"/>
      <c r="QP43" s="129"/>
      <c r="QQ43" s="130"/>
      <c r="QR43" s="130"/>
      <c r="QS43" s="131"/>
      <c r="QT43" s="134"/>
      <c r="QU43" s="130"/>
      <c r="QV43" s="133"/>
      <c r="QW43" s="145"/>
      <c r="QX43" s="129"/>
      <c r="QY43" s="130"/>
      <c r="QZ43" s="130"/>
      <c r="RA43" s="131"/>
      <c r="RB43" s="134"/>
      <c r="RC43" s="130"/>
      <c r="RD43" s="133"/>
      <c r="RE43" s="145"/>
      <c r="RF43" s="129"/>
      <c r="RG43" s="130"/>
      <c r="RH43" s="130"/>
      <c r="RI43" s="131"/>
      <c r="RJ43" s="134"/>
      <c r="RK43" s="130"/>
      <c r="RL43" s="133"/>
      <c r="RM43" s="145"/>
      <c r="RN43" s="129"/>
      <c r="RO43" s="130"/>
      <c r="RP43" s="130"/>
      <c r="RQ43" s="131"/>
      <c r="RR43" s="134"/>
      <c r="RS43" s="130"/>
      <c r="RT43" s="133"/>
      <c r="RU43" s="145"/>
      <c r="RV43" s="129"/>
      <c r="RW43" s="130"/>
      <c r="RX43" s="130"/>
      <c r="RY43" s="131"/>
      <c r="RZ43" s="134"/>
      <c r="SA43" s="130"/>
      <c r="SB43" s="133"/>
      <c r="SC43" s="145"/>
      <c r="SD43" s="129"/>
      <c r="SE43" s="130"/>
      <c r="SF43" s="130"/>
      <c r="SG43" s="131"/>
      <c r="SH43" s="134"/>
      <c r="SI43" s="130"/>
      <c r="SJ43" s="133"/>
      <c r="SK43" s="145"/>
      <c r="SL43" s="129"/>
      <c r="SM43" s="130"/>
      <c r="SN43" s="130"/>
      <c r="SO43" s="131"/>
      <c r="SP43" s="134"/>
      <c r="SQ43" s="130"/>
      <c r="SR43" s="133"/>
      <c r="SS43" s="145"/>
      <c r="ST43" s="129"/>
      <c r="SU43" s="130"/>
      <c r="SV43" s="130"/>
      <c r="SW43" s="131"/>
      <c r="SX43" s="134"/>
      <c r="SY43" s="130"/>
      <c r="SZ43" s="133"/>
      <c r="TA43" s="145"/>
      <c r="TB43" s="129"/>
      <c r="TC43" s="130"/>
      <c r="TD43" s="130"/>
      <c r="TE43" s="131"/>
      <c r="TF43" s="134"/>
      <c r="TG43" s="130"/>
      <c r="TH43" s="133"/>
      <c r="TI43" s="145"/>
      <c r="TJ43" s="129"/>
      <c r="TK43" s="130"/>
      <c r="TL43" s="130"/>
      <c r="TM43" s="131"/>
      <c r="TN43" s="134"/>
      <c r="TO43" s="130"/>
      <c r="TP43" s="133"/>
      <c r="TQ43" s="145"/>
      <c r="TR43" s="129"/>
      <c r="TS43" s="130"/>
      <c r="TT43" s="130"/>
      <c r="TU43" s="131"/>
      <c r="TV43" s="134"/>
      <c r="TW43" s="130"/>
      <c r="TX43" s="133"/>
      <c r="TY43" s="145"/>
      <c r="TZ43" s="129"/>
      <c r="UA43" s="130"/>
      <c r="UB43" s="130"/>
      <c r="UC43" s="131"/>
      <c r="UD43" s="134"/>
      <c r="UE43" s="130"/>
      <c r="UF43" s="133"/>
      <c r="UG43" s="145"/>
      <c r="UH43" s="129"/>
      <c r="UI43" s="130"/>
      <c r="UJ43" s="130"/>
      <c r="UK43" s="131"/>
      <c r="UL43" s="134"/>
      <c r="UM43" s="130"/>
      <c r="UN43" s="133"/>
      <c r="UO43" s="145"/>
      <c r="UP43" s="129"/>
      <c r="UQ43" s="130"/>
      <c r="UR43" s="130"/>
      <c r="US43" s="131"/>
      <c r="UT43" s="134"/>
      <c r="UU43" s="130"/>
      <c r="UV43" s="133"/>
      <c r="UW43" s="145"/>
      <c r="UX43" s="129"/>
      <c r="UY43" s="130"/>
      <c r="UZ43" s="130"/>
      <c r="VA43" s="131"/>
      <c r="VB43" s="134"/>
      <c r="VC43" s="130"/>
      <c r="VD43" s="133"/>
      <c r="VE43" s="145"/>
      <c r="VF43" s="129"/>
      <c r="VG43" s="130"/>
      <c r="VH43" s="130"/>
      <c r="VI43" s="131"/>
      <c r="VJ43" s="134"/>
      <c r="VK43" s="130"/>
      <c r="VL43" s="133"/>
      <c r="VM43" s="145"/>
      <c r="VN43" s="129"/>
      <c r="VO43" s="130"/>
      <c r="VP43" s="130"/>
      <c r="VQ43" s="131"/>
      <c r="VR43" s="134"/>
      <c r="VS43" s="130"/>
      <c r="VT43" s="133"/>
      <c r="VU43" s="145"/>
      <c r="VV43" s="129"/>
      <c r="VW43" s="130"/>
      <c r="VX43" s="130"/>
      <c r="VY43" s="131"/>
      <c r="VZ43" s="134"/>
      <c r="WA43" s="130"/>
      <c r="WB43" s="133"/>
      <c r="WC43" s="145"/>
      <c r="WD43" s="129"/>
      <c r="WE43" s="130"/>
      <c r="WF43" s="130"/>
      <c r="WG43" s="131"/>
      <c r="WH43" s="134"/>
      <c r="WI43" s="130"/>
      <c r="WJ43" s="133"/>
      <c r="WK43" s="145"/>
      <c r="WL43" s="129"/>
      <c r="WM43" s="130"/>
      <c r="WN43" s="130"/>
      <c r="WO43" s="131"/>
      <c r="WP43" s="134"/>
      <c r="WQ43" s="130"/>
      <c r="WR43" s="133"/>
      <c r="WS43" s="145"/>
      <c r="WT43" s="129"/>
      <c r="WU43" s="130"/>
      <c r="WV43" s="130"/>
      <c r="WW43" s="131"/>
      <c r="WX43" s="134"/>
      <c r="WY43" s="130"/>
      <c r="WZ43" s="133"/>
      <c r="XA43" s="145"/>
      <c r="XB43" s="129"/>
      <c r="XC43" s="130"/>
      <c r="XD43" s="130"/>
      <c r="XE43" s="131"/>
      <c r="XF43" s="134"/>
      <c r="XG43" s="130"/>
      <c r="XH43" s="133"/>
      <c r="XI43" s="145"/>
      <c r="XJ43" s="129"/>
      <c r="XK43" s="130"/>
      <c r="XL43" s="130"/>
      <c r="XM43" s="131"/>
      <c r="XN43" s="134"/>
      <c r="XO43" s="130"/>
      <c r="XP43" s="133"/>
      <c r="XQ43" s="145"/>
      <c r="XR43" s="129"/>
      <c r="XS43" s="130"/>
      <c r="XT43" s="130"/>
      <c r="XU43" s="131"/>
      <c r="XV43" s="134"/>
      <c r="XW43" s="130"/>
      <c r="XX43" s="133"/>
      <c r="XY43" s="145"/>
      <c r="XZ43" s="129"/>
      <c r="YA43" s="130"/>
      <c r="YB43" s="130"/>
      <c r="YC43" s="131"/>
      <c r="YD43" s="134"/>
      <c r="YE43" s="130"/>
      <c r="YF43" s="133"/>
      <c r="YG43" s="145"/>
      <c r="YH43" s="129"/>
      <c r="YI43" s="130"/>
      <c r="YJ43" s="130"/>
      <c r="YK43" s="131"/>
      <c r="YL43" s="134"/>
      <c r="YM43" s="130"/>
      <c r="YN43" s="133"/>
      <c r="YO43" s="145"/>
      <c r="YP43" s="129"/>
      <c r="YQ43" s="130"/>
      <c r="YR43" s="130"/>
      <c r="YS43" s="131"/>
      <c r="YT43" s="134"/>
      <c r="YU43" s="130"/>
      <c r="YV43" s="133"/>
      <c r="YW43" s="145"/>
      <c r="YX43" s="129"/>
      <c r="YY43" s="130"/>
      <c r="YZ43" s="130"/>
      <c r="ZA43" s="131"/>
      <c r="ZB43" s="134"/>
      <c r="ZC43" s="130"/>
      <c r="ZD43" s="133"/>
      <c r="ZE43" s="145"/>
      <c r="ZF43" s="129"/>
      <c r="ZG43" s="130"/>
      <c r="ZH43" s="130"/>
      <c r="ZI43" s="131"/>
      <c r="ZJ43" s="134"/>
      <c r="ZK43" s="130"/>
      <c r="ZL43" s="133"/>
      <c r="ZM43" s="145"/>
      <c r="ZN43" s="129"/>
      <c r="ZO43" s="130"/>
      <c r="ZP43" s="130"/>
      <c r="ZQ43" s="131"/>
      <c r="ZR43" s="134"/>
      <c r="ZS43" s="130"/>
      <c r="ZT43" s="133"/>
      <c r="ZU43" s="145"/>
      <c r="ZV43" s="129"/>
      <c r="ZW43" s="130"/>
      <c r="ZX43" s="130"/>
      <c r="ZY43" s="131"/>
      <c r="ZZ43" s="134"/>
      <c r="AAA43" s="130"/>
      <c r="AAB43" s="133"/>
      <c r="AAC43" s="145"/>
      <c r="AAD43" s="129"/>
      <c r="AAE43" s="130"/>
      <c r="AAF43" s="130"/>
      <c r="AAG43" s="131"/>
      <c r="AAH43" s="134"/>
      <c r="AAI43" s="130"/>
      <c r="AAJ43" s="133"/>
      <c r="AAK43" s="145"/>
      <c r="AAL43" s="129"/>
      <c r="AAM43" s="130"/>
      <c r="AAN43" s="130"/>
      <c r="AAO43" s="131"/>
      <c r="AAP43" s="134"/>
      <c r="AAQ43" s="130"/>
      <c r="AAR43" s="133"/>
      <c r="AAS43" s="145"/>
      <c r="AAT43" s="129"/>
      <c r="AAU43" s="130"/>
      <c r="AAV43" s="130"/>
      <c r="AAW43" s="131"/>
      <c r="AAX43" s="134"/>
      <c r="AAY43" s="130"/>
      <c r="AAZ43" s="133"/>
      <c r="ABA43" s="145"/>
      <c r="ABB43" s="129"/>
      <c r="ABC43" s="130"/>
      <c r="ABD43" s="130"/>
      <c r="ABE43" s="131"/>
      <c r="ABF43" s="134"/>
      <c r="ABG43" s="130"/>
      <c r="ABH43" s="133"/>
      <c r="ABI43" s="145"/>
      <c r="ABJ43" s="129"/>
      <c r="ABK43" s="130"/>
      <c r="ABL43" s="130"/>
      <c r="ABM43" s="131"/>
      <c r="ABN43" s="134"/>
      <c r="ABO43" s="130"/>
      <c r="ABP43" s="133"/>
      <c r="ABQ43" s="145"/>
      <c r="ABR43" s="129"/>
      <c r="ABS43" s="130"/>
      <c r="ABT43" s="130"/>
      <c r="ABU43" s="131"/>
      <c r="ABV43" s="134"/>
      <c r="ABW43" s="130"/>
      <c r="ABX43" s="133"/>
      <c r="ABY43" s="145"/>
      <c r="ABZ43" s="129"/>
      <c r="ACA43" s="130"/>
      <c r="ACB43" s="130"/>
      <c r="ACC43" s="131"/>
      <c r="ACD43" s="134"/>
      <c r="ACE43" s="130"/>
      <c r="ACF43" s="133"/>
      <c r="ACG43" s="145"/>
      <c r="ACH43" s="129"/>
      <c r="ACI43" s="130"/>
      <c r="ACJ43" s="130"/>
      <c r="ACK43" s="131"/>
      <c r="ACL43" s="134"/>
      <c r="ACM43" s="130"/>
      <c r="ACN43" s="133"/>
      <c r="ACO43" s="145"/>
      <c r="ACP43" s="129"/>
      <c r="ACQ43" s="130"/>
      <c r="ACR43" s="130"/>
      <c r="ACS43" s="131"/>
      <c r="ACT43" s="134"/>
      <c r="ACU43" s="130"/>
      <c r="ACV43" s="133"/>
      <c r="ACW43" s="145"/>
      <c r="ACX43" s="129"/>
      <c r="ACY43" s="130"/>
      <c r="ACZ43" s="130"/>
      <c r="ADA43" s="131"/>
      <c r="ADB43" s="134"/>
      <c r="ADC43" s="130"/>
      <c r="ADD43" s="133"/>
      <c r="ADE43" s="145"/>
      <c r="ADF43" s="129"/>
      <c r="ADG43" s="130"/>
      <c r="ADH43" s="130"/>
      <c r="ADI43" s="131"/>
      <c r="ADJ43" s="134"/>
      <c r="ADK43" s="130"/>
      <c r="ADL43" s="133"/>
      <c r="ADM43" s="145"/>
      <c r="ADN43" s="129"/>
      <c r="ADO43" s="130"/>
      <c r="ADP43" s="130"/>
      <c r="ADQ43" s="131"/>
      <c r="ADR43" s="134"/>
      <c r="ADS43" s="130"/>
      <c r="ADT43" s="133"/>
      <c r="ADU43" s="145"/>
      <c r="ADV43" s="129"/>
      <c r="ADW43" s="130"/>
      <c r="ADX43" s="130"/>
      <c r="ADY43" s="131"/>
      <c r="ADZ43" s="134"/>
      <c r="AEA43" s="130"/>
      <c r="AEB43" s="133"/>
      <c r="AEC43" s="145"/>
      <c r="AED43" s="129"/>
      <c r="AEE43" s="130"/>
      <c r="AEF43" s="130"/>
      <c r="AEG43" s="131"/>
      <c r="AEH43" s="134"/>
      <c r="AEI43" s="130"/>
      <c r="AEJ43" s="133"/>
      <c r="AEK43" s="145"/>
      <c r="AEL43" s="129"/>
      <c r="AEM43" s="130"/>
      <c r="AEN43" s="130"/>
      <c r="AEO43" s="131"/>
      <c r="AEP43" s="134"/>
      <c r="AEQ43" s="130"/>
      <c r="AER43" s="133"/>
      <c r="AES43" s="145"/>
      <c r="AET43" s="129"/>
      <c r="AEU43" s="130"/>
      <c r="AEV43" s="130"/>
      <c r="AEW43" s="131"/>
      <c r="AEX43" s="134"/>
      <c r="AEY43" s="130"/>
      <c r="AEZ43" s="133"/>
      <c r="AFA43" s="145"/>
      <c r="AFB43" s="129"/>
      <c r="AFC43" s="130"/>
      <c r="AFD43" s="130"/>
      <c r="AFE43" s="131"/>
      <c r="AFF43" s="134"/>
      <c r="AFG43" s="130"/>
      <c r="AFH43" s="133"/>
      <c r="AFI43" s="145"/>
      <c r="AFJ43" s="129"/>
      <c r="AFK43" s="130"/>
      <c r="AFL43" s="130"/>
      <c r="AFM43" s="131"/>
      <c r="AFN43" s="134"/>
      <c r="AFO43" s="130"/>
      <c r="AFP43" s="133"/>
      <c r="AFQ43" s="145"/>
      <c r="AFR43" s="129"/>
      <c r="AFS43" s="130"/>
      <c r="AFT43" s="130"/>
      <c r="AFU43" s="131"/>
      <c r="AFV43" s="134"/>
      <c r="AFW43" s="130"/>
      <c r="AFX43" s="133"/>
      <c r="AFY43" s="145"/>
      <c r="AFZ43" s="129"/>
      <c r="AGA43" s="130"/>
      <c r="AGB43" s="130"/>
      <c r="AGC43" s="131"/>
      <c r="AGD43" s="134"/>
      <c r="AGE43" s="130"/>
      <c r="AGF43" s="133"/>
      <c r="AGG43" s="145"/>
      <c r="AGH43" s="129"/>
      <c r="AGI43" s="130"/>
      <c r="AGJ43" s="130"/>
      <c r="AGK43" s="131"/>
      <c r="AGL43" s="134"/>
      <c r="AGM43" s="130"/>
      <c r="AGN43" s="133"/>
      <c r="AGO43" s="145"/>
      <c r="AGP43" s="129"/>
      <c r="AGQ43" s="130"/>
      <c r="AGR43" s="130"/>
      <c r="AGS43" s="131"/>
      <c r="AGT43" s="134"/>
      <c r="AGU43" s="130"/>
      <c r="AGV43" s="133"/>
      <c r="AGW43" s="145"/>
      <c r="AGX43" s="129"/>
      <c r="AGY43" s="130"/>
      <c r="AGZ43" s="130"/>
      <c r="AHA43" s="131"/>
      <c r="AHB43" s="134"/>
      <c r="AHC43" s="130"/>
      <c r="AHD43" s="133"/>
      <c r="AHE43" s="145"/>
      <c r="AHF43" s="129"/>
      <c r="AHG43" s="130"/>
      <c r="AHH43" s="130"/>
      <c r="AHI43" s="131"/>
      <c r="AHJ43" s="134"/>
      <c r="AHK43" s="130"/>
      <c r="AHL43" s="133"/>
      <c r="AHM43" s="145"/>
      <c r="AHN43" s="129"/>
      <c r="AHO43" s="130"/>
      <c r="AHP43" s="130"/>
      <c r="AHQ43" s="131"/>
      <c r="AHR43" s="134"/>
      <c r="AHS43" s="130"/>
      <c r="AHT43" s="133"/>
      <c r="AHU43" s="145"/>
      <c r="AHV43" s="129"/>
      <c r="AHW43" s="130"/>
      <c r="AHX43" s="130"/>
      <c r="AHY43" s="131"/>
      <c r="AHZ43" s="134"/>
      <c r="AIA43" s="130"/>
      <c r="AIB43" s="133"/>
      <c r="AIC43" s="145"/>
      <c r="AID43" s="129"/>
      <c r="AIE43" s="130"/>
      <c r="AIF43" s="130"/>
      <c r="AIG43" s="131"/>
      <c r="AIH43" s="134"/>
      <c r="AII43" s="130"/>
      <c r="AIJ43" s="133"/>
      <c r="AIK43" s="145"/>
      <c r="AIL43" s="129"/>
      <c r="AIM43" s="130"/>
      <c r="AIN43" s="130"/>
      <c r="AIO43" s="131"/>
      <c r="AIP43" s="134"/>
      <c r="AIQ43" s="130"/>
      <c r="AIR43" s="133"/>
      <c r="AIS43" s="145"/>
      <c r="AIT43" s="129"/>
      <c r="AIU43" s="130"/>
      <c r="AIV43" s="130"/>
      <c r="AIW43" s="131"/>
      <c r="AIX43" s="134"/>
      <c r="AIY43" s="130"/>
      <c r="AIZ43" s="133"/>
      <c r="AJA43" s="145"/>
      <c r="AJB43" s="129"/>
      <c r="AJC43" s="130"/>
      <c r="AJD43" s="130"/>
      <c r="AJE43" s="131"/>
      <c r="AJF43" s="134"/>
      <c r="AJG43" s="130"/>
      <c r="AJH43" s="133"/>
      <c r="AJI43" s="145"/>
      <c r="AJJ43" s="129"/>
      <c r="AJK43" s="130"/>
      <c r="AJL43" s="130"/>
      <c r="AJM43" s="131"/>
      <c r="AJN43" s="134"/>
      <c r="AJO43" s="130"/>
      <c r="AJP43" s="133"/>
      <c r="AJQ43" s="145"/>
      <c r="AJR43" s="129"/>
      <c r="AJS43" s="130"/>
      <c r="AJT43" s="130"/>
      <c r="AJU43" s="131"/>
      <c r="AJV43" s="134"/>
      <c r="AJW43" s="130"/>
      <c r="AJX43" s="133"/>
      <c r="AJY43" s="145"/>
      <c r="AJZ43" s="129"/>
      <c r="AKA43" s="130"/>
      <c r="AKB43" s="130"/>
      <c r="AKC43" s="131"/>
      <c r="AKD43" s="134"/>
      <c r="AKE43" s="130"/>
      <c r="AKF43" s="133"/>
      <c r="AKG43" s="145"/>
      <c r="AKH43" s="129"/>
      <c r="AKI43" s="130"/>
      <c r="AKJ43" s="130"/>
      <c r="AKK43" s="131"/>
      <c r="AKL43" s="134"/>
      <c r="AKM43" s="130"/>
      <c r="AKN43" s="133"/>
      <c r="AKO43" s="145"/>
      <c r="AKP43" s="129"/>
      <c r="AKQ43" s="130"/>
      <c r="AKR43" s="130"/>
      <c r="AKS43" s="131"/>
      <c r="AKT43" s="134"/>
      <c r="AKU43" s="130"/>
      <c r="AKV43" s="133"/>
      <c r="AKW43" s="145"/>
      <c r="AKX43" s="129"/>
      <c r="AKY43" s="130"/>
      <c r="AKZ43" s="130"/>
      <c r="ALA43" s="131"/>
      <c r="ALB43" s="134"/>
      <c r="ALC43" s="130"/>
      <c r="ALD43" s="133"/>
      <c r="ALE43" s="145"/>
      <c r="ALF43" s="129"/>
      <c r="ALG43" s="130"/>
      <c r="ALH43" s="130"/>
      <c r="ALI43" s="131"/>
      <c r="ALJ43" s="134"/>
      <c r="ALK43" s="130"/>
      <c r="ALL43" s="133"/>
      <c r="ALM43" s="145"/>
      <c r="ALN43" s="129"/>
      <c r="ALO43" s="130"/>
      <c r="ALP43" s="130"/>
      <c r="ALQ43" s="131"/>
      <c r="ALR43" s="134"/>
      <c r="ALS43" s="130"/>
      <c r="ALT43" s="133"/>
      <c r="ALU43" s="145"/>
      <c r="ALV43" s="129"/>
      <c r="ALW43" s="130"/>
      <c r="ALX43" s="130"/>
      <c r="ALY43" s="131"/>
      <c r="ALZ43" s="134"/>
      <c r="AMA43" s="130"/>
      <c r="AMB43" s="133"/>
      <c r="AMC43" s="145"/>
      <c r="AMD43" s="129"/>
      <c r="AME43" s="130"/>
      <c r="AMF43" s="130"/>
      <c r="AMG43" s="131"/>
      <c r="AMH43" s="134"/>
      <c r="AMI43" s="130"/>
      <c r="AMJ43" s="133"/>
      <c r="AMK43" s="145"/>
      <c r="AML43" s="129"/>
      <c r="AMM43" s="130"/>
      <c r="AMN43" s="130"/>
      <c r="AMO43" s="131"/>
      <c r="AMP43" s="134"/>
      <c r="AMQ43" s="130"/>
      <c r="AMR43" s="133"/>
      <c r="AMS43" s="145"/>
      <c r="AMT43" s="129"/>
      <c r="AMU43" s="130"/>
      <c r="AMV43" s="130"/>
      <c r="AMW43" s="131"/>
      <c r="AMX43" s="134"/>
      <c r="AMY43" s="130"/>
      <c r="AMZ43" s="133"/>
      <c r="ANA43" s="145"/>
      <c r="ANB43" s="129"/>
      <c r="ANC43" s="130"/>
      <c r="AND43" s="130"/>
      <c r="ANE43" s="131"/>
      <c r="ANF43" s="134"/>
      <c r="ANG43" s="130"/>
      <c r="ANH43" s="133"/>
      <c r="ANI43" s="145"/>
      <c r="ANJ43" s="129"/>
      <c r="ANK43" s="130"/>
      <c r="ANL43" s="130"/>
      <c r="ANM43" s="131"/>
      <c r="ANN43" s="134"/>
      <c r="ANO43" s="130"/>
      <c r="ANP43" s="133"/>
      <c r="ANQ43" s="145"/>
      <c r="ANR43" s="129"/>
      <c r="ANS43" s="130"/>
      <c r="ANT43" s="130"/>
      <c r="ANU43" s="131"/>
      <c r="ANV43" s="134"/>
      <c r="ANW43" s="130"/>
      <c r="ANX43" s="133"/>
      <c r="ANY43" s="145"/>
      <c r="ANZ43" s="129"/>
      <c r="AOA43" s="130"/>
      <c r="AOB43" s="130"/>
      <c r="AOC43" s="131"/>
      <c r="AOD43" s="134"/>
      <c r="AOE43" s="130"/>
      <c r="AOF43" s="133"/>
      <c r="AOG43" s="145"/>
      <c r="AOH43" s="129"/>
      <c r="AOI43" s="130"/>
      <c r="AOJ43" s="130"/>
      <c r="AOK43" s="131"/>
      <c r="AOL43" s="134"/>
      <c r="AOM43" s="130"/>
      <c r="AON43" s="133"/>
      <c r="AOO43" s="145"/>
      <c r="AOP43" s="129"/>
      <c r="AOQ43" s="130"/>
      <c r="AOR43" s="130"/>
      <c r="AOS43" s="131"/>
      <c r="AOT43" s="134"/>
      <c r="AOU43" s="130"/>
      <c r="AOV43" s="133"/>
      <c r="AOW43" s="145"/>
      <c r="AOX43" s="129"/>
      <c r="AOY43" s="130"/>
      <c r="AOZ43" s="130"/>
      <c r="APA43" s="131"/>
      <c r="APB43" s="134"/>
      <c r="APC43" s="130"/>
      <c r="APD43" s="133"/>
      <c r="APE43" s="145"/>
      <c r="APF43" s="129"/>
      <c r="APG43" s="130"/>
      <c r="APH43" s="130"/>
      <c r="API43" s="131"/>
      <c r="APJ43" s="134"/>
      <c r="APK43" s="130"/>
      <c r="APL43" s="133"/>
      <c r="APM43" s="145"/>
      <c r="APN43" s="129"/>
      <c r="APO43" s="130"/>
      <c r="APP43" s="130"/>
      <c r="APQ43" s="131"/>
      <c r="APR43" s="134"/>
      <c r="APS43" s="130"/>
      <c r="APT43" s="133"/>
      <c r="APU43" s="145"/>
      <c r="APV43" s="129"/>
      <c r="APW43" s="130"/>
      <c r="APX43" s="130"/>
      <c r="APY43" s="131"/>
      <c r="APZ43" s="134"/>
      <c r="AQA43" s="130"/>
      <c r="AQB43" s="133"/>
      <c r="AQC43" s="145"/>
      <c r="AQD43" s="129"/>
      <c r="AQE43" s="130"/>
      <c r="AQF43" s="130"/>
      <c r="AQG43" s="131"/>
      <c r="AQH43" s="134"/>
      <c r="AQI43" s="130"/>
      <c r="AQJ43" s="133"/>
      <c r="AQK43" s="145"/>
      <c r="AQL43" s="129"/>
      <c r="AQM43" s="130"/>
      <c r="AQN43" s="130"/>
      <c r="AQO43" s="131"/>
      <c r="AQP43" s="134"/>
      <c r="AQQ43" s="130"/>
      <c r="AQR43" s="133"/>
      <c r="AQS43" s="145"/>
      <c r="AQT43" s="129"/>
      <c r="AQU43" s="130"/>
      <c r="AQV43" s="130"/>
      <c r="AQW43" s="131"/>
      <c r="AQX43" s="134"/>
      <c r="AQY43" s="130"/>
      <c r="AQZ43" s="133"/>
      <c r="ARA43" s="145"/>
      <c r="ARB43" s="129"/>
      <c r="ARC43" s="130"/>
      <c r="ARD43" s="130"/>
      <c r="ARE43" s="131"/>
      <c r="ARF43" s="134"/>
      <c r="ARG43" s="130"/>
      <c r="ARH43" s="133"/>
      <c r="ARI43" s="145"/>
      <c r="ARJ43" s="129"/>
      <c r="ARK43" s="130"/>
      <c r="ARL43" s="130"/>
      <c r="ARM43" s="131"/>
      <c r="ARN43" s="134"/>
      <c r="ARO43" s="130"/>
      <c r="ARP43" s="133"/>
      <c r="ARQ43" s="145"/>
      <c r="ARR43" s="129"/>
      <c r="ARS43" s="130"/>
      <c r="ART43" s="130"/>
      <c r="ARU43" s="131"/>
      <c r="ARV43" s="134"/>
      <c r="ARW43" s="130"/>
      <c r="ARX43" s="133"/>
      <c r="ARY43" s="145"/>
      <c r="ARZ43" s="129"/>
      <c r="ASA43" s="130"/>
      <c r="ASB43" s="130"/>
      <c r="ASC43" s="131"/>
      <c r="ASD43" s="134"/>
      <c r="ASE43" s="130"/>
      <c r="ASF43" s="133"/>
      <c r="ASG43" s="145"/>
      <c r="ASH43" s="129"/>
      <c r="ASI43" s="130"/>
      <c r="ASJ43" s="130"/>
      <c r="ASK43" s="131"/>
      <c r="ASL43" s="134"/>
      <c r="ASM43" s="130"/>
      <c r="ASN43" s="133"/>
      <c r="ASO43" s="145"/>
      <c r="ASP43" s="129"/>
      <c r="ASQ43" s="130"/>
      <c r="ASR43" s="130"/>
      <c r="ASS43" s="131"/>
      <c r="AST43" s="134"/>
      <c r="ASU43" s="130"/>
      <c r="ASV43" s="133"/>
      <c r="ASW43" s="145"/>
      <c r="ASX43" s="129"/>
      <c r="ASY43" s="130"/>
      <c r="ASZ43" s="130"/>
      <c r="ATA43" s="131"/>
      <c r="ATB43" s="134"/>
      <c r="ATC43" s="130"/>
      <c r="ATD43" s="133"/>
      <c r="ATE43" s="145"/>
      <c r="ATF43" s="129"/>
      <c r="ATG43" s="130"/>
      <c r="ATH43" s="130"/>
      <c r="ATI43" s="131"/>
      <c r="ATJ43" s="134"/>
      <c r="ATK43" s="130"/>
      <c r="ATL43" s="133"/>
      <c r="ATM43" s="145"/>
      <c r="ATN43" s="129"/>
      <c r="ATO43" s="130"/>
      <c r="ATP43" s="130"/>
      <c r="ATQ43" s="131"/>
      <c r="ATR43" s="134"/>
      <c r="ATS43" s="130"/>
      <c r="ATT43" s="133"/>
      <c r="ATU43" s="145"/>
      <c r="ATV43" s="129"/>
      <c r="ATW43" s="130"/>
      <c r="ATX43" s="130"/>
      <c r="ATY43" s="131"/>
      <c r="ATZ43" s="134"/>
      <c r="AUA43" s="130"/>
      <c r="AUB43" s="133"/>
      <c r="AUC43" s="145"/>
      <c r="AUD43" s="129"/>
      <c r="AUE43" s="130"/>
      <c r="AUF43" s="130"/>
      <c r="AUG43" s="131"/>
      <c r="AUH43" s="134"/>
      <c r="AUI43" s="130"/>
      <c r="AUJ43" s="133"/>
      <c r="AUK43" s="145"/>
      <c r="AUL43" s="129"/>
      <c r="AUM43" s="130"/>
      <c r="AUN43" s="130"/>
      <c r="AUO43" s="131"/>
      <c r="AUP43" s="134"/>
      <c r="AUQ43" s="130"/>
      <c r="AUR43" s="133"/>
      <c r="AUS43" s="145"/>
      <c r="AUT43" s="129"/>
      <c r="AUU43" s="130"/>
      <c r="AUV43" s="130"/>
      <c r="AUW43" s="131"/>
      <c r="AUX43" s="134"/>
      <c r="AUY43" s="130"/>
      <c r="AUZ43" s="133"/>
      <c r="AVA43" s="145"/>
      <c r="AVB43" s="129"/>
      <c r="AVC43" s="130"/>
      <c r="AVD43" s="130"/>
      <c r="AVE43" s="131"/>
      <c r="AVF43" s="134"/>
      <c r="AVG43" s="130"/>
      <c r="AVH43" s="133"/>
      <c r="AVI43" s="145"/>
      <c r="AVJ43" s="129"/>
      <c r="AVK43" s="130"/>
      <c r="AVL43" s="130"/>
      <c r="AVM43" s="131"/>
      <c r="AVN43" s="134"/>
      <c r="AVO43" s="130"/>
      <c r="AVP43" s="133"/>
      <c r="AVQ43" s="145"/>
      <c r="AVR43" s="129"/>
      <c r="AVS43" s="130"/>
      <c r="AVT43" s="130"/>
      <c r="AVU43" s="131"/>
      <c r="AVV43" s="134"/>
      <c r="AVW43" s="130"/>
      <c r="AVX43" s="133"/>
      <c r="AVY43" s="145"/>
      <c r="AVZ43" s="129"/>
      <c r="AWA43" s="130"/>
      <c r="AWB43" s="130"/>
      <c r="AWC43" s="131"/>
      <c r="AWD43" s="134"/>
      <c r="AWE43" s="130"/>
      <c r="AWF43" s="133"/>
      <c r="AWG43" s="145"/>
      <c r="AWH43" s="129"/>
      <c r="AWI43" s="130"/>
      <c r="AWJ43" s="130"/>
      <c r="AWK43" s="131"/>
      <c r="AWL43" s="134"/>
      <c r="AWM43" s="130"/>
      <c r="AWN43" s="133"/>
      <c r="AWO43" s="145"/>
      <c r="AWP43" s="129"/>
      <c r="AWQ43" s="130"/>
      <c r="AWR43" s="130"/>
      <c r="AWS43" s="131"/>
      <c r="AWT43" s="134"/>
      <c r="AWU43" s="130"/>
      <c r="AWV43" s="133"/>
      <c r="AWW43" s="145"/>
      <c r="AWX43" s="129"/>
      <c r="AWY43" s="130"/>
      <c r="AWZ43" s="130"/>
      <c r="AXA43" s="131"/>
      <c r="AXB43" s="134"/>
      <c r="AXC43" s="130"/>
      <c r="AXD43" s="133"/>
      <c r="AXE43" s="145"/>
      <c r="AXF43" s="129"/>
      <c r="AXG43" s="130"/>
      <c r="AXH43" s="130"/>
      <c r="AXI43" s="131"/>
      <c r="AXJ43" s="134"/>
      <c r="AXK43" s="130"/>
      <c r="AXL43" s="133"/>
      <c r="AXM43" s="145"/>
      <c r="AXN43" s="129"/>
      <c r="AXO43" s="130"/>
      <c r="AXP43" s="130"/>
      <c r="AXQ43" s="131"/>
      <c r="AXR43" s="134"/>
      <c r="AXS43" s="130"/>
      <c r="AXT43" s="133"/>
      <c r="AXU43" s="145"/>
      <c r="AXV43" s="129"/>
      <c r="AXW43" s="130"/>
      <c r="AXX43" s="130"/>
      <c r="AXY43" s="131"/>
      <c r="AXZ43" s="134"/>
      <c r="AYA43" s="130"/>
      <c r="AYB43" s="133"/>
      <c r="AYC43" s="145"/>
      <c r="AYD43" s="129"/>
      <c r="AYE43" s="130"/>
      <c r="AYF43" s="130"/>
      <c r="AYG43" s="131"/>
      <c r="AYH43" s="134"/>
      <c r="AYI43" s="130"/>
      <c r="AYJ43" s="133"/>
      <c r="AYK43" s="145"/>
      <c r="AYL43" s="129"/>
      <c r="AYM43" s="130"/>
      <c r="AYN43" s="130"/>
      <c r="AYO43" s="131"/>
      <c r="AYP43" s="134"/>
      <c r="AYQ43" s="130"/>
      <c r="AYR43" s="133"/>
      <c r="AYS43" s="145"/>
      <c r="AYT43" s="129"/>
      <c r="AYU43" s="130"/>
      <c r="AYV43" s="130"/>
      <c r="AYW43" s="131"/>
      <c r="AYX43" s="134"/>
      <c r="AYY43" s="130"/>
      <c r="AYZ43" s="133"/>
      <c r="AZA43" s="145"/>
      <c r="AZB43" s="129"/>
      <c r="AZC43" s="130"/>
      <c r="AZD43" s="130"/>
      <c r="AZE43" s="131"/>
      <c r="AZF43" s="134"/>
      <c r="AZG43" s="130"/>
      <c r="AZH43" s="133"/>
      <c r="AZI43" s="145"/>
      <c r="AZJ43" s="129"/>
      <c r="AZK43" s="130"/>
      <c r="AZL43" s="130"/>
      <c r="AZM43" s="131"/>
      <c r="AZN43" s="134"/>
      <c r="AZO43" s="130"/>
      <c r="AZP43" s="133"/>
      <c r="AZQ43" s="145"/>
      <c r="AZR43" s="129"/>
      <c r="AZS43" s="130"/>
      <c r="AZT43" s="130"/>
      <c r="AZU43" s="131"/>
      <c r="AZV43" s="134"/>
      <c r="AZW43" s="130"/>
      <c r="AZX43" s="133"/>
      <c r="AZY43" s="145"/>
      <c r="AZZ43" s="129"/>
      <c r="BAA43" s="130"/>
      <c r="BAB43" s="130"/>
      <c r="BAC43" s="131"/>
      <c r="BAD43" s="134"/>
      <c r="BAE43" s="130"/>
      <c r="BAF43" s="133"/>
      <c r="BAG43" s="145"/>
      <c r="BAH43" s="129"/>
      <c r="BAI43" s="130"/>
      <c r="BAJ43" s="130"/>
      <c r="BAK43" s="131"/>
      <c r="BAL43" s="134"/>
      <c r="BAM43" s="130"/>
      <c r="BAN43" s="133"/>
      <c r="BAO43" s="145"/>
      <c r="BAP43" s="129"/>
      <c r="BAQ43" s="130"/>
      <c r="BAR43" s="130"/>
      <c r="BAS43" s="131"/>
      <c r="BAT43" s="134"/>
      <c r="BAU43" s="130"/>
      <c r="BAV43" s="133"/>
      <c r="BAW43" s="145"/>
      <c r="BAX43" s="129"/>
      <c r="BAY43" s="130"/>
      <c r="BAZ43" s="130"/>
      <c r="BBA43" s="131"/>
      <c r="BBB43" s="134"/>
      <c r="BBC43" s="130"/>
      <c r="BBD43" s="133"/>
      <c r="BBE43" s="145"/>
      <c r="BBF43" s="129"/>
      <c r="BBG43" s="130"/>
      <c r="BBH43" s="130"/>
      <c r="BBI43" s="131"/>
      <c r="BBJ43" s="134"/>
      <c r="BBK43" s="130"/>
      <c r="BBL43" s="133"/>
      <c r="BBM43" s="145"/>
      <c r="BBN43" s="129"/>
      <c r="BBO43" s="130"/>
      <c r="BBP43" s="130"/>
      <c r="BBQ43" s="131"/>
      <c r="BBR43" s="134"/>
      <c r="BBS43" s="130"/>
      <c r="BBT43" s="133"/>
      <c r="BBU43" s="145"/>
      <c r="BBV43" s="129"/>
      <c r="BBW43" s="130"/>
      <c r="BBX43" s="130"/>
      <c r="BBY43" s="131"/>
      <c r="BBZ43" s="134"/>
      <c r="BCA43" s="130"/>
      <c r="BCB43" s="133"/>
      <c r="BCC43" s="145"/>
      <c r="BCD43" s="129"/>
      <c r="BCE43" s="130"/>
      <c r="BCF43" s="130"/>
      <c r="BCG43" s="131"/>
      <c r="BCH43" s="134"/>
      <c r="BCI43" s="130"/>
      <c r="BCJ43" s="133"/>
      <c r="BCK43" s="145"/>
      <c r="BCL43" s="129"/>
      <c r="BCM43" s="130"/>
      <c r="BCN43" s="130"/>
      <c r="BCO43" s="131"/>
      <c r="BCP43" s="134"/>
      <c r="BCQ43" s="130"/>
      <c r="BCR43" s="133"/>
      <c r="BCS43" s="145"/>
      <c r="BCT43" s="129"/>
      <c r="BCU43" s="130"/>
      <c r="BCV43" s="130"/>
      <c r="BCW43" s="131"/>
      <c r="BCX43" s="134"/>
      <c r="BCY43" s="130"/>
      <c r="BCZ43" s="133"/>
      <c r="BDA43" s="145"/>
      <c r="BDB43" s="129"/>
      <c r="BDC43" s="130"/>
      <c r="BDD43" s="130"/>
      <c r="BDE43" s="131"/>
      <c r="BDF43" s="134"/>
      <c r="BDG43" s="130"/>
      <c r="BDH43" s="133"/>
      <c r="BDI43" s="145"/>
      <c r="BDJ43" s="129"/>
      <c r="BDK43" s="130"/>
      <c r="BDL43" s="130"/>
      <c r="BDM43" s="131"/>
      <c r="BDN43" s="134"/>
      <c r="BDO43" s="130"/>
      <c r="BDP43" s="133"/>
      <c r="BDQ43" s="145"/>
      <c r="BDR43" s="129"/>
      <c r="BDS43" s="130"/>
      <c r="BDT43" s="130"/>
      <c r="BDU43" s="131"/>
      <c r="BDV43" s="134"/>
      <c r="BDW43" s="130"/>
      <c r="BDX43" s="133"/>
      <c r="BDY43" s="145"/>
      <c r="BDZ43" s="129"/>
      <c r="BEA43" s="130"/>
      <c r="BEB43" s="130"/>
      <c r="BEC43" s="131"/>
      <c r="BED43" s="134"/>
      <c r="BEE43" s="130"/>
      <c r="BEF43" s="133"/>
      <c r="BEG43" s="145"/>
      <c r="BEH43" s="129"/>
      <c r="BEI43" s="130"/>
      <c r="BEJ43" s="130"/>
      <c r="BEK43" s="131"/>
      <c r="BEL43" s="134"/>
      <c r="BEM43" s="130"/>
      <c r="BEN43" s="133"/>
      <c r="BEO43" s="145"/>
      <c r="BEP43" s="129"/>
      <c r="BEQ43" s="130"/>
      <c r="BER43" s="130"/>
      <c r="BES43" s="131"/>
      <c r="BET43" s="134"/>
      <c r="BEU43" s="130"/>
      <c r="BEV43" s="133"/>
      <c r="BEW43" s="145"/>
      <c r="BEX43" s="129"/>
      <c r="BEY43" s="130"/>
      <c r="BEZ43" s="130"/>
      <c r="BFA43" s="131"/>
      <c r="BFB43" s="134"/>
      <c r="BFC43" s="130"/>
      <c r="BFD43" s="133"/>
      <c r="BFE43" s="145"/>
      <c r="BFF43" s="129"/>
      <c r="BFG43" s="130"/>
      <c r="BFH43" s="130"/>
      <c r="BFI43" s="131"/>
      <c r="BFJ43" s="134"/>
      <c r="BFK43" s="130"/>
      <c r="BFL43" s="133"/>
      <c r="BFM43" s="145"/>
      <c r="BFN43" s="129"/>
      <c r="BFO43" s="130"/>
      <c r="BFP43" s="130"/>
      <c r="BFQ43" s="131"/>
      <c r="BFR43" s="134"/>
      <c r="BFS43" s="130"/>
      <c r="BFT43" s="133"/>
      <c r="BFU43" s="145"/>
      <c r="BFV43" s="129"/>
      <c r="BFW43" s="130"/>
      <c r="BFX43" s="130"/>
      <c r="BFY43" s="131"/>
      <c r="BFZ43" s="134"/>
      <c r="BGA43" s="130"/>
      <c r="BGB43" s="133"/>
      <c r="BGC43" s="145"/>
      <c r="BGD43" s="129"/>
      <c r="BGE43" s="130"/>
      <c r="BGF43" s="130"/>
      <c r="BGG43" s="131"/>
      <c r="BGH43" s="134"/>
      <c r="BGI43" s="130"/>
      <c r="BGJ43" s="133"/>
      <c r="BGK43" s="145"/>
      <c r="BGL43" s="129"/>
      <c r="BGM43" s="130"/>
      <c r="BGN43" s="130"/>
      <c r="BGO43" s="131"/>
      <c r="BGP43" s="134"/>
      <c r="BGQ43" s="130"/>
      <c r="BGR43" s="133"/>
      <c r="BGS43" s="145"/>
      <c r="BGT43" s="129"/>
      <c r="BGU43" s="130"/>
      <c r="BGV43" s="130"/>
      <c r="BGW43" s="131"/>
      <c r="BGX43" s="134"/>
      <c r="BGY43" s="130"/>
      <c r="BGZ43" s="133"/>
      <c r="BHA43" s="145"/>
      <c r="BHB43" s="129"/>
      <c r="BHC43" s="130"/>
      <c r="BHD43" s="130"/>
      <c r="BHE43" s="131"/>
      <c r="BHF43" s="134"/>
      <c r="BHG43" s="130"/>
      <c r="BHH43" s="133"/>
      <c r="BHI43" s="145"/>
      <c r="BHJ43" s="129"/>
      <c r="BHK43" s="130"/>
      <c r="BHL43" s="130"/>
      <c r="BHM43" s="131"/>
      <c r="BHN43" s="134"/>
      <c r="BHO43" s="130"/>
      <c r="BHP43" s="133"/>
      <c r="BHQ43" s="145"/>
      <c r="BHR43" s="129"/>
      <c r="BHS43" s="130"/>
      <c r="BHT43" s="130"/>
      <c r="BHU43" s="131"/>
      <c r="BHV43" s="134"/>
      <c r="BHW43" s="130"/>
      <c r="BHX43" s="133"/>
      <c r="BHY43" s="145"/>
      <c r="BHZ43" s="129"/>
      <c r="BIA43" s="130"/>
      <c r="BIB43" s="130"/>
      <c r="BIC43" s="131"/>
      <c r="BID43" s="134"/>
      <c r="BIE43" s="130"/>
      <c r="BIF43" s="133"/>
      <c r="BIG43" s="145"/>
      <c r="BIH43" s="129"/>
      <c r="BII43" s="130"/>
      <c r="BIJ43" s="130"/>
      <c r="BIK43" s="131"/>
      <c r="BIL43" s="134"/>
      <c r="BIM43" s="130"/>
      <c r="BIN43" s="133"/>
      <c r="BIO43" s="145"/>
      <c r="BIP43" s="129"/>
      <c r="BIQ43" s="130"/>
      <c r="BIR43" s="130"/>
      <c r="BIS43" s="131"/>
      <c r="BIT43" s="134"/>
      <c r="BIU43" s="130"/>
      <c r="BIV43" s="133"/>
      <c r="BIW43" s="145"/>
      <c r="BIX43" s="129"/>
      <c r="BIY43" s="130"/>
      <c r="BIZ43" s="130"/>
      <c r="BJA43" s="131"/>
      <c r="BJB43" s="134"/>
      <c r="BJC43" s="130"/>
      <c r="BJD43" s="133"/>
      <c r="BJE43" s="145"/>
      <c r="BJF43" s="129"/>
      <c r="BJG43" s="130"/>
      <c r="BJH43" s="130"/>
      <c r="BJI43" s="131"/>
      <c r="BJJ43" s="134"/>
      <c r="BJK43" s="130"/>
      <c r="BJL43" s="133"/>
      <c r="BJM43" s="145"/>
      <c r="BJN43" s="129"/>
      <c r="BJO43" s="130"/>
      <c r="BJP43" s="130"/>
      <c r="BJQ43" s="131"/>
      <c r="BJR43" s="134"/>
      <c r="BJS43" s="130"/>
      <c r="BJT43" s="133"/>
      <c r="BJU43" s="145"/>
      <c r="BJV43" s="129"/>
      <c r="BJW43" s="130"/>
      <c r="BJX43" s="130"/>
      <c r="BJY43" s="131"/>
      <c r="BJZ43" s="134"/>
      <c r="BKA43" s="130"/>
      <c r="BKB43" s="133"/>
      <c r="BKC43" s="145"/>
      <c r="BKD43" s="129"/>
      <c r="BKE43" s="130"/>
      <c r="BKF43" s="130"/>
      <c r="BKG43" s="131"/>
      <c r="BKH43" s="134"/>
      <c r="BKI43" s="130"/>
      <c r="BKJ43" s="133"/>
      <c r="BKK43" s="145"/>
      <c r="BKL43" s="129"/>
      <c r="BKM43" s="130"/>
      <c r="BKN43" s="130"/>
      <c r="BKO43" s="131"/>
      <c r="BKP43" s="134"/>
      <c r="BKQ43" s="130"/>
      <c r="BKR43" s="133"/>
      <c r="BKS43" s="145"/>
      <c r="BKT43" s="129"/>
      <c r="BKU43" s="130"/>
      <c r="BKV43" s="130"/>
      <c r="BKW43" s="131"/>
      <c r="BKX43" s="134"/>
      <c r="BKY43" s="130"/>
      <c r="BKZ43" s="133"/>
      <c r="BLA43" s="145"/>
      <c r="BLB43" s="129"/>
      <c r="BLC43" s="130"/>
      <c r="BLD43" s="130"/>
      <c r="BLE43" s="131"/>
      <c r="BLF43" s="134"/>
      <c r="BLG43" s="130"/>
      <c r="BLH43" s="133"/>
      <c r="BLI43" s="145"/>
      <c r="BLJ43" s="129"/>
      <c r="BLK43" s="130"/>
      <c r="BLL43" s="130"/>
      <c r="BLM43" s="131"/>
      <c r="BLN43" s="134"/>
      <c r="BLO43" s="130"/>
      <c r="BLP43" s="133"/>
      <c r="BLQ43" s="145"/>
      <c r="BLR43" s="129"/>
      <c r="BLS43" s="130"/>
      <c r="BLT43" s="130"/>
      <c r="BLU43" s="131"/>
      <c r="BLV43" s="134"/>
      <c r="BLW43" s="130"/>
      <c r="BLX43" s="133"/>
      <c r="BLY43" s="145"/>
      <c r="BLZ43" s="129"/>
      <c r="BMA43" s="130"/>
      <c r="BMB43" s="130"/>
      <c r="BMC43" s="131"/>
      <c r="BMD43" s="134"/>
      <c r="BME43" s="130"/>
      <c r="BMF43" s="133"/>
      <c r="BMG43" s="145"/>
      <c r="BMH43" s="129"/>
      <c r="BMI43" s="130"/>
      <c r="BMJ43" s="130"/>
      <c r="BMK43" s="131"/>
      <c r="BML43" s="134"/>
      <c r="BMM43" s="130"/>
      <c r="BMN43" s="133"/>
      <c r="BMO43" s="145"/>
      <c r="BMP43" s="129"/>
      <c r="BMQ43" s="130"/>
      <c r="BMR43" s="130"/>
      <c r="BMS43" s="131"/>
      <c r="BMT43" s="134"/>
      <c r="BMU43" s="130"/>
      <c r="BMV43" s="133"/>
      <c r="BMW43" s="145"/>
      <c r="BMX43" s="129"/>
      <c r="BMY43" s="130"/>
      <c r="BMZ43" s="130"/>
      <c r="BNA43" s="131"/>
      <c r="BNB43" s="134"/>
      <c r="BNC43" s="130"/>
      <c r="BND43" s="133"/>
      <c r="BNE43" s="145"/>
      <c r="BNF43" s="129"/>
      <c r="BNG43" s="130"/>
      <c r="BNH43" s="130"/>
      <c r="BNI43" s="131"/>
      <c r="BNJ43" s="134"/>
      <c r="BNK43" s="130"/>
      <c r="BNL43" s="133"/>
      <c r="BNM43" s="145"/>
      <c r="BNN43" s="129"/>
      <c r="BNO43" s="130"/>
      <c r="BNP43" s="130"/>
      <c r="BNQ43" s="131"/>
      <c r="BNR43" s="134"/>
      <c r="BNS43" s="130"/>
      <c r="BNT43" s="133"/>
      <c r="BNU43" s="145"/>
      <c r="BNV43" s="129"/>
      <c r="BNW43" s="130"/>
      <c r="BNX43" s="130"/>
      <c r="BNY43" s="131"/>
      <c r="BNZ43" s="134"/>
      <c r="BOA43" s="130"/>
      <c r="BOB43" s="133"/>
      <c r="BOC43" s="145"/>
      <c r="BOD43" s="129"/>
      <c r="BOE43" s="130"/>
      <c r="BOF43" s="130"/>
      <c r="BOG43" s="131"/>
      <c r="BOH43" s="134"/>
      <c r="BOI43" s="130"/>
      <c r="BOJ43" s="133"/>
      <c r="BOK43" s="145"/>
      <c r="BOL43" s="129"/>
      <c r="BOM43" s="130"/>
      <c r="BON43" s="130"/>
      <c r="BOO43" s="131"/>
      <c r="BOP43" s="134"/>
      <c r="BOQ43" s="130"/>
      <c r="BOR43" s="133"/>
      <c r="BOS43" s="145"/>
      <c r="BOT43" s="129"/>
      <c r="BOU43" s="130"/>
      <c r="BOV43" s="130"/>
      <c r="BOW43" s="131"/>
      <c r="BOX43" s="134"/>
      <c r="BOY43" s="130"/>
      <c r="BOZ43" s="133"/>
      <c r="BPA43" s="145"/>
      <c r="BPB43" s="129"/>
      <c r="BPC43" s="130"/>
      <c r="BPD43" s="130"/>
      <c r="BPE43" s="131"/>
      <c r="BPF43" s="134"/>
      <c r="BPG43" s="130"/>
      <c r="BPH43" s="133"/>
      <c r="BPI43" s="145"/>
      <c r="BPJ43" s="129"/>
      <c r="BPK43" s="130"/>
      <c r="BPL43" s="130"/>
      <c r="BPM43" s="131"/>
      <c r="BPN43" s="134"/>
      <c r="BPO43" s="130"/>
      <c r="BPP43" s="133"/>
      <c r="BPQ43" s="145"/>
      <c r="BPR43" s="129"/>
      <c r="BPS43" s="130"/>
      <c r="BPT43" s="130"/>
      <c r="BPU43" s="131"/>
      <c r="BPV43" s="134"/>
      <c r="BPW43" s="130"/>
      <c r="BPX43" s="133"/>
      <c r="BPY43" s="145"/>
      <c r="BPZ43" s="129"/>
      <c r="BQA43" s="130"/>
      <c r="BQB43" s="130"/>
      <c r="BQC43" s="131"/>
      <c r="BQD43" s="134"/>
      <c r="BQE43" s="130"/>
      <c r="BQF43" s="133"/>
      <c r="BQG43" s="145"/>
      <c r="BQH43" s="129"/>
      <c r="BQI43" s="130"/>
      <c r="BQJ43" s="130"/>
      <c r="BQK43" s="131"/>
      <c r="BQL43" s="134"/>
      <c r="BQM43" s="130"/>
      <c r="BQN43" s="133"/>
      <c r="BQO43" s="145"/>
      <c r="BQP43" s="129"/>
      <c r="BQQ43" s="130"/>
      <c r="BQR43" s="130"/>
      <c r="BQS43" s="131"/>
      <c r="BQT43" s="134"/>
      <c r="BQU43" s="130"/>
      <c r="BQV43" s="133"/>
      <c r="BQW43" s="145"/>
      <c r="BQX43" s="129"/>
      <c r="BQY43" s="130"/>
      <c r="BQZ43" s="130"/>
      <c r="BRA43" s="131"/>
      <c r="BRB43" s="134"/>
      <c r="BRC43" s="130"/>
      <c r="BRD43" s="133"/>
      <c r="BRE43" s="145"/>
      <c r="BRF43" s="129"/>
      <c r="BRG43" s="130"/>
      <c r="BRH43" s="130"/>
      <c r="BRI43" s="131"/>
      <c r="BRJ43" s="134"/>
      <c r="BRK43" s="130"/>
      <c r="BRL43" s="133"/>
      <c r="BRM43" s="145"/>
      <c r="BRN43" s="129"/>
      <c r="BRO43" s="130"/>
      <c r="BRP43" s="130"/>
      <c r="BRQ43" s="131"/>
      <c r="BRR43" s="134"/>
      <c r="BRS43" s="130"/>
      <c r="BRT43" s="133"/>
      <c r="BRU43" s="145"/>
      <c r="BRV43" s="129"/>
      <c r="BRW43" s="130"/>
      <c r="BRX43" s="130"/>
      <c r="BRY43" s="131"/>
      <c r="BRZ43" s="134"/>
      <c r="BSA43" s="130"/>
      <c r="BSB43" s="133"/>
      <c r="BSC43" s="145"/>
      <c r="BSD43" s="129"/>
      <c r="BSE43" s="130"/>
      <c r="BSF43" s="130"/>
      <c r="BSG43" s="131"/>
      <c r="BSH43" s="134"/>
      <c r="BSI43" s="130"/>
      <c r="BSJ43" s="133"/>
      <c r="BSK43" s="145"/>
      <c r="BSL43" s="129"/>
      <c r="BSM43" s="130"/>
      <c r="BSN43" s="130"/>
      <c r="BSO43" s="131"/>
      <c r="BSP43" s="134"/>
      <c r="BSQ43" s="130"/>
      <c r="BSR43" s="133"/>
      <c r="BSS43" s="145"/>
      <c r="BST43" s="129"/>
      <c r="BSU43" s="130"/>
      <c r="BSV43" s="130"/>
      <c r="BSW43" s="131"/>
      <c r="BSX43" s="134"/>
      <c r="BSY43" s="130"/>
      <c r="BSZ43" s="133"/>
      <c r="BTA43" s="145"/>
      <c r="BTB43" s="129"/>
      <c r="BTC43" s="130"/>
      <c r="BTD43" s="130"/>
      <c r="BTE43" s="131"/>
      <c r="BTF43" s="134"/>
      <c r="BTG43" s="130"/>
      <c r="BTH43" s="133"/>
      <c r="BTI43" s="145"/>
      <c r="BTJ43" s="129"/>
      <c r="BTK43" s="130"/>
      <c r="BTL43" s="130"/>
      <c r="BTM43" s="131"/>
      <c r="BTN43" s="134"/>
      <c r="BTO43" s="130"/>
      <c r="BTP43" s="133"/>
      <c r="BTQ43" s="145"/>
      <c r="BTR43" s="129"/>
      <c r="BTS43" s="130"/>
      <c r="BTT43" s="130"/>
      <c r="BTU43" s="131"/>
      <c r="BTV43" s="134"/>
      <c r="BTW43" s="130"/>
      <c r="BTX43" s="133"/>
      <c r="BTY43" s="145"/>
      <c r="BTZ43" s="129"/>
      <c r="BUA43" s="130"/>
      <c r="BUB43" s="130"/>
      <c r="BUC43" s="131"/>
      <c r="BUD43" s="134"/>
      <c r="BUE43" s="130"/>
      <c r="BUF43" s="133"/>
      <c r="BUG43" s="145"/>
      <c r="BUH43" s="129"/>
      <c r="BUI43" s="130"/>
      <c r="BUJ43" s="130"/>
      <c r="BUK43" s="131"/>
      <c r="BUL43" s="134"/>
      <c r="BUM43" s="130"/>
      <c r="BUN43" s="133"/>
      <c r="BUO43" s="145"/>
      <c r="BUP43" s="129"/>
      <c r="BUQ43" s="130"/>
      <c r="BUR43" s="130"/>
      <c r="BUS43" s="131"/>
      <c r="BUT43" s="134"/>
      <c r="BUU43" s="130"/>
      <c r="BUV43" s="133"/>
      <c r="BUW43" s="145"/>
      <c r="BUX43" s="129"/>
      <c r="BUY43" s="130"/>
      <c r="BUZ43" s="130"/>
      <c r="BVA43" s="131"/>
      <c r="BVB43" s="134"/>
      <c r="BVC43" s="130"/>
      <c r="BVD43" s="133"/>
      <c r="BVE43" s="145"/>
      <c r="BVF43" s="129"/>
      <c r="BVG43" s="130"/>
      <c r="BVH43" s="130"/>
      <c r="BVI43" s="131"/>
      <c r="BVJ43" s="134"/>
      <c r="BVK43" s="130"/>
      <c r="BVL43" s="133"/>
      <c r="BVM43" s="145"/>
      <c r="BVN43" s="129"/>
      <c r="BVO43" s="130"/>
      <c r="BVP43" s="130"/>
      <c r="BVQ43" s="131"/>
      <c r="BVR43" s="134"/>
      <c r="BVS43" s="130"/>
      <c r="BVT43" s="133"/>
      <c r="BVU43" s="145"/>
      <c r="BVV43" s="129"/>
      <c r="BVW43" s="130"/>
      <c r="BVX43" s="130"/>
      <c r="BVY43" s="131"/>
      <c r="BVZ43" s="134"/>
      <c r="BWA43" s="130"/>
      <c r="BWB43" s="133"/>
      <c r="BWC43" s="145"/>
      <c r="BWD43" s="129"/>
      <c r="BWE43" s="130"/>
      <c r="BWF43" s="130"/>
      <c r="BWG43" s="131"/>
      <c r="BWH43" s="134"/>
      <c r="BWI43" s="130"/>
      <c r="BWJ43" s="133"/>
      <c r="BWK43" s="145"/>
      <c r="BWL43" s="129"/>
      <c r="BWM43" s="130"/>
      <c r="BWN43" s="130"/>
      <c r="BWO43" s="131"/>
      <c r="BWP43" s="134"/>
      <c r="BWQ43" s="130"/>
      <c r="BWR43" s="133"/>
      <c r="BWS43" s="145"/>
      <c r="BWT43" s="129"/>
      <c r="BWU43" s="130"/>
      <c r="BWV43" s="130"/>
      <c r="BWW43" s="131"/>
      <c r="BWX43" s="134"/>
      <c r="BWY43" s="130"/>
      <c r="BWZ43" s="133"/>
      <c r="BXA43" s="145"/>
      <c r="BXB43" s="129"/>
      <c r="BXC43" s="130"/>
      <c r="BXD43" s="130"/>
      <c r="BXE43" s="131"/>
      <c r="BXF43" s="134"/>
      <c r="BXG43" s="130"/>
      <c r="BXH43" s="133"/>
      <c r="BXI43" s="145"/>
      <c r="BXJ43" s="129"/>
      <c r="BXK43" s="130"/>
      <c r="BXL43" s="130"/>
      <c r="BXM43" s="131"/>
      <c r="BXN43" s="134"/>
      <c r="BXO43" s="130"/>
      <c r="BXP43" s="133"/>
      <c r="BXQ43" s="145"/>
      <c r="BXR43" s="129"/>
      <c r="BXS43" s="130"/>
      <c r="BXT43" s="130"/>
      <c r="BXU43" s="131"/>
      <c r="BXV43" s="134"/>
      <c r="BXW43" s="130"/>
      <c r="BXX43" s="133"/>
      <c r="BXY43" s="145"/>
      <c r="BXZ43" s="129"/>
      <c r="BYA43" s="130"/>
      <c r="BYB43" s="130"/>
      <c r="BYC43" s="131"/>
      <c r="BYD43" s="134"/>
      <c r="BYE43" s="130"/>
      <c r="BYF43" s="133"/>
      <c r="BYG43" s="145"/>
      <c r="BYH43" s="129"/>
      <c r="BYI43" s="130"/>
      <c r="BYJ43" s="130"/>
      <c r="BYK43" s="131"/>
      <c r="BYL43" s="134"/>
      <c r="BYM43" s="130"/>
      <c r="BYN43" s="133"/>
      <c r="BYO43" s="145"/>
      <c r="BYP43" s="129"/>
      <c r="BYQ43" s="130"/>
      <c r="BYR43" s="130"/>
      <c r="BYS43" s="131"/>
      <c r="BYT43" s="134"/>
      <c r="BYU43" s="130"/>
      <c r="BYV43" s="133"/>
      <c r="BYW43" s="145"/>
      <c r="BYX43" s="129"/>
      <c r="BYY43" s="130"/>
      <c r="BYZ43" s="130"/>
      <c r="BZA43" s="131"/>
      <c r="BZB43" s="134"/>
      <c r="BZC43" s="130"/>
      <c r="BZD43" s="133"/>
      <c r="BZE43" s="145"/>
      <c r="BZF43" s="129"/>
      <c r="BZG43" s="130"/>
      <c r="BZH43" s="130"/>
      <c r="BZI43" s="131"/>
      <c r="BZJ43" s="134"/>
      <c r="BZK43" s="130"/>
      <c r="BZL43" s="133"/>
      <c r="BZM43" s="145"/>
      <c r="BZN43" s="129"/>
      <c r="BZO43" s="130"/>
      <c r="BZP43" s="130"/>
      <c r="BZQ43" s="131"/>
      <c r="BZR43" s="134"/>
      <c r="BZS43" s="130"/>
      <c r="BZT43" s="133"/>
      <c r="BZU43" s="145"/>
      <c r="BZV43" s="129"/>
      <c r="BZW43" s="130"/>
      <c r="BZX43" s="130"/>
      <c r="BZY43" s="131"/>
      <c r="BZZ43" s="134"/>
      <c r="CAA43" s="130"/>
      <c r="CAB43" s="133"/>
      <c r="CAC43" s="145"/>
      <c r="CAD43" s="129"/>
      <c r="CAE43" s="130"/>
      <c r="CAF43" s="130"/>
      <c r="CAG43" s="131"/>
      <c r="CAH43" s="134"/>
      <c r="CAI43" s="130"/>
      <c r="CAJ43" s="133"/>
      <c r="CAK43" s="145"/>
      <c r="CAL43" s="129"/>
      <c r="CAM43" s="130"/>
      <c r="CAN43" s="130"/>
      <c r="CAO43" s="131"/>
      <c r="CAP43" s="134"/>
      <c r="CAQ43" s="130"/>
      <c r="CAR43" s="133"/>
      <c r="CAS43" s="145"/>
      <c r="CAT43" s="129"/>
      <c r="CAU43" s="130"/>
      <c r="CAV43" s="130"/>
      <c r="CAW43" s="131"/>
      <c r="CAX43" s="134"/>
      <c r="CAY43" s="130"/>
      <c r="CAZ43" s="133"/>
      <c r="CBA43" s="145"/>
      <c r="CBB43" s="129"/>
      <c r="CBC43" s="130"/>
      <c r="CBD43" s="130"/>
      <c r="CBE43" s="131"/>
      <c r="CBF43" s="134"/>
      <c r="CBG43" s="130"/>
      <c r="CBH43" s="133"/>
      <c r="CBI43" s="145"/>
      <c r="CBJ43" s="129"/>
      <c r="CBK43" s="130"/>
      <c r="CBL43" s="130"/>
      <c r="CBM43" s="131"/>
      <c r="CBN43" s="134"/>
      <c r="CBO43" s="130"/>
      <c r="CBP43" s="133"/>
      <c r="CBQ43" s="145"/>
      <c r="CBR43" s="129"/>
      <c r="CBS43" s="130"/>
      <c r="CBT43" s="130"/>
      <c r="CBU43" s="131"/>
      <c r="CBV43" s="134"/>
      <c r="CBW43" s="130"/>
      <c r="CBX43" s="133"/>
      <c r="CBY43" s="145"/>
      <c r="CBZ43" s="129"/>
      <c r="CCA43" s="130"/>
      <c r="CCB43" s="130"/>
      <c r="CCC43" s="131"/>
      <c r="CCD43" s="134"/>
      <c r="CCE43" s="130"/>
      <c r="CCF43" s="133"/>
      <c r="CCG43" s="145"/>
      <c r="CCH43" s="129"/>
      <c r="CCI43" s="130"/>
      <c r="CCJ43" s="130"/>
      <c r="CCK43" s="131"/>
      <c r="CCL43" s="134"/>
      <c r="CCM43" s="130"/>
      <c r="CCN43" s="133"/>
      <c r="CCO43" s="145"/>
      <c r="CCP43" s="129"/>
      <c r="CCQ43" s="130"/>
      <c r="CCR43" s="130"/>
      <c r="CCS43" s="131"/>
      <c r="CCT43" s="134"/>
      <c r="CCU43" s="130"/>
      <c r="CCV43" s="133"/>
      <c r="CCW43" s="145"/>
      <c r="CCX43" s="129"/>
      <c r="CCY43" s="130"/>
      <c r="CCZ43" s="130"/>
      <c r="CDA43" s="131"/>
      <c r="CDB43" s="134"/>
      <c r="CDC43" s="130"/>
      <c r="CDD43" s="133"/>
      <c r="CDE43" s="145"/>
      <c r="CDF43" s="129"/>
      <c r="CDG43" s="130"/>
      <c r="CDH43" s="130"/>
      <c r="CDI43" s="131"/>
      <c r="CDJ43" s="134"/>
      <c r="CDK43" s="130"/>
      <c r="CDL43" s="133"/>
      <c r="CDM43" s="145"/>
      <c r="CDN43" s="129"/>
      <c r="CDO43" s="130"/>
      <c r="CDP43" s="130"/>
      <c r="CDQ43" s="131"/>
      <c r="CDR43" s="134"/>
      <c r="CDS43" s="130"/>
      <c r="CDT43" s="133"/>
      <c r="CDU43" s="145"/>
      <c r="CDV43" s="129"/>
      <c r="CDW43" s="130"/>
      <c r="CDX43" s="130"/>
      <c r="CDY43" s="131"/>
      <c r="CDZ43" s="134"/>
      <c r="CEA43" s="130"/>
      <c r="CEB43" s="133"/>
      <c r="CEC43" s="145"/>
      <c r="CED43" s="129"/>
      <c r="CEE43" s="130"/>
      <c r="CEF43" s="130"/>
      <c r="CEG43" s="131"/>
      <c r="CEH43" s="134"/>
      <c r="CEI43" s="130"/>
      <c r="CEJ43" s="133"/>
      <c r="CEK43" s="145"/>
      <c r="CEL43" s="129"/>
      <c r="CEM43" s="130"/>
      <c r="CEN43" s="130"/>
      <c r="CEO43" s="131"/>
      <c r="CEP43" s="134"/>
      <c r="CEQ43" s="130"/>
      <c r="CER43" s="133"/>
      <c r="CES43" s="145"/>
      <c r="CET43" s="129"/>
      <c r="CEU43" s="130"/>
      <c r="CEV43" s="130"/>
      <c r="CEW43" s="131"/>
      <c r="CEX43" s="134"/>
      <c r="CEY43" s="130"/>
      <c r="CEZ43" s="133"/>
      <c r="CFA43" s="145"/>
      <c r="CFB43" s="129"/>
      <c r="CFC43" s="130"/>
      <c r="CFD43" s="130"/>
      <c r="CFE43" s="131"/>
      <c r="CFF43" s="134"/>
      <c r="CFG43" s="130"/>
      <c r="CFH43" s="133"/>
      <c r="CFI43" s="145"/>
      <c r="CFJ43" s="129"/>
      <c r="CFK43" s="130"/>
      <c r="CFL43" s="130"/>
      <c r="CFM43" s="131"/>
      <c r="CFN43" s="134"/>
      <c r="CFO43" s="130"/>
      <c r="CFP43" s="133"/>
      <c r="CFQ43" s="145"/>
      <c r="CFR43" s="129"/>
      <c r="CFS43" s="130"/>
      <c r="CFT43" s="130"/>
      <c r="CFU43" s="131"/>
      <c r="CFV43" s="134"/>
      <c r="CFW43" s="130"/>
      <c r="CFX43" s="133"/>
      <c r="CFY43" s="145"/>
      <c r="CFZ43" s="129"/>
      <c r="CGA43" s="130"/>
      <c r="CGB43" s="130"/>
      <c r="CGC43" s="131"/>
      <c r="CGD43" s="134"/>
      <c r="CGE43" s="130"/>
      <c r="CGF43" s="133"/>
      <c r="CGG43" s="145"/>
      <c r="CGH43" s="129"/>
      <c r="CGI43" s="130"/>
      <c r="CGJ43" s="130"/>
      <c r="CGK43" s="131"/>
      <c r="CGL43" s="134"/>
      <c r="CGM43" s="130"/>
      <c r="CGN43" s="133"/>
      <c r="CGO43" s="145"/>
      <c r="CGP43" s="129"/>
      <c r="CGQ43" s="130"/>
      <c r="CGR43" s="130"/>
      <c r="CGS43" s="131"/>
      <c r="CGT43" s="134"/>
      <c r="CGU43" s="130"/>
      <c r="CGV43" s="133"/>
      <c r="CGW43" s="145"/>
      <c r="CGX43" s="129"/>
      <c r="CGY43" s="130"/>
      <c r="CGZ43" s="130"/>
      <c r="CHA43" s="131"/>
      <c r="CHB43" s="134"/>
      <c r="CHC43" s="130"/>
      <c r="CHD43" s="133"/>
      <c r="CHE43" s="145"/>
      <c r="CHF43" s="129"/>
      <c r="CHG43" s="130"/>
      <c r="CHH43" s="130"/>
      <c r="CHI43" s="131"/>
      <c r="CHJ43" s="134"/>
      <c r="CHK43" s="130"/>
      <c r="CHL43" s="133"/>
      <c r="CHM43" s="145"/>
      <c r="CHN43" s="129"/>
      <c r="CHO43" s="130"/>
      <c r="CHP43" s="130"/>
      <c r="CHQ43" s="131"/>
      <c r="CHR43" s="134"/>
      <c r="CHS43" s="130"/>
      <c r="CHT43" s="133"/>
      <c r="CHU43" s="145"/>
      <c r="CHV43" s="129"/>
      <c r="CHW43" s="130"/>
      <c r="CHX43" s="130"/>
      <c r="CHY43" s="131"/>
      <c r="CHZ43" s="134"/>
      <c r="CIA43" s="130"/>
      <c r="CIB43" s="133"/>
      <c r="CIC43" s="145"/>
      <c r="CID43" s="129"/>
      <c r="CIE43" s="130"/>
      <c r="CIF43" s="130"/>
      <c r="CIG43" s="131"/>
      <c r="CIH43" s="134"/>
      <c r="CII43" s="130"/>
      <c r="CIJ43" s="133"/>
      <c r="CIK43" s="145"/>
      <c r="CIL43" s="129"/>
      <c r="CIM43" s="130"/>
      <c r="CIN43" s="130"/>
      <c r="CIO43" s="131"/>
      <c r="CIP43" s="134"/>
      <c r="CIQ43" s="130"/>
      <c r="CIR43" s="133"/>
      <c r="CIS43" s="145"/>
      <c r="CIT43" s="129"/>
      <c r="CIU43" s="130"/>
      <c r="CIV43" s="130"/>
      <c r="CIW43" s="131"/>
      <c r="CIX43" s="134"/>
      <c r="CIY43" s="130"/>
      <c r="CIZ43" s="133"/>
      <c r="CJA43" s="145"/>
      <c r="CJB43" s="129"/>
      <c r="CJC43" s="130"/>
      <c r="CJD43" s="130"/>
      <c r="CJE43" s="131"/>
      <c r="CJF43" s="134"/>
      <c r="CJG43" s="130"/>
      <c r="CJH43" s="133"/>
      <c r="CJI43" s="145"/>
      <c r="CJJ43" s="129"/>
      <c r="CJK43" s="130"/>
      <c r="CJL43" s="130"/>
      <c r="CJM43" s="131"/>
      <c r="CJN43" s="134"/>
      <c r="CJO43" s="130"/>
      <c r="CJP43" s="133"/>
      <c r="CJQ43" s="145"/>
      <c r="CJR43" s="129"/>
      <c r="CJS43" s="130"/>
      <c r="CJT43" s="130"/>
      <c r="CJU43" s="131"/>
      <c r="CJV43" s="134"/>
      <c r="CJW43" s="130"/>
      <c r="CJX43" s="133"/>
      <c r="CJY43" s="145"/>
      <c r="CJZ43" s="129"/>
      <c r="CKA43" s="130"/>
      <c r="CKB43" s="130"/>
      <c r="CKC43" s="131"/>
      <c r="CKD43" s="134"/>
      <c r="CKE43" s="130"/>
      <c r="CKF43" s="133"/>
      <c r="CKG43" s="145"/>
      <c r="CKH43" s="129"/>
      <c r="CKI43" s="130"/>
      <c r="CKJ43" s="130"/>
      <c r="CKK43" s="131"/>
      <c r="CKL43" s="134"/>
      <c r="CKM43" s="130"/>
      <c r="CKN43" s="133"/>
      <c r="CKO43" s="145"/>
      <c r="CKP43" s="129"/>
      <c r="CKQ43" s="130"/>
      <c r="CKR43" s="130"/>
      <c r="CKS43" s="131"/>
      <c r="CKT43" s="134"/>
      <c r="CKU43" s="130"/>
      <c r="CKV43" s="133"/>
      <c r="CKW43" s="145"/>
      <c r="CKX43" s="129"/>
      <c r="CKY43" s="130"/>
      <c r="CKZ43" s="130"/>
      <c r="CLA43" s="131"/>
      <c r="CLB43" s="134"/>
      <c r="CLC43" s="130"/>
      <c r="CLD43" s="133"/>
      <c r="CLE43" s="145"/>
      <c r="CLF43" s="129"/>
      <c r="CLG43" s="130"/>
      <c r="CLH43" s="130"/>
      <c r="CLI43" s="131"/>
      <c r="CLJ43" s="134"/>
      <c r="CLK43" s="130"/>
      <c r="CLL43" s="133"/>
      <c r="CLM43" s="145"/>
      <c r="CLN43" s="129"/>
      <c r="CLO43" s="130"/>
      <c r="CLP43" s="130"/>
      <c r="CLQ43" s="131"/>
      <c r="CLR43" s="134"/>
      <c r="CLS43" s="130"/>
      <c r="CLT43" s="133"/>
      <c r="CLU43" s="145"/>
      <c r="CLV43" s="129"/>
      <c r="CLW43" s="130"/>
      <c r="CLX43" s="130"/>
      <c r="CLY43" s="131"/>
      <c r="CLZ43" s="134"/>
      <c r="CMA43" s="130"/>
      <c r="CMB43" s="133"/>
      <c r="CMC43" s="145"/>
      <c r="CMD43" s="129"/>
      <c r="CME43" s="130"/>
      <c r="CMF43" s="130"/>
      <c r="CMG43" s="131"/>
      <c r="CMH43" s="134"/>
      <c r="CMI43" s="130"/>
      <c r="CMJ43" s="133"/>
      <c r="CMK43" s="145"/>
      <c r="CML43" s="129"/>
      <c r="CMM43" s="130"/>
      <c r="CMN43" s="130"/>
      <c r="CMO43" s="131"/>
      <c r="CMP43" s="134"/>
      <c r="CMQ43" s="130"/>
      <c r="CMR43" s="133"/>
      <c r="CMS43" s="145"/>
      <c r="CMT43" s="129"/>
      <c r="CMU43" s="130"/>
      <c r="CMV43" s="130"/>
      <c r="CMW43" s="131"/>
      <c r="CMX43" s="134"/>
      <c r="CMY43" s="130"/>
      <c r="CMZ43" s="133"/>
      <c r="CNA43" s="145"/>
      <c r="CNB43" s="129"/>
      <c r="CNC43" s="130"/>
      <c r="CND43" s="130"/>
      <c r="CNE43" s="131"/>
      <c r="CNF43" s="134"/>
      <c r="CNG43" s="130"/>
      <c r="CNH43" s="133"/>
      <c r="CNI43" s="145"/>
      <c r="CNJ43" s="129"/>
      <c r="CNK43" s="130"/>
      <c r="CNL43" s="130"/>
      <c r="CNM43" s="131"/>
      <c r="CNN43" s="134"/>
      <c r="CNO43" s="130"/>
      <c r="CNP43" s="133"/>
      <c r="CNQ43" s="145"/>
      <c r="CNR43" s="129"/>
      <c r="CNS43" s="130"/>
      <c r="CNT43" s="130"/>
      <c r="CNU43" s="131"/>
      <c r="CNV43" s="134"/>
      <c r="CNW43" s="130"/>
      <c r="CNX43" s="133"/>
      <c r="CNY43" s="145"/>
      <c r="CNZ43" s="129"/>
      <c r="COA43" s="130"/>
      <c r="COB43" s="130"/>
      <c r="COC43" s="131"/>
      <c r="COD43" s="134"/>
      <c r="COE43" s="130"/>
      <c r="COF43" s="133"/>
      <c r="COG43" s="145"/>
      <c r="COH43" s="129"/>
      <c r="COI43" s="130"/>
      <c r="COJ43" s="130"/>
      <c r="COK43" s="131"/>
      <c r="COL43" s="134"/>
      <c r="COM43" s="130"/>
      <c r="CON43" s="133"/>
      <c r="COO43" s="145"/>
      <c r="COP43" s="129"/>
      <c r="COQ43" s="130"/>
      <c r="COR43" s="130"/>
      <c r="COS43" s="131"/>
      <c r="COT43" s="134"/>
      <c r="COU43" s="130"/>
      <c r="COV43" s="133"/>
      <c r="COW43" s="145"/>
      <c r="COX43" s="129"/>
      <c r="COY43" s="130"/>
      <c r="COZ43" s="130"/>
      <c r="CPA43" s="131"/>
      <c r="CPB43" s="134"/>
      <c r="CPC43" s="130"/>
      <c r="CPD43" s="133"/>
      <c r="CPE43" s="145"/>
      <c r="CPF43" s="129"/>
      <c r="CPG43" s="130"/>
      <c r="CPH43" s="130"/>
      <c r="CPI43" s="131"/>
      <c r="CPJ43" s="134"/>
      <c r="CPK43" s="130"/>
      <c r="CPL43" s="133"/>
      <c r="CPM43" s="145"/>
      <c r="CPN43" s="129"/>
      <c r="CPO43" s="130"/>
      <c r="CPP43" s="130"/>
      <c r="CPQ43" s="131"/>
      <c r="CPR43" s="134"/>
      <c r="CPS43" s="130"/>
      <c r="CPT43" s="133"/>
      <c r="CPU43" s="145"/>
      <c r="CPV43" s="129"/>
      <c r="CPW43" s="130"/>
      <c r="CPX43" s="130"/>
      <c r="CPY43" s="131"/>
      <c r="CPZ43" s="134"/>
      <c r="CQA43" s="130"/>
      <c r="CQB43" s="133"/>
      <c r="CQC43" s="145"/>
      <c r="CQD43" s="129"/>
      <c r="CQE43" s="130"/>
      <c r="CQF43" s="130"/>
      <c r="CQG43" s="131"/>
      <c r="CQH43" s="134"/>
      <c r="CQI43" s="130"/>
      <c r="CQJ43" s="133"/>
      <c r="CQK43" s="145"/>
      <c r="CQL43" s="129"/>
      <c r="CQM43" s="130"/>
      <c r="CQN43" s="130"/>
      <c r="CQO43" s="131"/>
      <c r="CQP43" s="134"/>
      <c r="CQQ43" s="130"/>
      <c r="CQR43" s="133"/>
      <c r="CQS43" s="145"/>
      <c r="CQT43" s="129"/>
      <c r="CQU43" s="130"/>
      <c r="CQV43" s="130"/>
      <c r="CQW43" s="131"/>
      <c r="CQX43" s="134"/>
      <c r="CQY43" s="130"/>
      <c r="CQZ43" s="133"/>
      <c r="CRA43" s="145"/>
      <c r="CRB43" s="129"/>
      <c r="CRC43" s="130"/>
      <c r="CRD43" s="130"/>
      <c r="CRE43" s="131"/>
      <c r="CRF43" s="134"/>
      <c r="CRG43" s="130"/>
      <c r="CRH43" s="133"/>
      <c r="CRI43" s="145"/>
      <c r="CRJ43" s="129"/>
      <c r="CRK43" s="130"/>
      <c r="CRL43" s="130"/>
      <c r="CRM43" s="131"/>
      <c r="CRN43" s="134"/>
      <c r="CRO43" s="130"/>
      <c r="CRP43" s="133"/>
      <c r="CRQ43" s="145"/>
      <c r="CRR43" s="129"/>
      <c r="CRS43" s="130"/>
      <c r="CRT43" s="130"/>
      <c r="CRU43" s="131"/>
      <c r="CRV43" s="134"/>
      <c r="CRW43" s="130"/>
      <c r="CRX43" s="133"/>
      <c r="CRY43" s="145"/>
      <c r="CRZ43" s="129"/>
      <c r="CSA43" s="130"/>
      <c r="CSB43" s="130"/>
      <c r="CSC43" s="131"/>
      <c r="CSD43" s="134"/>
      <c r="CSE43" s="130"/>
      <c r="CSF43" s="133"/>
      <c r="CSG43" s="145"/>
      <c r="CSH43" s="129"/>
      <c r="CSI43" s="130"/>
      <c r="CSJ43" s="130"/>
      <c r="CSK43" s="131"/>
      <c r="CSL43" s="134"/>
      <c r="CSM43" s="130"/>
      <c r="CSN43" s="133"/>
      <c r="CSO43" s="145"/>
      <c r="CSP43" s="129"/>
      <c r="CSQ43" s="130"/>
      <c r="CSR43" s="130"/>
      <c r="CSS43" s="131"/>
      <c r="CST43" s="134"/>
      <c r="CSU43" s="130"/>
      <c r="CSV43" s="133"/>
      <c r="CSW43" s="145"/>
      <c r="CSX43" s="129"/>
      <c r="CSY43" s="130"/>
      <c r="CSZ43" s="130"/>
      <c r="CTA43" s="131"/>
      <c r="CTB43" s="134"/>
      <c r="CTC43" s="130"/>
      <c r="CTD43" s="133"/>
      <c r="CTE43" s="145"/>
      <c r="CTF43" s="129"/>
      <c r="CTG43" s="130"/>
      <c r="CTH43" s="130"/>
      <c r="CTI43" s="131"/>
      <c r="CTJ43" s="134"/>
      <c r="CTK43" s="130"/>
      <c r="CTL43" s="133"/>
      <c r="CTM43" s="145"/>
      <c r="CTN43" s="129"/>
      <c r="CTO43" s="130"/>
      <c r="CTP43" s="130"/>
      <c r="CTQ43" s="131"/>
      <c r="CTR43" s="134"/>
      <c r="CTS43" s="130"/>
      <c r="CTT43" s="133"/>
      <c r="CTU43" s="145"/>
      <c r="CTV43" s="129"/>
      <c r="CTW43" s="130"/>
      <c r="CTX43" s="130"/>
      <c r="CTY43" s="131"/>
      <c r="CTZ43" s="134"/>
      <c r="CUA43" s="130"/>
      <c r="CUB43" s="133"/>
      <c r="CUC43" s="145"/>
      <c r="CUD43" s="129"/>
      <c r="CUE43" s="130"/>
      <c r="CUF43" s="130"/>
      <c r="CUG43" s="131"/>
      <c r="CUH43" s="134"/>
      <c r="CUI43" s="130"/>
      <c r="CUJ43" s="133"/>
      <c r="CUK43" s="145"/>
      <c r="CUL43" s="129"/>
      <c r="CUM43" s="130"/>
      <c r="CUN43" s="130"/>
      <c r="CUO43" s="131"/>
      <c r="CUP43" s="134"/>
      <c r="CUQ43" s="130"/>
      <c r="CUR43" s="133"/>
      <c r="CUS43" s="145"/>
      <c r="CUT43" s="129"/>
      <c r="CUU43" s="130"/>
      <c r="CUV43" s="130"/>
      <c r="CUW43" s="131"/>
      <c r="CUX43" s="134"/>
      <c r="CUY43" s="130"/>
      <c r="CUZ43" s="133"/>
      <c r="CVA43" s="145"/>
      <c r="CVB43" s="129"/>
      <c r="CVC43" s="130"/>
      <c r="CVD43" s="130"/>
      <c r="CVE43" s="131"/>
      <c r="CVF43" s="134"/>
      <c r="CVG43" s="130"/>
      <c r="CVH43" s="133"/>
      <c r="CVI43" s="145"/>
      <c r="CVJ43" s="129"/>
      <c r="CVK43" s="130"/>
      <c r="CVL43" s="130"/>
      <c r="CVM43" s="131"/>
      <c r="CVN43" s="134"/>
      <c r="CVO43" s="130"/>
      <c r="CVP43" s="133"/>
      <c r="CVQ43" s="145"/>
      <c r="CVR43" s="129"/>
      <c r="CVS43" s="130"/>
      <c r="CVT43" s="130"/>
      <c r="CVU43" s="131"/>
      <c r="CVV43" s="134"/>
      <c r="CVW43" s="130"/>
      <c r="CVX43" s="133"/>
      <c r="CVY43" s="145"/>
      <c r="CVZ43" s="129"/>
      <c r="CWA43" s="130"/>
      <c r="CWB43" s="130"/>
      <c r="CWC43" s="131"/>
      <c r="CWD43" s="134"/>
      <c r="CWE43" s="130"/>
      <c r="CWF43" s="133"/>
      <c r="CWG43" s="145"/>
      <c r="CWH43" s="129"/>
      <c r="CWI43" s="130"/>
      <c r="CWJ43" s="130"/>
      <c r="CWK43" s="131"/>
      <c r="CWL43" s="134"/>
      <c r="CWM43" s="130"/>
      <c r="CWN43" s="133"/>
      <c r="CWO43" s="145"/>
      <c r="CWP43" s="129"/>
      <c r="CWQ43" s="130"/>
      <c r="CWR43" s="130"/>
      <c r="CWS43" s="131"/>
      <c r="CWT43" s="134"/>
      <c r="CWU43" s="130"/>
      <c r="CWV43" s="133"/>
      <c r="CWW43" s="145"/>
      <c r="CWX43" s="129"/>
      <c r="CWY43" s="130"/>
      <c r="CWZ43" s="130"/>
      <c r="CXA43" s="131"/>
      <c r="CXB43" s="134"/>
      <c r="CXC43" s="130"/>
      <c r="CXD43" s="133"/>
      <c r="CXE43" s="145"/>
      <c r="CXF43" s="129"/>
      <c r="CXG43" s="130"/>
      <c r="CXH43" s="130"/>
      <c r="CXI43" s="131"/>
      <c r="CXJ43" s="134"/>
      <c r="CXK43" s="130"/>
      <c r="CXL43" s="133"/>
      <c r="CXM43" s="145"/>
      <c r="CXN43" s="129"/>
      <c r="CXO43" s="130"/>
      <c r="CXP43" s="130"/>
      <c r="CXQ43" s="131"/>
      <c r="CXR43" s="134"/>
      <c r="CXS43" s="130"/>
      <c r="CXT43" s="133"/>
      <c r="CXU43" s="145"/>
      <c r="CXV43" s="129"/>
      <c r="CXW43" s="130"/>
      <c r="CXX43" s="130"/>
      <c r="CXY43" s="131"/>
      <c r="CXZ43" s="134"/>
      <c r="CYA43" s="130"/>
      <c r="CYB43" s="133"/>
      <c r="CYC43" s="145"/>
      <c r="CYD43" s="129"/>
      <c r="CYE43" s="130"/>
      <c r="CYF43" s="130"/>
      <c r="CYG43" s="131"/>
      <c r="CYH43" s="134"/>
      <c r="CYI43" s="130"/>
      <c r="CYJ43" s="133"/>
      <c r="CYK43" s="145"/>
      <c r="CYL43" s="129"/>
      <c r="CYM43" s="130"/>
      <c r="CYN43" s="130"/>
      <c r="CYO43" s="131"/>
      <c r="CYP43" s="134"/>
      <c r="CYQ43" s="130"/>
      <c r="CYR43" s="133"/>
      <c r="CYS43" s="145"/>
      <c r="CYT43" s="129"/>
      <c r="CYU43" s="130"/>
      <c r="CYV43" s="130"/>
      <c r="CYW43" s="131"/>
      <c r="CYX43" s="134"/>
      <c r="CYY43" s="130"/>
      <c r="CYZ43" s="133"/>
      <c r="CZA43" s="145"/>
      <c r="CZB43" s="129"/>
      <c r="CZC43" s="130"/>
      <c r="CZD43" s="130"/>
      <c r="CZE43" s="131"/>
      <c r="CZF43" s="134"/>
      <c r="CZG43" s="130"/>
      <c r="CZH43" s="133"/>
      <c r="CZI43" s="145"/>
      <c r="CZJ43" s="129"/>
      <c r="CZK43" s="130"/>
      <c r="CZL43" s="130"/>
      <c r="CZM43" s="131"/>
      <c r="CZN43" s="134"/>
      <c r="CZO43" s="130"/>
      <c r="CZP43" s="133"/>
      <c r="CZQ43" s="145"/>
      <c r="CZR43" s="129"/>
      <c r="CZS43" s="130"/>
      <c r="CZT43" s="130"/>
      <c r="CZU43" s="131"/>
      <c r="CZV43" s="134"/>
      <c r="CZW43" s="130"/>
      <c r="CZX43" s="133"/>
      <c r="CZY43" s="145"/>
      <c r="CZZ43" s="129"/>
      <c r="DAA43" s="130"/>
      <c r="DAB43" s="130"/>
      <c r="DAC43" s="131"/>
      <c r="DAD43" s="134"/>
      <c r="DAE43" s="130"/>
      <c r="DAF43" s="133"/>
      <c r="DAG43" s="145"/>
      <c r="DAH43" s="129"/>
      <c r="DAI43" s="130"/>
      <c r="DAJ43" s="130"/>
      <c r="DAK43" s="131"/>
      <c r="DAL43" s="134"/>
      <c r="DAM43" s="130"/>
      <c r="DAN43" s="133"/>
      <c r="DAO43" s="145"/>
      <c r="DAP43" s="129"/>
      <c r="DAQ43" s="130"/>
      <c r="DAR43" s="130"/>
      <c r="DAS43" s="131"/>
      <c r="DAT43" s="134"/>
      <c r="DAU43" s="130"/>
      <c r="DAV43" s="133"/>
      <c r="DAW43" s="145"/>
      <c r="DAX43" s="129"/>
      <c r="DAY43" s="130"/>
      <c r="DAZ43" s="130"/>
      <c r="DBA43" s="131"/>
      <c r="DBB43" s="134"/>
      <c r="DBC43" s="130"/>
      <c r="DBD43" s="133"/>
      <c r="DBE43" s="145"/>
      <c r="DBF43" s="129"/>
      <c r="DBG43" s="130"/>
      <c r="DBH43" s="130"/>
      <c r="DBI43" s="131"/>
      <c r="DBJ43" s="134"/>
      <c r="DBK43" s="130"/>
      <c r="DBL43" s="133"/>
      <c r="DBM43" s="145"/>
      <c r="DBN43" s="129"/>
      <c r="DBO43" s="130"/>
      <c r="DBP43" s="130"/>
      <c r="DBQ43" s="131"/>
      <c r="DBR43" s="134"/>
      <c r="DBS43" s="130"/>
      <c r="DBT43" s="133"/>
      <c r="DBU43" s="145"/>
      <c r="DBV43" s="129"/>
      <c r="DBW43" s="130"/>
      <c r="DBX43" s="130"/>
      <c r="DBY43" s="131"/>
      <c r="DBZ43" s="134"/>
      <c r="DCA43" s="130"/>
      <c r="DCB43" s="133"/>
      <c r="DCC43" s="145"/>
      <c r="DCD43" s="129"/>
      <c r="DCE43" s="130"/>
      <c r="DCF43" s="130"/>
      <c r="DCG43" s="131"/>
      <c r="DCH43" s="134"/>
      <c r="DCI43" s="130"/>
      <c r="DCJ43" s="133"/>
      <c r="DCK43" s="145"/>
      <c r="DCL43" s="129"/>
      <c r="DCM43" s="130"/>
      <c r="DCN43" s="130"/>
      <c r="DCO43" s="131"/>
      <c r="DCP43" s="134"/>
      <c r="DCQ43" s="130"/>
      <c r="DCR43" s="133"/>
      <c r="DCS43" s="145"/>
      <c r="DCT43" s="129"/>
      <c r="DCU43" s="130"/>
      <c r="DCV43" s="130"/>
      <c r="DCW43" s="131"/>
      <c r="DCX43" s="134"/>
      <c r="DCY43" s="130"/>
      <c r="DCZ43" s="133"/>
      <c r="DDA43" s="145"/>
      <c r="DDB43" s="129"/>
      <c r="DDC43" s="130"/>
      <c r="DDD43" s="130"/>
      <c r="DDE43" s="131"/>
      <c r="DDF43" s="134"/>
      <c r="DDG43" s="130"/>
      <c r="DDH43" s="133"/>
      <c r="DDI43" s="145"/>
      <c r="DDJ43" s="129"/>
      <c r="DDK43" s="130"/>
      <c r="DDL43" s="130"/>
      <c r="DDM43" s="131"/>
      <c r="DDN43" s="134"/>
      <c r="DDO43" s="130"/>
      <c r="DDP43" s="133"/>
      <c r="DDQ43" s="145"/>
      <c r="DDR43" s="129"/>
      <c r="DDS43" s="130"/>
      <c r="DDT43" s="130"/>
      <c r="DDU43" s="131"/>
      <c r="DDV43" s="134"/>
      <c r="DDW43" s="130"/>
      <c r="DDX43" s="133"/>
      <c r="DDY43" s="145"/>
      <c r="DDZ43" s="129"/>
      <c r="DEA43" s="130"/>
      <c r="DEB43" s="130"/>
      <c r="DEC43" s="131"/>
      <c r="DED43" s="134"/>
      <c r="DEE43" s="130"/>
      <c r="DEF43" s="133"/>
      <c r="DEG43" s="145"/>
      <c r="DEH43" s="129"/>
      <c r="DEI43" s="130"/>
      <c r="DEJ43" s="130"/>
      <c r="DEK43" s="131"/>
      <c r="DEL43" s="134"/>
      <c r="DEM43" s="130"/>
      <c r="DEN43" s="133"/>
      <c r="DEO43" s="145"/>
      <c r="DEP43" s="129"/>
      <c r="DEQ43" s="130"/>
      <c r="DER43" s="130"/>
      <c r="DES43" s="131"/>
      <c r="DET43" s="134"/>
      <c r="DEU43" s="130"/>
      <c r="DEV43" s="133"/>
      <c r="DEW43" s="145"/>
      <c r="DEX43" s="129"/>
      <c r="DEY43" s="130"/>
      <c r="DEZ43" s="130"/>
      <c r="DFA43" s="131"/>
      <c r="DFB43" s="134"/>
      <c r="DFC43" s="130"/>
      <c r="DFD43" s="133"/>
      <c r="DFE43" s="145"/>
      <c r="DFF43" s="129"/>
      <c r="DFG43" s="130"/>
      <c r="DFH43" s="130"/>
      <c r="DFI43" s="131"/>
      <c r="DFJ43" s="134"/>
      <c r="DFK43" s="130"/>
      <c r="DFL43" s="133"/>
      <c r="DFM43" s="145"/>
      <c r="DFN43" s="129"/>
      <c r="DFO43" s="130"/>
      <c r="DFP43" s="130"/>
      <c r="DFQ43" s="131"/>
      <c r="DFR43" s="134"/>
      <c r="DFS43" s="130"/>
      <c r="DFT43" s="133"/>
      <c r="DFU43" s="145"/>
      <c r="DFV43" s="129"/>
      <c r="DFW43" s="130"/>
      <c r="DFX43" s="130"/>
      <c r="DFY43" s="131"/>
      <c r="DFZ43" s="134"/>
      <c r="DGA43" s="130"/>
      <c r="DGB43" s="133"/>
      <c r="DGC43" s="145"/>
      <c r="DGD43" s="129"/>
      <c r="DGE43" s="130"/>
      <c r="DGF43" s="130"/>
      <c r="DGG43" s="131"/>
      <c r="DGH43" s="134"/>
      <c r="DGI43" s="130"/>
      <c r="DGJ43" s="133"/>
      <c r="DGK43" s="145"/>
      <c r="DGL43" s="129"/>
      <c r="DGM43" s="130"/>
      <c r="DGN43" s="130"/>
      <c r="DGO43" s="131"/>
      <c r="DGP43" s="134"/>
      <c r="DGQ43" s="130"/>
      <c r="DGR43" s="133"/>
      <c r="DGS43" s="145"/>
      <c r="DGT43" s="129"/>
      <c r="DGU43" s="130"/>
      <c r="DGV43" s="130"/>
      <c r="DGW43" s="131"/>
      <c r="DGX43" s="134"/>
      <c r="DGY43" s="130"/>
      <c r="DGZ43" s="133"/>
      <c r="DHA43" s="145"/>
      <c r="DHB43" s="129"/>
      <c r="DHC43" s="130"/>
      <c r="DHD43" s="130"/>
      <c r="DHE43" s="131"/>
      <c r="DHF43" s="134"/>
      <c r="DHG43" s="130"/>
      <c r="DHH43" s="133"/>
      <c r="DHI43" s="145"/>
      <c r="DHJ43" s="129"/>
      <c r="DHK43" s="130"/>
      <c r="DHL43" s="130"/>
      <c r="DHM43" s="131"/>
      <c r="DHN43" s="134"/>
      <c r="DHO43" s="130"/>
      <c r="DHP43" s="133"/>
      <c r="DHQ43" s="145"/>
      <c r="DHR43" s="129"/>
      <c r="DHS43" s="130"/>
      <c r="DHT43" s="130"/>
      <c r="DHU43" s="131"/>
      <c r="DHV43" s="134"/>
      <c r="DHW43" s="130"/>
      <c r="DHX43" s="133"/>
      <c r="DHY43" s="145"/>
      <c r="DHZ43" s="129"/>
      <c r="DIA43" s="130"/>
      <c r="DIB43" s="130"/>
      <c r="DIC43" s="131"/>
      <c r="DID43" s="134"/>
      <c r="DIE43" s="130"/>
      <c r="DIF43" s="133"/>
      <c r="DIG43" s="145"/>
      <c r="DIH43" s="129"/>
      <c r="DII43" s="130"/>
      <c r="DIJ43" s="130"/>
      <c r="DIK43" s="131"/>
      <c r="DIL43" s="134"/>
      <c r="DIM43" s="130"/>
      <c r="DIN43" s="133"/>
      <c r="DIO43" s="145"/>
      <c r="DIP43" s="129"/>
      <c r="DIQ43" s="130"/>
      <c r="DIR43" s="130"/>
      <c r="DIS43" s="131"/>
      <c r="DIT43" s="134"/>
      <c r="DIU43" s="130"/>
      <c r="DIV43" s="133"/>
      <c r="DIW43" s="145"/>
      <c r="DIX43" s="129"/>
      <c r="DIY43" s="130"/>
      <c r="DIZ43" s="130"/>
      <c r="DJA43" s="131"/>
      <c r="DJB43" s="134"/>
      <c r="DJC43" s="130"/>
      <c r="DJD43" s="133"/>
      <c r="DJE43" s="145"/>
      <c r="DJF43" s="129"/>
      <c r="DJG43" s="130"/>
      <c r="DJH43" s="130"/>
      <c r="DJI43" s="131"/>
      <c r="DJJ43" s="134"/>
      <c r="DJK43" s="130"/>
      <c r="DJL43" s="133"/>
      <c r="DJM43" s="145"/>
      <c r="DJN43" s="129"/>
      <c r="DJO43" s="130"/>
      <c r="DJP43" s="130"/>
      <c r="DJQ43" s="131"/>
      <c r="DJR43" s="134"/>
      <c r="DJS43" s="130"/>
      <c r="DJT43" s="133"/>
      <c r="DJU43" s="145"/>
      <c r="DJV43" s="129"/>
      <c r="DJW43" s="130"/>
      <c r="DJX43" s="130"/>
      <c r="DJY43" s="131"/>
      <c r="DJZ43" s="134"/>
      <c r="DKA43" s="130"/>
      <c r="DKB43" s="133"/>
      <c r="DKC43" s="145"/>
      <c r="DKD43" s="129"/>
      <c r="DKE43" s="130"/>
      <c r="DKF43" s="130"/>
      <c r="DKG43" s="131"/>
      <c r="DKH43" s="134"/>
      <c r="DKI43" s="130"/>
      <c r="DKJ43" s="133"/>
      <c r="DKK43" s="145"/>
      <c r="DKL43" s="129"/>
      <c r="DKM43" s="130"/>
      <c r="DKN43" s="130"/>
      <c r="DKO43" s="131"/>
      <c r="DKP43" s="134"/>
      <c r="DKQ43" s="130"/>
      <c r="DKR43" s="133"/>
      <c r="DKS43" s="145"/>
      <c r="DKT43" s="129"/>
      <c r="DKU43" s="130"/>
      <c r="DKV43" s="130"/>
      <c r="DKW43" s="131"/>
      <c r="DKX43" s="134"/>
      <c r="DKY43" s="130"/>
      <c r="DKZ43" s="133"/>
      <c r="DLA43" s="145"/>
      <c r="DLB43" s="129"/>
      <c r="DLC43" s="130"/>
      <c r="DLD43" s="130"/>
      <c r="DLE43" s="131"/>
      <c r="DLF43" s="134"/>
      <c r="DLG43" s="130"/>
      <c r="DLH43" s="133"/>
      <c r="DLI43" s="145"/>
      <c r="DLJ43" s="129"/>
      <c r="DLK43" s="130"/>
      <c r="DLL43" s="130"/>
      <c r="DLM43" s="131"/>
      <c r="DLN43" s="134"/>
      <c r="DLO43" s="130"/>
      <c r="DLP43" s="133"/>
      <c r="DLQ43" s="145"/>
      <c r="DLR43" s="129"/>
      <c r="DLS43" s="130"/>
      <c r="DLT43" s="130"/>
      <c r="DLU43" s="131"/>
      <c r="DLV43" s="134"/>
      <c r="DLW43" s="130"/>
      <c r="DLX43" s="133"/>
      <c r="DLY43" s="145"/>
      <c r="DLZ43" s="129"/>
      <c r="DMA43" s="130"/>
      <c r="DMB43" s="130"/>
      <c r="DMC43" s="131"/>
      <c r="DMD43" s="134"/>
      <c r="DME43" s="130"/>
      <c r="DMF43" s="133"/>
      <c r="DMG43" s="145"/>
      <c r="DMH43" s="129"/>
      <c r="DMI43" s="130"/>
      <c r="DMJ43" s="130"/>
      <c r="DMK43" s="131"/>
      <c r="DML43" s="134"/>
      <c r="DMM43" s="130"/>
      <c r="DMN43" s="133"/>
      <c r="DMO43" s="145"/>
      <c r="DMP43" s="129"/>
      <c r="DMQ43" s="130"/>
      <c r="DMR43" s="130"/>
      <c r="DMS43" s="131"/>
      <c r="DMT43" s="134"/>
      <c r="DMU43" s="130"/>
      <c r="DMV43" s="133"/>
      <c r="DMW43" s="145"/>
      <c r="DMX43" s="129"/>
      <c r="DMY43" s="130"/>
      <c r="DMZ43" s="130"/>
      <c r="DNA43" s="131"/>
      <c r="DNB43" s="134"/>
      <c r="DNC43" s="130"/>
      <c r="DND43" s="133"/>
      <c r="DNE43" s="145"/>
      <c r="DNF43" s="129"/>
      <c r="DNG43" s="130"/>
      <c r="DNH43" s="130"/>
      <c r="DNI43" s="131"/>
      <c r="DNJ43" s="134"/>
      <c r="DNK43" s="130"/>
      <c r="DNL43" s="133"/>
      <c r="DNM43" s="145"/>
      <c r="DNN43" s="129"/>
      <c r="DNO43" s="130"/>
      <c r="DNP43" s="130"/>
      <c r="DNQ43" s="131"/>
      <c r="DNR43" s="134"/>
      <c r="DNS43" s="130"/>
      <c r="DNT43" s="133"/>
      <c r="DNU43" s="145"/>
      <c r="DNV43" s="129"/>
      <c r="DNW43" s="130"/>
      <c r="DNX43" s="130"/>
      <c r="DNY43" s="131"/>
      <c r="DNZ43" s="134"/>
      <c r="DOA43" s="130"/>
      <c r="DOB43" s="133"/>
      <c r="DOC43" s="145"/>
      <c r="DOD43" s="129"/>
      <c r="DOE43" s="130"/>
      <c r="DOF43" s="130"/>
      <c r="DOG43" s="131"/>
      <c r="DOH43" s="134"/>
      <c r="DOI43" s="130"/>
      <c r="DOJ43" s="133"/>
      <c r="DOK43" s="145"/>
      <c r="DOL43" s="129"/>
      <c r="DOM43" s="130"/>
      <c r="DON43" s="130"/>
      <c r="DOO43" s="131"/>
      <c r="DOP43" s="134"/>
      <c r="DOQ43" s="130"/>
      <c r="DOR43" s="133"/>
      <c r="DOS43" s="145"/>
      <c r="DOT43" s="129"/>
      <c r="DOU43" s="130"/>
      <c r="DOV43" s="130"/>
      <c r="DOW43" s="131"/>
      <c r="DOX43" s="134"/>
      <c r="DOY43" s="130"/>
      <c r="DOZ43" s="133"/>
      <c r="DPA43" s="145"/>
      <c r="DPB43" s="129"/>
      <c r="DPC43" s="130"/>
      <c r="DPD43" s="130"/>
      <c r="DPE43" s="131"/>
      <c r="DPF43" s="134"/>
      <c r="DPG43" s="130"/>
      <c r="DPH43" s="133"/>
      <c r="DPI43" s="145"/>
      <c r="DPJ43" s="129"/>
      <c r="DPK43" s="130"/>
      <c r="DPL43" s="130"/>
      <c r="DPM43" s="131"/>
      <c r="DPN43" s="134"/>
      <c r="DPO43" s="130"/>
      <c r="DPP43" s="133"/>
      <c r="DPQ43" s="145"/>
      <c r="DPR43" s="129"/>
      <c r="DPS43" s="130"/>
      <c r="DPT43" s="130"/>
      <c r="DPU43" s="131"/>
      <c r="DPV43" s="134"/>
      <c r="DPW43" s="130"/>
      <c r="DPX43" s="133"/>
      <c r="DPY43" s="145"/>
      <c r="DPZ43" s="129"/>
      <c r="DQA43" s="130"/>
      <c r="DQB43" s="130"/>
      <c r="DQC43" s="131"/>
      <c r="DQD43" s="134"/>
      <c r="DQE43" s="130"/>
      <c r="DQF43" s="133"/>
      <c r="DQG43" s="145"/>
      <c r="DQH43" s="129"/>
      <c r="DQI43" s="130"/>
      <c r="DQJ43" s="130"/>
      <c r="DQK43" s="131"/>
      <c r="DQL43" s="134"/>
      <c r="DQM43" s="130"/>
      <c r="DQN43" s="133"/>
      <c r="DQO43" s="145"/>
      <c r="DQP43" s="129"/>
      <c r="DQQ43" s="130"/>
      <c r="DQR43" s="130"/>
      <c r="DQS43" s="131"/>
      <c r="DQT43" s="134"/>
      <c r="DQU43" s="130"/>
      <c r="DQV43" s="133"/>
      <c r="DQW43" s="145"/>
      <c r="DQX43" s="129"/>
      <c r="DQY43" s="130"/>
      <c r="DQZ43" s="130"/>
      <c r="DRA43" s="131"/>
      <c r="DRB43" s="134"/>
      <c r="DRC43" s="130"/>
      <c r="DRD43" s="133"/>
      <c r="DRE43" s="145"/>
      <c r="DRF43" s="129"/>
      <c r="DRG43" s="130"/>
      <c r="DRH43" s="130"/>
      <c r="DRI43" s="131"/>
      <c r="DRJ43" s="134"/>
      <c r="DRK43" s="130"/>
      <c r="DRL43" s="133"/>
      <c r="DRM43" s="145"/>
      <c r="DRN43" s="129"/>
      <c r="DRO43" s="130"/>
      <c r="DRP43" s="130"/>
      <c r="DRQ43" s="131"/>
      <c r="DRR43" s="134"/>
      <c r="DRS43" s="130"/>
      <c r="DRT43" s="133"/>
      <c r="DRU43" s="145"/>
      <c r="DRV43" s="129"/>
      <c r="DRW43" s="130"/>
      <c r="DRX43" s="130"/>
      <c r="DRY43" s="131"/>
      <c r="DRZ43" s="134"/>
      <c r="DSA43" s="130"/>
      <c r="DSB43" s="133"/>
      <c r="DSC43" s="145"/>
      <c r="DSD43" s="129"/>
      <c r="DSE43" s="130"/>
      <c r="DSF43" s="130"/>
      <c r="DSG43" s="131"/>
      <c r="DSH43" s="134"/>
      <c r="DSI43" s="130"/>
      <c r="DSJ43" s="133"/>
      <c r="DSK43" s="145"/>
      <c r="DSL43" s="129"/>
      <c r="DSM43" s="130"/>
      <c r="DSN43" s="130"/>
      <c r="DSO43" s="131"/>
      <c r="DSP43" s="134"/>
      <c r="DSQ43" s="130"/>
      <c r="DSR43" s="133"/>
      <c r="DSS43" s="145"/>
      <c r="DST43" s="129"/>
      <c r="DSU43" s="130"/>
      <c r="DSV43" s="130"/>
      <c r="DSW43" s="131"/>
      <c r="DSX43" s="134"/>
      <c r="DSY43" s="130"/>
      <c r="DSZ43" s="133"/>
      <c r="DTA43" s="145"/>
      <c r="DTB43" s="129"/>
      <c r="DTC43" s="130"/>
      <c r="DTD43" s="130"/>
      <c r="DTE43" s="131"/>
      <c r="DTF43" s="134"/>
      <c r="DTG43" s="130"/>
      <c r="DTH43" s="133"/>
      <c r="DTI43" s="145"/>
      <c r="DTJ43" s="129"/>
      <c r="DTK43" s="130"/>
      <c r="DTL43" s="130"/>
      <c r="DTM43" s="131"/>
      <c r="DTN43" s="134"/>
      <c r="DTO43" s="130"/>
      <c r="DTP43" s="133"/>
      <c r="DTQ43" s="145"/>
      <c r="DTR43" s="129"/>
      <c r="DTS43" s="130"/>
      <c r="DTT43" s="130"/>
      <c r="DTU43" s="131"/>
      <c r="DTV43" s="134"/>
      <c r="DTW43" s="130"/>
      <c r="DTX43" s="133"/>
      <c r="DTY43" s="145"/>
      <c r="DTZ43" s="129"/>
      <c r="DUA43" s="130"/>
      <c r="DUB43" s="130"/>
      <c r="DUC43" s="131"/>
      <c r="DUD43" s="134"/>
      <c r="DUE43" s="130"/>
      <c r="DUF43" s="133"/>
      <c r="DUG43" s="145"/>
      <c r="DUH43" s="129"/>
      <c r="DUI43" s="130"/>
      <c r="DUJ43" s="130"/>
      <c r="DUK43" s="131"/>
      <c r="DUL43" s="134"/>
      <c r="DUM43" s="130"/>
      <c r="DUN43" s="133"/>
      <c r="DUO43" s="145"/>
      <c r="DUP43" s="129"/>
      <c r="DUQ43" s="130"/>
      <c r="DUR43" s="130"/>
      <c r="DUS43" s="131"/>
      <c r="DUT43" s="134"/>
      <c r="DUU43" s="130"/>
      <c r="DUV43" s="133"/>
      <c r="DUW43" s="145"/>
      <c r="DUX43" s="129"/>
      <c r="DUY43" s="130"/>
      <c r="DUZ43" s="130"/>
      <c r="DVA43" s="131"/>
      <c r="DVB43" s="134"/>
      <c r="DVC43" s="130"/>
      <c r="DVD43" s="133"/>
      <c r="DVE43" s="145"/>
      <c r="DVF43" s="129"/>
      <c r="DVG43" s="130"/>
      <c r="DVH43" s="130"/>
      <c r="DVI43" s="131"/>
      <c r="DVJ43" s="134"/>
      <c r="DVK43" s="130"/>
      <c r="DVL43" s="133"/>
      <c r="DVM43" s="145"/>
      <c r="DVN43" s="129"/>
      <c r="DVO43" s="130"/>
      <c r="DVP43" s="130"/>
      <c r="DVQ43" s="131"/>
      <c r="DVR43" s="134"/>
      <c r="DVS43" s="130"/>
      <c r="DVT43" s="133"/>
      <c r="DVU43" s="145"/>
      <c r="DVV43" s="129"/>
      <c r="DVW43" s="130"/>
      <c r="DVX43" s="130"/>
      <c r="DVY43" s="131"/>
      <c r="DVZ43" s="134"/>
      <c r="DWA43" s="130"/>
      <c r="DWB43" s="133"/>
      <c r="DWC43" s="145"/>
      <c r="DWD43" s="129"/>
      <c r="DWE43" s="130"/>
      <c r="DWF43" s="130"/>
      <c r="DWG43" s="131"/>
      <c r="DWH43" s="134"/>
      <c r="DWI43" s="130"/>
      <c r="DWJ43" s="133"/>
      <c r="DWK43" s="145"/>
      <c r="DWL43" s="129"/>
      <c r="DWM43" s="130"/>
      <c r="DWN43" s="130"/>
      <c r="DWO43" s="131"/>
      <c r="DWP43" s="134"/>
      <c r="DWQ43" s="130"/>
      <c r="DWR43" s="133"/>
      <c r="DWS43" s="145"/>
      <c r="DWT43" s="129"/>
      <c r="DWU43" s="130"/>
      <c r="DWV43" s="130"/>
      <c r="DWW43" s="131"/>
      <c r="DWX43" s="134"/>
      <c r="DWY43" s="130"/>
      <c r="DWZ43" s="133"/>
      <c r="DXA43" s="145"/>
      <c r="DXB43" s="129"/>
      <c r="DXC43" s="130"/>
      <c r="DXD43" s="130"/>
      <c r="DXE43" s="131"/>
      <c r="DXF43" s="134"/>
      <c r="DXG43" s="130"/>
      <c r="DXH43" s="133"/>
      <c r="DXI43" s="145"/>
      <c r="DXJ43" s="129"/>
      <c r="DXK43" s="130"/>
      <c r="DXL43" s="130"/>
      <c r="DXM43" s="131"/>
      <c r="DXN43" s="134"/>
      <c r="DXO43" s="130"/>
      <c r="DXP43" s="133"/>
      <c r="DXQ43" s="145"/>
      <c r="DXR43" s="129"/>
      <c r="DXS43" s="130"/>
      <c r="DXT43" s="130"/>
      <c r="DXU43" s="131"/>
      <c r="DXV43" s="134"/>
      <c r="DXW43" s="130"/>
      <c r="DXX43" s="133"/>
      <c r="DXY43" s="145"/>
      <c r="DXZ43" s="129"/>
      <c r="DYA43" s="130"/>
      <c r="DYB43" s="130"/>
      <c r="DYC43" s="131"/>
      <c r="DYD43" s="134"/>
      <c r="DYE43" s="130"/>
      <c r="DYF43" s="133"/>
      <c r="DYG43" s="145"/>
      <c r="DYH43" s="129"/>
      <c r="DYI43" s="130"/>
      <c r="DYJ43" s="130"/>
      <c r="DYK43" s="131"/>
      <c r="DYL43" s="134"/>
      <c r="DYM43" s="130"/>
      <c r="DYN43" s="133"/>
      <c r="DYO43" s="145"/>
      <c r="DYP43" s="129"/>
      <c r="DYQ43" s="130"/>
      <c r="DYR43" s="130"/>
      <c r="DYS43" s="131"/>
      <c r="DYT43" s="134"/>
      <c r="DYU43" s="130"/>
      <c r="DYV43" s="133"/>
      <c r="DYW43" s="145"/>
      <c r="DYX43" s="129"/>
      <c r="DYY43" s="130"/>
      <c r="DYZ43" s="130"/>
      <c r="DZA43" s="131"/>
      <c r="DZB43" s="134"/>
      <c r="DZC43" s="130"/>
      <c r="DZD43" s="133"/>
      <c r="DZE43" s="145"/>
      <c r="DZF43" s="129"/>
      <c r="DZG43" s="130"/>
      <c r="DZH43" s="130"/>
      <c r="DZI43" s="131"/>
      <c r="DZJ43" s="134"/>
      <c r="DZK43" s="130"/>
      <c r="DZL43" s="133"/>
      <c r="DZM43" s="145"/>
      <c r="DZN43" s="129"/>
      <c r="DZO43" s="130"/>
      <c r="DZP43" s="130"/>
      <c r="DZQ43" s="131"/>
      <c r="DZR43" s="134"/>
      <c r="DZS43" s="130"/>
      <c r="DZT43" s="133"/>
      <c r="DZU43" s="145"/>
      <c r="DZV43" s="129"/>
      <c r="DZW43" s="130"/>
      <c r="DZX43" s="130"/>
      <c r="DZY43" s="131"/>
      <c r="DZZ43" s="134"/>
      <c r="EAA43" s="130"/>
      <c r="EAB43" s="133"/>
      <c r="EAC43" s="145"/>
      <c r="EAD43" s="129"/>
      <c r="EAE43" s="130"/>
      <c r="EAF43" s="130"/>
      <c r="EAG43" s="131"/>
      <c r="EAH43" s="134"/>
      <c r="EAI43" s="130"/>
      <c r="EAJ43" s="133"/>
      <c r="EAK43" s="145"/>
      <c r="EAL43" s="129"/>
      <c r="EAM43" s="130"/>
      <c r="EAN43" s="130"/>
      <c r="EAO43" s="131"/>
      <c r="EAP43" s="134"/>
      <c r="EAQ43" s="130"/>
      <c r="EAR43" s="133"/>
      <c r="EAS43" s="145"/>
      <c r="EAT43" s="129"/>
      <c r="EAU43" s="130"/>
      <c r="EAV43" s="130"/>
      <c r="EAW43" s="131"/>
      <c r="EAX43" s="134"/>
      <c r="EAY43" s="130"/>
      <c r="EAZ43" s="133"/>
      <c r="EBA43" s="145"/>
      <c r="EBB43" s="129"/>
      <c r="EBC43" s="130"/>
      <c r="EBD43" s="130"/>
      <c r="EBE43" s="131"/>
      <c r="EBF43" s="134"/>
      <c r="EBG43" s="130"/>
      <c r="EBH43" s="133"/>
      <c r="EBI43" s="145"/>
      <c r="EBJ43" s="129"/>
      <c r="EBK43" s="130"/>
      <c r="EBL43" s="130"/>
      <c r="EBM43" s="131"/>
      <c r="EBN43" s="134"/>
      <c r="EBO43" s="130"/>
      <c r="EBP43" s="133"/>
      <c r="EBQ43" s="145"/>
      <c r="EBR43" s="129"/>
      <c r="EBS43" s="130"/>
      <c r="EBT43" s="130"/>
      <c r="EBU43" s="131"/>
      <c r="EBV43" s="134"/>
      <c r="EBW43" s="130"/>
      <c r="EBX43" s="133"/>
      <c r="EBY43" s="145"/>
      <c r="EBZ43" s="129"/>
      <c r="ECA43" s="130"/>
      <c r="ECB43" s="130"/>
      <c r="ECC43" s="131"/>
      <c r="ECD43" s="134"/>
      <c r="ECE43" s="130"/>
      <c r="ECF43" s="133"/>
      <c r="ECG43" s="145"/>
      <c r="ECH43" s="129"/>
      <c r="ECI43" s="130"/>
      <c r="ECJ43" s="130"/>
      <c r="ECK43" s="131"/>
      <c r="ECL43" s="134"/>
      <c r="ECM43" s="130"/>
      <c r="ECN43" s="133"/>
      <c r="ECO43" s="145"/>
      <c r="ECP43" s="129"/>
      <c r="ECQ43" s="130"/>
      <c r="ECR43" s="130"/>
      <c r="ECS43" s="131"/>
      <c r="ECT43" s="134"/>
      <c r="ECU43" s="130"/>
      <c r="ECV43" s="133"/>
      <c r="ECW43" s="145"/>
      <c r="ECX43" s="129"/>
      <c r="ECY43" s="130"/>
      <c r="ECZ43" s="130"/>
      <c r="EDA43" s="131"/>
      <c r="EDB43" s="134"/>
      <c r="EDC43" s="130"/>
      <c r="EDD43" s="133"/>
      <c r="EDE43" s="145"/>
      <c r="EDF43" s="129"/>
      <c r="EDG43" s="130"/>
      <c r="EDH43" s="130"/>
      <c r="EDI43" s="131"/>
      <c r="EDJ43" s="134"/>
      <c r="EDK43" s="130"/>
      <c r="EDL43" s="133"/>
      <c r="EDM43" s="145"/>
      <c r="EDN43" s="129"/>
      <c r="EDO43" s="130"/>
      <c r="EDP43" s="130"/>
      <c r="EDQ43" s="131"/>
      <c r="EDR43" s="134"/>
      <c r="EDS43" s="130"/>
      <c r="EDT43" s="133"/>
      <c r="EDU43" s="145"/>
      <c r="EDV43" s="129"/>
      <c r="EDW43" s="130"/>
      <c r="EDX43" s="130"/>
      <c r="EDY43" s="131"/>
      <c r="EDZ43" s="134"/>
      <c r="EEA43" s="130"/>
      <c r="EEB43" s="133"/>
      <c r="EEC43" s="145"/>
      <c r="EED43" s="129"/>
      <c r="EEE43" s="130"/>
      <c r="EEF43" s="130"/>
      <c r="EEG43" s="131"/>
      <c r="EEH43" s="134"/>
      <c r="EEI43" s="130"/>
      <c r="EEJ43" s="133"/>
      <c r="EEK43" s="145"/>
      <c r="EEL43" s="129"/>
      <c r="EEM43" s="130"/>
      <c r="EEN43" s="130"/>
      <c r="EEO43" s="131"/>
      <c r="EEP43" s="134"/>
      <c r="EEQ43" s="130"/>
      <c r="EER43" s="133"/>
      <c r="EES43" s="145"/>
      <c r="EET43" s="129"/>
      <c r="EEU43" s="130"/>
      <c r="EEV43" s="130"/>
      <c r="EEW43" s="131"/>
      <c r="EEX43" s="134"/>
      <c r="EEY43" s="130"/>
      <c r="EEZ43" s="133"/>
      <c r="EFA43" s="145"/>
      <c r="EFB43" s="129"/>
      <c r="EFC43" s="130"/>
      <c r="EFD43" s="130"/>
      <c r="EFE43" s="131"/>
      <c r="EFF43" s="134"/>
      <c r="EFG43" s="130"/>
      <c r="EFH43" s="133"/>
      <c r="EFI43" s="145"/>
      <c r="EFJ43" s="129"/>
      <c r="EFK43" s="130"/>
      <c r="EFL43" s="130"/>
      <c r="EFM43" s="131"/>
      <c r="EFN43" s="134"/>
      <c r="EFO43" s="130"/>
      <c r="EFP43" s="133"/>
      <c r="EFQ43" s="145"/>
      <c r="EFR43" s="129"/>
      <c r="EFS43" s="130"/>
      <c r="EFT43" s="130"/>
      <c r="EFU43" s="131"/>
      <c r="EFV43" s="134"/>
      <c r="EFW43" s="130"/>
      <c r="EFX43" s="133"/>
      <c r="EFY43" s="145"/>
      <c r="EFZ43" s="129"/>
      <c r="EGA43" s="130"/>
      <c r="EGB43" s="130"/>
      <c r="EGC43" s="131"/>
      <c r="EGD43" s="134"/>
      <c r="EGE43" s="130"/>
      <c r="EGF43" s="133"/>
      <c r="EGG43" s="145"/>
      <c r="EGH43" s="129"/>
      <c r="EGI43" s="130"/>
      <c r="EGJ43" s="130"/>
      <c r="EGK43" s="131"/>
      <c r="EGL43" s="134"/>
      <c r="EGM43" s="130"/>
      <c r="EGN43" s="133"/>
      <c r="EGO43" s="145"/>
      <c r="EGP43" s="129"/>
      <c r="EGQ43" s="130"/>
      <c r="EGR43" s="130"/>
      <c r="EGS43" s="131"/>
      <c r="EGT43" s="134"/>
      <c r="EGU43" s="130"/>
      <c r="EGV43" s="133"/>
      <c r="EGW43" s="145"/>
      <c r="EGX43" s="129"/>
      <c r="EGY43" s="130"/>
      <c r="EGZ43" s="130"/>
      <c r="EHA43" s="131"/>
      <c r="EHB43" s="134"/>
      <c r="EHC43" s="130"/>
      <c r="EHD43" s="133"/>
      <c r="EHE43" s="145"/>
      <c r="EHF43" s="129"/>
      <c r="EHG43" s="130"/>
      <c r="EHH43" s="130"/>
      <c r="EHI43" s="131"/>
      <c r="EHJ43" s="134"/>
      <c r="EHK43" s="130"/>
      <c r="EHL43" s="133"/>
      <c r="EHM43" s="145"/>
      <c r="EHN43" s="129"/>
      <c r="EHO43" s="130"/>
      <c r="EHP43" s="130"/>
      <c r="EHQ43" s="131"/>
      <c r="EHR43" s="134"/>
      <c r="EHS43" s="130"/>
      <c r="EHT43" s="133"/>
      <c r="EHU43" s="145"/>
      <c r="EHV43" s="129"/>
      <c r="EHW43" s="130"/>
      <c r="EHX43" s="130"/>
      <c r="EHY43" s="131"/>
      <c r="EHZ43" s="134"/>
      <c r="EIA43" s="130"/>
      <c r="EIB43" s="133"/>
      <c r="EIC43" s="145"/>
      <c r="EID43" s="129"/>
      <c r="EIE43" s="130"/>
      <c r="EIF43" s="130"/>
      <c r="EIG43" s="131"/>
      <c r="EIH43" s="134"/>
      <c r="EII43" s="130"/>
      <c r="EIJ43" s="133"/>
      <c r="EIK43" s="145"/>
      <c r="EIL43" s="129"/>
      <c r="EIM43" s="130"/>
      <c r="EIN43" s="130"/>
      <c r="EIO43" s="131"/>
      <c r="EIP43" s="134"/>
      <c r="EIQ43" s="130"/>
      <c r="EIR43" s="133"/>
      <c r="EIS43" s="145"/>
      <c r="EIT43" s="129"/>
      <c r="EIU43" s="130"/>
      <c r="EIV43" s="130"/>
      <c r="EIW43" s="131"/>
      <c r="EIX43" s="134"/>
      <c r="EIY43" s="130"/>
      <c r="EIZ43" s="133"/>
      <c r="EJA43" s="145"/>
      <c r="EJB43" s="129"/>
      <c r="EJC43" s="130"/>
      <c r="EJD43" s="130"/>
      <c r="EJE43" s="131"/>
      <c r="EJF43" s="134"/>
      <c r="EJG43" s="130"/>
      <c r="EJH43" s="133"/>
      <c r="EJI43" s="145"/>
      <c r="EJJ43" s="129"/>
      <c r="EJK43" s="130"/>
      <c r="EJL43" s="130"/>
      <c r="EJM43" s="131"/>
      <c r="EJN43" s="134"/>
      <c r="EJO43" s="130"/>
      <c r="EJP43" s="133"/>
      <c r="EJQ43" s="145"/>
      <c r="EJR43" s="129"/>
      <c r="EJS43" s="130"/>
      <c r="EJT43" s="130"/>
      <c r="EJU43" s="131"/>
      <c r="EJV43" s="134"/>
      <c r="EJW43" s="130"/>
      <c r="EJX43" s="133"/>
      <c r="EJY43" s="145"/>
      <c r="EJZ43" s="129"/>
      <c r="EKA43" s="130"/>
      <c r="EKB43" s="130"/>
      <c r="EKC43" s="131"/>
      <c r="EKD43" s="134"/>
      <c r="EKE43" s="130"/>
      <c r="EKF43" s="133"/>
      <c r="EKG43" s="145"/>
      <c r="EKH43" s="129"/>
      <c r="EKI43" s="130"/>
      <c r="EKJ43" s="130"/>
      <c r="EKK43" s="131"/>
      <c r="EKL43" s="134"/>
      <c r="EKM43" s="130"/>
      <c r="EKN43" s="133"/>
      <c r="EKO43" s="145"/>
      <c r="EKP43" s="129"/>
      <c r="EKQ43" s="130"/>
      <c r="EKR43" s="130"/>
      <c r="EKS43" s="131"/>
      <c r="EKT43" s="134"/>
      <c r="EKU43" s="130"/>
      <c r="EKV43" s="133"/>
      <c r="EKW43" s="145"/>
      <c r="EKX43" s="129"/>
      <c r="EKY43" s="130"/>
      <c r="EKZ43" s="130"/>
      <c r="ELA43" s="131"/>
      <c r="ELB43" s="134"/>
      <c r="ELC43" s="130"/>
      <c r="ELD43" s="133"/>
      <c r="ELE43" s="145"/>
      <c r="ELF43" s="129"/>
      <c r="ELG43" s="130"/>
      <c r="ELH43" s="130"/>
      <c r="ELI43" s="131"/>
      <c r="ELJ43" s="134"/>
      <c r="ELK43" s="130"/>
      <c r="ELL43" s="133"/>
      <c r="ELM43" s="145"/>
      <c r="ELN43" s="129"/>
      <c r="ELO43" s="130"/>
      <c r="ELP43" s="130"/>
      <c r="ELQ43" s="131"/>
      <c r="ELR43" s="134"/>
      <c r="ELS43" s="130"/>
      <c r="ELT43" s="133"/>
      <c r="ELU43" s="145"/>
      <c r="ELV43" s="129"/>
      <c r="ELW43" s="130"/>
      <c r="ELX43" s="130"/>
      <c r="ELY43" s="131"/>
      <c r="ELZ43" s="134"/>
      <c r="EMA43" s="130"/>
      <c r="EMB43" s="133"/>
      <c r="EMC43" s="145"/>
      <c r="EMD43" s="129"/>
      <c r="EME43" s="130"/>
      <c r="EMF43" s="130"/>
      <c r="EMG43" s="131"/>
      <c r="EMH43" s="134"/>
      <c r="EMI43" s="130"/>
      <c r="EMJ43" s="133"/>
      <c r="EMK43" s="145"/>
      <c r="EML43" s="129"/>
      <c r="EMM43" s="130"/>
      <c r="EMN43" s="130"/>
      <c r="EMO43" s="131"/>
      <c r="EMP43" s="134"/>
      <c r="EMQ43" s="130"/>
      <c r="EMR43" s="133"/>
      <c r="EMS43" s="145"/>
      <c r="EMT43" s="129"/>
      <c r="EMU43" s="130"/>
      <c r="EMV43" s="130"/>
      <c r="EMW43" s="131"/>
      <c r="EMX43" s="134"/>
      <c r="EMY43" s="130"/>
      <c r="EMZ43" s="133"/>
      <c r="ENA43" s="145"/>
      <c r="ENB43" s="129"/>
      <c r="ENC43" s="130"/>
      <c r="END43" s="130"/>
      <c r="ENE43" s="131"/>
      <c r="ENF43" s="134"/>
      <c r="ENG43" s="130"/>
      <c r="ENH43" s="133"/>
      <c r="ENI43" s="145"/>
      <c r="ENJ43" s="129"/>
      <c r="ENK43" s="130"/>
      <c r="ENL43" s="130"/>
      <c r="ENM43" s="131"/>
      <c r="ENN43" s="134"/>
      <c r="ENO43" s="130"/>
      <c r="ENP43" s="133"/>
      <c r="ENQ43" s="145"/>
      <c r="ENR43" s="129"/>
      <c r="ENS43" s="130"/>
      <c r="ENT43" s="130"/>
      <c r="ENU43" s="131"/>
      <c r="ENV43" s="134"/>
      <c r="ENW43" s="130"/>
      <c r="ENX43" s="133"/>
      <c r="ENY43" s="145"/>
      <c r="ENZ43" s="129"/>
      <c r="EOA43" s="130"/>
      <c r="EOB43" s="130"/>
      <c r="EOC43" s="131"/>
      <c r="EOD43" s="134"/>
      <c r="EOE43" s="130"/>
      <c r="EOF43" s="133"/>
      <c r="EOG43" s="145"/>
      <c r="EOH43" s="129"/>
      <c r="EOI43" s="130"/>
      <c r="EOJ43" s="130"/>
      <c r="EOK43" s="131"/>
      <c r="EOL43" s="134"/>
      <c r="EOM43" s="130"/>
      <c r="EON43" s="133"/>
      <c r="EOO43" s="145"/>
      <c r="EOP43" s="129"/>
      <c r="EOQ43" s="130"/>
      <c r="EOR43" s="130"/>
      <c r="EOS43" s="131"/>
      <c r="EOT43" s="134"/>
      <c r="EOU43" s="130"/>
      <c r="EOV43" s="133"/>
      <c r="EOW43" s="145"/>
      <c r="EOX43" s="129"/>
      <c r="EOY43" s="130"/>
      <c r="EOZ43" s="130"/>
      <c r="EPA43" s="131"/>
      <c r="EPB43" s="134"/>
      <c r="EPC43" s="130"/>
      <c r="EPD43" s="133"/>
      <c r="EPE43" s="145"/>
      <c r="EPF43" s="129"/>
      <c r="EPG43" s="130"/>
      <c r="EPH43" s="130"/>
      <c r="EPI43" s="131"/>
      <c r="EPJ43" s="134"/>
      <c r="EPK43" s="130"/>
      <c r="EPL43" s="133"/>
      <c r="EPM43" s="145"/>
      <c r="EPN43" s="129"/>
      <c r="EPO43" s="130"/>
      <c r="EPP43" s="130"/>
      <c r="EPQ43" s="131"/>
      <c r="EPR43" s="134"/>
      <c r="EPS43" s="130"/>
      <c r="EPT43" s="133"/>
      <c r="EPU43" s="145"/>
      <c r="EPV43" s="129"/>
      <c r="EPW43" s="130"/>
      <c r="EPX43" s="130"/>
      <c r="EPY43" s="131"/>
      <c r="EPZ43" s="134"/>
      <c r="EQA43" s="130"/>
      <c r="EQB43" s="133"/>
      <c r="EQC43" s="145"/>
      <c r="EQD43" s="129"/>
      <c r="EQE43" s="130"/>
      <c r="EQF43" s="130"/>
      <c r="EQG43" s="131"/>
      <c r="EQH43" s="134"/>
      <c r="EQI43" s="130"/>
      <c r="EQJ43" s="133"/>
      <c r="EQK43" s="145"/>
      <c r="EQL43" s="129"/>
      <c r="EQM43" s="130"/>
      <c r="EQN43" s="130"/>
      <c r="EQO43" s="131"/>
      <c r="EQP43" s="134"/>
      <c r="EQQ43" s="130"/>
      <c r="EQR43" s="133"/>
      <c r="EQS43" s="145"/>
      <c r="EQT43" s="129"/>
      <c r="EQU43" s="130"/>
      <c r="EQV43" s="130"/>
      <c r="EQW43" s="131"/>
      <c r="EQX43" s="134"/>
      <c r="EQY43" s="130"/>
      <c r="EQZ43" s="133"/>
      <c r="ERA43" s="145"/>
      <c r="ERB43" s="129"/>
      <c r="ERC43" s="130"/>
      <c r="ERD43" s="130"/>
      <c r="ERE43" s="131"/>
      <c r="ERF43" s="134"/>
      <c r="ERG43" s="130"/>
      <c r="ERH43" s="133"/>
      <c r="ERI43" s="145"/>
      <c r="ERJ43" s="129"/>
      <c r="ERK43" s="130"/>
      <c r="ERL43" s="130"/>
      <c r="ERM43" s="131"/>
      <c r="ERN43" s="134"/>
      <c r="ERO43" s="130"/>
      <c r="ERP43" s="133"/>
      <c r="ERQ43" s="145"/>
      <c r="ERR43" s="129"/>
      <c r="ERS43" s="130"/>
      <c r="ERT43" s="130"/>
      <c r="ERU43" s="131"/>
      <c r="ERV43" s="134"/>
      <c r="ERW43" s="130"/>
      <c r="ERX43" s="133"/>
      <c r="ERY43" s="145"/>
      <c r="ERZ43" s="129"/>
      <c r="ESA43" s="130"/>
      <c r="ESB43" s="130"/>
      <c r="ESC43" s="131"/>
      <c r="ESD43" s="134"/>
      <c r="ESE43" s="130"/>
      <c r="ESF43" s="133"/>
      <c r="ESG43" s="145"/>
      <c r="ESH43" s="129"/>
      <c r="ESI43" s="130"/>
      <c r="ESJ43" s="130"/>
      <c r="ESK43" s="131"/>
      <c r="ESL43" s="134"/>
      <c r="ESM43" s="130"/>
      <c r="ESN43" s="133"/>
      <c r="ESO43" s="145"/>
      <c r="ESP43" s="129"/>
      <c r="ESQ43" s="130"/>
      <c r="ESR43" s="130"/>
      <c r="ESS43" s="131"/>
      <c r="EST43" s="134"/>
      <c r="ESU43" s="130"/>
      <c r="ESV43" s="133"/>
      <c r="ESW43" s="145"/>
      <c r="ESX43" s="129"/>
      <c r="ESY43" s="130"/>
      <c r="ESZ43" s="130"/>
      <c r="ETA43" s="131"/>
      <c r="ETB43" s="134"/>
      <c r="ETC43" s="130"/>
      <c r="ETD43" s="133"/>
      <c r="ETE43" s="145"/>
      <c r="ETF43" s="129"/>
      <c r="ETG43" s="130"/>
      <c r="ETH43" s="130"/>
      <c r="ETI43" s="131"/>
      <c r="ETJ43" s="134"/>
      <c r="ETK43" s="130"/>
      <c r="ETL43" s="133"/>
      <c r="ETM43" s="145"/>
      <c r="ETN43" s="129"/>
      <c r="ETO43" s="130"/>
      <c r="ETP43" s="130"/>
      <c r="ETQ43" s="131"/>
      <c r="ETR43" s="134"/>
      <c r="ETS43" s="130"/>
      <c r="ETT43" s="133"/>
      <c r="ETU43" s="145"/>
      <c r="ETV43" s="129"/>
      <c r="ETW43" s="130"/>
      <c r="ETX43" s="130"/>
      <c r="ETY43" s="131"/>
      <c r="ETZ43" s="134"/>
      <c r="EUA43" s="130"/>
      <c r="EUB43" s="133"/>
      <c r="EUC43" s="145"/>
      <c r="EUD43" s="129"/>
      <c r="EUE43" s="130"/>
      <c r="EUF43" s="130"/>
      <c r="EUG43" s="131"/>
      <c r="EUH43" s="134"/>
      <c r="EUI43" s="130"/>
      <c r="EUJ43" s="133"/>
      <c r="EUK43" s="145"/>
      <c r="EUL43" s="129"/>
      <c r="EUM43" s="130"/>
      <c r="EUN43" s="130"/>
      <c r="EUO43" s="131"/>
      <c r="EUP43" s="134"/>
      <c r="EUQ43" s="130"/>
      <c r="EUR43" s="133"/>
      <c r="EUS43" s="145"/>
      <c r="EUT43" s="129"/>
      <c r="EUU43" s="130"/>
      <c r="EUV43" s="130"/>
      <c r="EUW43" s="131"/>
      <c r="EUX43" s="134"/>
      <c r="EUY43" s="130"/>
      <c r="EUZ43" s="133"/>
      <c r="EVA43" s="145"/>
      <c r="EVB43" s="129"/>
      <c r="EVC43" s="130"/>
      <c r="EVD43" s="130"/>
      <c r="EVE43" s="131"/>
      <c r="EVF43" s="134"/>
      <c r="EVG43" s="130"/>
      <c r="EVH43" s="133"/>
      <c r="EVI43" s="145"/>
      <c r="EVJ43" s="129"/>
      <c r="EVK43" s="130"/>
      <c r="EVL43" s="130"/>
      <c r="EVM43" s="131"/>
      <c r="EVN43" s="134"/>
      <c r="EVO43" s="130"/>
      <c r="EVP43" s="133"/>
      <c r="EVQ43" s="145"/>
      <c r="EVR43" s="129"/>
      <c r="EVS43" s="130"/>
      <c r="EVT43" s="130"/>
      <c r="EVU43" s="131"/>
      <c r="EVV43" s="134"/>
      <c r="EVW43" s="130"/>
      <c r="EVX43" s="133"/>
      <c r="EVY43" s="145"/>
      <c r="EVZ43" s="129"/>
      <c r="EWA43" s="130"/>
      <c r="EWB43" s="130"/>
      <c r="EWC43" s="131"/>
      <c r="EWD43" s="134"/>
      <c r="EWE43" s="130"/>
      <c r="EWF43" s="133"/>
      <c r="EWG43" s="145"/>
      <c r="EWH43" s="129"/>
      <c r="EWI43" s="130"/>
      <c r="EWJ43" s="130"/>
      <c r="EWK43" s="131"/>
      <c r="EWL43" s="134"/>
      <c r="EWM43" s="130"/>
      <c r="EWN43" s="133"/>
      <c r="EWO43" s="145"/>
      <c r="EWP43" s="129"/>
      <c r="EWQ43" s="130"/>
      <c r="EWR43" s="130"/>
      <c r="EWS43" s="131"/>
      <c r="EWT43" s="134"/>
      <c r="EWU43" s="130"/>
      <c r="EWV43" s="133"/>
      <c r="EWW43" s="145"/>
      <c r="EWX43" s="129"/>
      <c r="EWY43" s="130"/>
      <c r="EWZ43" s="130"/>
      <c r="EXA43" s="131"/>
      <c r="EXB43" s="134"/>
      <c r="EXC43" s="130"/>
      <c r="EXD43" s="133"/>
      <c r="EXE43" s="145"/>
      <c r="EXF43" s="129"/>
      <c r="EXG43" s="130"/>
      <c r="EXH43" s="130"/>
      <c r="EXI43" s="131"/>
      <c r="EXJ43" s="134"/>
      <c r="EXK43" s="130"/>
      <c r="EXL43" s="133"/>
      <c r="EXM43" s="145"/>
      <c r="EXN43" s="129"/>
      <c r="EXO43" s="130"/>
      <c r="EXP43" s="130"/>
      <c r="EXQ43" s="131"/>
      <c r="EXR43" s="134"/>
      <c r="EXS43" s="130"/>
      <c r="EXT43" s="133"/>
      <c r="EXU43" s="145"/>
      <c r="EXV43" s="129"/>
      <c r="EXW43" s="130"/>
      <c r="EXX43" s="130"/>
      <c r="EXY43" s="131"/>
      <c r="EXZ43" s="134"/>
      <c r="EYA43" s="130"/>
      <c r="EYB43" s="133"/>
      <c r="EYC43" s="145"/>
      <c r="EYD43" s="129"/>
      <c r="EYE43" s="130"/>
      <c r="EYF43" s="130"/>
      <c r="EYG43" s="131"/>
      <c r="EYH43" s="134"/>
      <c r="EYI43" s="130"/>
      <c r="EYJ43" s="133"/>
      <c r="EYK43" s="145"/>
      <c r="EYL43" s="129"/>
      <c r="EYM43" s="130"/>
      <c r="EYN43" s="130"/>
      <c r="EYO43" s="131"/>
      <c r="EYP43" s="134"/>
      <c r="EYQ43" s="130"/>
      <c r="EYR43" s="133"/>
      <c r="EYS43" s="145"/>
      <c r="EYT43" s="129"/>
      <c r="EYU43" s="130"/>
      <c r="EYV43" s="130"/>
      <c r="EYW43" s="131"/>
      <c r="EYX43" s="134"/>
      <c r="EYY43" s="130"/>
      <c r="EYZ43" s="133"/>
      <c r="EZA43" s="145"/>
      <c r="EZB43" s="129"/>
      <c r="EZC43" s="130"/>
      <c r="EZD43" s="130"/>
      <c r="EZE43" s="131"/>
      <c r="EZF43" s="134"/>
      <c r="EZG43" s="130"/>
      <c r="EZH43" s="133"/>
      <c r="EZI43" s="145"/>
      <c r="EZJ43" s="129"/>
      <c r="EZK43" s="130"/>
      <c r="EZL43" s="130"/>
      <c r="EZM43" s="131"/>
      <c r="EZN43" s="134"/>
      <c r="EZO43" s="130"/>
      <c r="EZP43" s="133"/>
      <c r="EZQ43" s="145"/>
      <c r="EZR43" s="129"/>
      <c r="EZS43" s="130"/>
      <c r="EZT43" s="130"/>
      <c r="EZU43" s="131"/>
      <c r="EZV43" s="134"/>
      <c r="EZW43" s="130"/>
      <c r="EZX43" s="133"/>
      <c r="EZY43" s="145"/>
      <c r="EZZ43" s="129"/>
      <c r="FAA43" s="130"/>
      <c r="FAB43" s="130"/>
      <c r="FAC43" s="131"/>
      <c r="FAD43" s="134"/>
      <c r="FAE43" s="130"/>
      <c r="FAF43" s="133"/>
      <c r="FAG43" s="145"/>
      <c r="FAH43" s="129"/>
      <c r="FAI43" s="130"/>
      <c r="FAJ43" s="130"/>
      <c r="FAK43" s="131"/>
      <c r="FAL43" s="134"/>
      <c r="FAM43" s="130"/>
      <c r="FAN43" s="133"/>
      <c r="FAO43" s="145"/>
      <c r="FAP43" s="129"/>
      <c r="FAQ43" s="130"/>
      <c r="FAR43" s="130"/>
      <c r="FAS43" s="131"/>
      <c r="FAT43" s="134"/>
      <c r="FAU43" s="130"/>
      <c r="FAV43" s="133"/>
      <c r="FAW43" s="145"/>
      <c r="FAX43" s="129"/>
      <c r="FAY43" s="130"/>
      <c r="FAZ43" s="130"/>
      <c r="FBA43" s="131"/>
      <c r="FBB43" s="134"/>
      <c r="FBC43" s="130"/>
      <c r="FBD43" s="133"/>
      <c r="FBE43" s="145"/>
      <c r="FBF43" s="129"/>
      <c r="FBG43" s="130"/>
      <c r="FBH43" s="130"/>
      <c r="FBI43" s="131"/>
      <c r="FBJ43" s="134"/>
      <c r="FBK43" s="130"/>
      <c r="FBL43" s="133"/>
      <c r="FBM43" s="145"/>
      <c r="FBN43" s="129"/>
      <c r="FBO43" s="130"/>
      <c r="FBP43" s="130"/>
      <c r="FBQ43" s="131"/>
      <c r="FBR43" s="134"/>
      <c r="FBS43" s="130"/>
      <c r="FBT43" s="133"/>
      <c r="FBU43" s="145"/>
      <c r="FBV43" s="129"/>
      <c r="FBW43" s="130"/>
      <c r="FBX43" s="130"/>
      <c r="FBY43" s="131"/>
      <c r="FBZ43" s="134"/>
      <c r="FCA43" s="130"/>
      <c r="FCB43" s="133"/>
      <c r="FCC43" s="145"/>
      <c r="FCD43" s="129"/>
      <c r="FCE43" s="130"/>
      <c r="FCF43" s="130"/>
      <c r="FCG43" s="131"/>
      <c r="FCH43" s="134"/>
      <c r="FCI43" s="130"/>
      <c r="FCJ43" s="133"/>
      <c r="FCK43" s="145"/>
      <c r="FCL43" s="129"/>
      <c r="FCM43" s="130"/>
      <c r="FCN43" s="130"/>
      <c r="FCO43" s="131"/>
      <c r="FCP43" s="134"/>
      <c r="FCQ43" s="130"/>
      <c r="FCR43" s="133"/>
      <c r="FCS43" s="145"/>
      <c r="FCT43" s="129"/>
      <c r="FCU43" s="130"/>
      <c r="FCV43" s="130"/>
      <c r="FCW43" s="131"/>
      <c r="FCX43" s="134"/>
      <c r="FCY43" s="130"/>
      <c r="FCZ43" s="133"/>
      <c r="FDA43" s="145"/>
      <c r="FDB43" s="129"/>
      <c r="FDC43" s="130"/>
      <c r="FDD43" s="130"/>
      <c r="FDE43" s="131"/>
      <c r="FDF43" s="134"/>
      <c r="FDG43" s="130"/>
      <c r="FDH43" s="133"/>
      <c r="FDI43" s="145"/>
      <c r="FDJ43" s="129"/>
      <c r="FDK43" s="130"/>
      <c r="FDL43" s="130"/>
      <c r="FDM43" s="131"/>
      <c r="FDN43" s="134"/>
      <c r="FDO43" s="130"/>
      <c r="FDP43" s="133"/>
      <c r="FDQ43" s="145"/>
      <c r="FDR43" s="129"/>
      <c r="FDS43" s="130"/>
      <c r="FDT43" s="130"/>
      <c r="FDU43" s="131"/>
      <c r="FDV43" s="134"/>
      <c r="FDW43" s="130"/>
      <c r="FDX43" s="133"/>
      <c r="FDY43" s="145"/>
      <c r="FDZ43" s="129"/>
      <c r="FEA43" s="130"/>
      <c r="FEB43" s="130"/>
      <c r="FEC43" s="131"/>
      <c r="FED43" s="134"/>
      <c r="FEE43" s="130"/>
      <c r="FEF43" s="133"/>
      <c r="FEG43" s="145"/>
      <c r="FEH43" s="129"/>
      <c r="FEI43" s="130"/>
      <c r="FEJ43" s="130"/>
      <c r="FEK43" s="131"/>
      <c r="FEL43" s="134"/>
      <c r="FEM43" s="130"/>
      <c r="FEN43" s="133"/>
      <c r="FEO43" s="145"/>
      <c r="FEP43" s="129"/>
      <c r="FEQ43" s="130"/>
      <c r="FER43" s="130"/>
      <c r="FES43" s="131"/>
      <c r="FET43" s="134"/>
      <c r="FEU43" s="130"/>
      <c r="FEV43" s="133"/>
      <c r="FEW43" s="145"/>
      <c r="FEX43" s="129"/>
      <c r="FEY43" s="130"/>
      <c r="FEZ43" s="130"/>
      <c r="FFA43" s="131"/>
      <c r="FFB43" s="134"/>
      <c r="FFC43" s="130"/>
      <c r="FFD43" s="133"/>
      <c r="FFE43" s="145"/>
      <c r="FFF43" s="129"/>
      <c r="FFG43" s="130"/>
      <c r="FFH43" s="130"/>
      <c r="FFI43" s="131"/>
      <c r="FFJ43" s="134"/>
      <c r="FFK43" s="130"/>
      <c r="FFL43" s="133"/>
      <c r="FFM43" s="145"/>
      <c r="FFN43" s="129"/>
      <c r="FFO43" s="130"/>
      <c r="FFP43" s="130"/>
      <c r="FFQ43" s="131"/>
      <c r="FFR43" s="134"/>
      <c r="FFS43" s="130"/>
      <c r="FFT43" s="133"/>
      <c r="FFU43" s="145"/>
      <c r="FFV43" s="129"/>
      <c r="FFW43" s="130"/>
      <c r="FFX43" s="130"/>
      <c r="FFY43" s="131"/>
      <c r="FFZ43" s="134"/>
      <c r="FGA43" s="130"/>
      <c r="FGB43" s="133"/>
      <c r="FGC43" s="145"/>
      <c r="FGD43" s="129"/>
      <c r="FGE43" s="130"/>
      <c r="FGF43" s="130"/>
      <c r="FGG43" s="131"/>
      <c r="FGH43" s="134"/>
      <c r="FGI43" s="130"/>
      <c r="FGJ43" s="133"/>
      <c r="FGK43" s="145"/>
      <c r="FGL43" s="129"/>
      <c r="FGM43" s="130"/>
      <c r="FGN43" s="130"/>
      <c r="FGO43" s="131"/>
      <c r="FGP43" s="134"/>
      <c r="FGQ43" s="130"/>
      <c r="FGR43" s="133"/>
      <c r="FGS43" s="145"/>
      <c r="FGT43" s="129"/>
      <c r="FGU43" s="130"/>
      <c r="FGV43" s="130"/>
      <c r="FGW43" s="131"/>
      <c r="FGX43" s="134"/>
      <c r="FGY43" s="130"/>
      <c r="FGZ43" s="133"/>
      <c r="FHA43" s="145"/>
      <c r="FHB43" s="129"/>
      <c r="FHC43" s="130"/>
      <c r="FHD43" s="130"/>
      <c r="FHE43" s="131"/>
      <c r="FHF43" s="134"/>
      <c r="FHG43" s="130"/>
      <c r="FHH43" s="133"/>
      <c r="FHI43" s="145"/>
      <c r="FHJ43" s="129"/>
      <c r="FHK43" s="130"/>
      <c r="FHL43" s="130"/>
      <c r="FHM43" s="131"/>
      <c r="FHN43" s="134"/>
      <c r="FHO43" s="130"/>
      <c r="FHP43" s="133"/>
      <c r="FHQ43" s="145"/>
      <c r="FHR43" s="129"/>
      <c r="FHS43" s="130"/>
      <c r="FHT43" s="130"/>
      <c r="FHU43" s="131"/>
      <c r="FHV43" s="134"/>
      <c r="FHW43" s="130"/>
      <c r="FHX43" s="133"/>
      <c r="FHY43" s="145"/>
      <c r="FHZ43" s="129"/>
      <c r="FIA43" s="130"/>
      <c r="FIB43" s="130"/>
      <c r="FIC43" s="131"/>
      <c r="FID43" s="134"/>
      <c r="FIE43" s="130"/>
      <c r="FIF43" s="133"/>
      <c r="FIG43" s="145"/>
      <c r="FIH43" s="129"/>
      <c r="FII43" s="130"/>
      <c r="FIJ43" s="130"/>
      <c r="FIK43" s="131"/>
      <c r="FIL43" s="134"/>
      <c r="FIM43" s="130"/>
      <c r="FIN43" s="133"/>
      <c r="FIO43" s="145"/>
      <c r="FIP43" s="129"/>
      <c r="FIQ43" s="130"/>
      <c r="FIR43" s="130"/>
      <c r="FIS43" s="131"/>
      <c r="FIT43" s="134"/>
      <c r="FIU43" s="130"/>
      <c r="FIV43" s="133"/>
      <c r="FIW43" s="145"/>
      <c r="FIX43" s="129"/>
      <c r="FIY43" s="130"/>
      <c r="FIZ43" s="130"/>
      <c r="FJA43" s="131"/>
      <c r="FJB43" s="134"/>
      <c r="FJC43" s="130"/>
      <c r="FJD43" s="133"/>
      <c r="FJE43" s="145"/>
      <c r="FJF43" s="129"/>
      <c r="FJG43" s="130"/>
      <c r="FJH43" s="130"/>
      <c r="FJI43" s="131"/>
      <c r="FJJ43" s="134"/>
      <c r="FJK43" s="130"/>
      <c r="FJL43" s="133"/>
      <c r="FJM43" s="145"/>
      <c r="FJN43" s="129"/>
      <c r="FJO43" s="130"/>
      <c r="FJP43" s="130"/>
      <c r="FJQ43" s="131"/>
      <c r="FJR43" s="134"/>
      <c r="FJS43" s="130"/>
      <c r="FJT43" s="133"/>
      <c r="FJU43" s="145"/>
      <c r="FJV43" s="129"/>
      <c r="FJW43" s="130"/>
      <c r="FJX43" s="130"/>
      <c r="FJY43" s="131"/>
      <c r="FJZ43" s="134"/>
      <c r="FKA43" s="130"/>
      <c r="FKB43" s="133"/>
      <c r="FKC43" s="145"/>
      <c r="FKD43" s="129"/>
      <c r="FKE43" s="130"/>
      <c r="FKF43" s="130"/>
      <c r="FKG43" s="131"/>
      <c r="FKH43" s="134"/>
      <c r="FKI43" s="130"/>
      <c r="FKJ43" s="133"/>
      <c r="FKK43" s="145"/>
      <c r="FKL43" s="129"/>
      <c r="FKM43" s="130"/>
      <c r="FKN43" s="130"/>
      <c r="FKO43" s="131"/>
      <c r="FKP43" s="134"/>
      <c r="FKQ43" s="130"/>
      <c r="FKR43" s="133"/>
      <c r="FKS43" s="145"/>
      <c r="FKT43" s="129"/>
      <c r="FKU43" s="130"/>
      <c r="FKV43" s="130"/>
      <c r="FKW43" s="131"/>
      <c r="FKX43" s="134"/>
      <c r="FKY43" s="130"/>
      <c r="FKZ43" s="133"/>
      <c r="FLA43" s="145"/>
      <c r="FLB43" s="129"/>
      <c r="FLC43" s="130"/>
      <c r="FLD43" s="130"/>
      <c r="FLE43" s="131"/>
      <c r="FLF43" s="134"/>
      <c r="FLG43" s="130"/>
      <c r="FLH43" s="133"/>
      <c r="FLI43" s="145"/>
      <c r="FLJ43" s="129"/>
      <c r="FLK43" s="130"/>
      <c r="FLL43" s="130"/>
      <c r="FLM43" s="131"/>
      <c r="FLN43" s="134"/>
      <c r="FLO43" s="130"/>
      <c r="FLP43" s="133"/>
      <c r="FLQ43" s="145"/>
      <c r="FLR43" s="129"/>
      <c r="FLS43" s="130"/>
      <c r="FLT43" s="130"/>
      <c r="FLU43" s="131"/>
      <c r="FLV43" s="134"/>
      <c r="FLW43" s="130"/>
      <c r="FLX43" s="133"/>
      <c r="FLY43" s="145"/>
      <c r="FLZ43" s="129"/>
      <c r="FMA43" s="130"/>
      <c r="FMB43" s="130"/>
      <c r="FMC43" s="131"/>
      <c r="FMD43" s="134"/>
      <c r="FME43" s="130"/>
      <c r="FMF43" s="133"/>
      <c r="FMG43" s="145"/>
      <c r="FMH43" s="129"/>
      <c r="FMI43" s="130"/>
      <c r="FMJ43" s="130"/>
      <c r="FMK43" s="131"/>
      <c r="FML43" s="134"/>
      <c r="FMM43" s="130"/>
      <c r="FMN43" s="133"/>
      <c r="FMO43" s="145"/>
      <c r="FMP43" s="129"/>
      <c r="FMQ43" s="130"/>
      <c r="FMR43" s="130"/>
      <c r="FMS43" s="131"/>
      <c r="FMT43" s="134"/>
      <c r="FMU43" s="130"/>
      <c r="FMV43" s="133"/>
      <c r="FMW43" s="145"/>
      <c r="FMX43" s="129"/>
      <c r="FMY43" s="130"/>
      <c r="FMZ43" s="130"/>
      <c r="FNA43" s="131"/>
      <c r="FNB43" s="134"/>
      <c r="FNC43" s="130"/>
      <c r="FND43" s="133"/>
      <c r="FNE43" s="145"/>
      <c r="FNF43" s="129"/>
      <c r="FNG43" s="130"/>
      <c r="FNH43" s="130"/>
      <c r="FNI43" s="131"/>
      <c r="FNJ43" s="134"/>
      <c r="FNK43" s="130"/>
      <c r="FNL43" s="133"/>
      <c r="FNM43" s="145"/>
      <c r="FNN43" s="129"/>
      <c r="FNO43" s="130"/>
      <c r="FNP43" s="130"/>
      <c r="FNQ43" s="131"/>
      <c r="FNR43" s="134"/>
      <c r="FNS43" s="130"/>
      <c r="FNT43" s="133"/>
      <c r="FNU43" s="145"/>
      <c r="FNV43" s="129"/>
      <c r="FNW43" s="130"/>
      <c r="FNX43" s="130"/>
      <c r="FNY43" s="131"/>
      <c r="FNZ43" s="134"/>
      <c r="FOA43" s="130"/>
      <c r="FOB43" s="133"/>
      <c r="FOC43" s="145"/>
      <c r="FOD43" s="129"/>
      <c r="FOE43" s="130"/>
      <c r="FOF43" s="130"/>
      <c r="FOG43" s="131"/>
      <c r="FOH43" s="134"/>
      <c r="FOI43" s="130"/>
      <c r="FOJ43" s="133"/>
      <c r="FOK43" s="145"/>
      <c r="FOL43" s="129"/>
      <c r="FOM43" s="130"/>
      <c r="FON43" s="130"/>
      <c r="FOO43" s="131"/>
      <c r="FOP43" s="134"/>
      <c r="FOQ43" s="130"/>
      <c r="FOR43" s="133"/>
      <c r="FOS43" s="145"/>
      <c r="FOT43" s="129"/>
      <c r="FOU43" s="130"/>
      <c r="FOV43" s="130"/>
      <c r="FOW43" s="131"/>
      <c r="FOX43" s="134"/>
      <c r="FOY43" s="130"/>
      <c r="FOZ43" s="133"/>
      <c r="FPA43" s="145"/>
      <c r="FPB43" s="129"/>
      <c r="FPC43" s="130"/>
      <c r="FPD43" s="130"/>
      <c r="FPE43" s="131"/>
      <c r="FPF43" s="134"/>
      <c r="FPG43" s="130"/>
      <c r="FPH43" s="133"/>
      <c r="FPI43" s="145"/>
      <c r="FPJ43" s="129"/>
      <c r="FPK43" s="130"/>
      <c r="FPL43" s="130"/>
      <c r="FPM43" s="131"/>
      <c r="FPN43" s="134"/>
      <c r="FPO43" s="130"/>
      <c r="FPP43" s="133"/>
      <c r="FPQ43" s="145"/>
      <c r="FPR43" s="129"/>
      <c r="FPS43" s="130"/>
      <c r="FPT43" s="130"/>
      <c r="FPU43" s="131"/>
      <c r="FPV43" s="134"/>
      <c r="FPW43" s="130"/>
      <c r="FPX43" s="133"/>
      <c r="FPY43" s="145"/>
      <c r="FPZ43" s="129"/>
      <c r="FQA43" s="130"/>
      <c r="FQB43" s="130"/>
      <c r="FQC43" s="131"/>
      <c r="FQD43" s="134"/>
      <c r="FQE43" s="130"/>
      <c r="FQF43" s="133"/>
      <c r="FQG43" s="145"/>
      <c r="FQH43" s="129"/>
      <c r="FQI43" s="130"/>
      <c r="FQJ43" s="130"/>
      <c r="FQK43" s="131"/>
      <c r="FQL43" s="134"/>
      <c r="FQM43" s="130"/>
      <c r="FQN43" s="133"/>
      <c r="FQO43" s="145"/>
      <c r="FQP43" s="129"/>
      <c r="FQQ43" s="130"/>
      <c r="FQR43" s="130"/>
      <c r="FQS43" s="131"/>
      <c r="FQT43" s="134"/>
      <c r="FQU43" s="130"/>
      <c r="FQV43" s="133"/>
      <c r="FQW43" s="145"/>
      <c r="FQX43" s="129"/>
      <c r="FQY43" s="130"/>
      <c r="FQZ43" s="130"/>
      <c r="FRA43" s="131"/>
      <c r="FRB43" s="134"/>
      <c r="FRC43" s="130"/>
      <c r="FRD43" s="133"/>
      <c r="FRE43" s="145"/>
      <c r="FRF43" s="129"/>
      <c r="FRG43" s="130"/>
      <c r="FRH43" s="130"/>
      <c r="FRI43" s="131"/>
      <c r="FRJ43" s="134"/>
      <c r="FRK43" s="130"/>
      <c r="FRL43" s="133"/>
      <c r="FRM43" s="145"/>
      <c r="FRN43" s="129"/>
      <c r="FRO43" s="130"/>
      <c r="FRP43" s="130"/>
      <c r="FRQ43" s="131"/>
      <c r="FRR43" s="134"/>
      <c r="FRS43" s="130"/>
      <c r="FRT43" s="133"/>
      <c r="FRU43" s="145"/>
      <c r="FRV43" s="129"/>
      <c r="FRW43" s="130"/>
      <c r="FRX43" s="130"/>
      <c r="FRY43" s="131"/>
      <c r="FRZ43" s="134"/>
      <c r="FSA43" s="130"/>
      <c r="FSB43" s="133"/>
      <c r="FSC43" s="145"/>
      <c r="FSD43" s="129"/>
      <c r="FSE43" s="130"/>
      <c r="FSF43" s="130"/>
      <c r="FSG43" s="131"/>
      <c r="FSH43" s="134"/>
      <c r="FSI43" s="130"/>
      <c r="FSJ43" s="133"/>
      <c r="FSK43" s="145"/>
      <c r="FSL43" s="129"/>
      <c r="FSM43" s="130"/>
      <c r="FSN43" s="130"/>
      <c r="FSO43" s="131"/>
      <c r="FSP43" s="134"/>
      <c r="FSQ43" s="130"/>
      <c r="FSR43" s="133"/>
      <c r="FSS43" s="145"/>
      <c r="FST43" s="129"/>
      <c r="FSU43" s="130"/>
      <c r="FSV43" s="130"/>
      <c r="FSW43" s="131"/>
      <c r="FSX43" s="134"/>
      <c r="FSY43" s="130"/>
      <c r="FSZ43" s="133"/>
      <c r="FTA43" s="145"/>
      <c r="FTB43" s="129"/>
      <c r="FTC43" s="130"/>
      <c r="FTD43" s="130"/>
      <c r="FTE43" s="131"/>
      <c r="FTF43" s="134"/>
      <c r="FTG43" s="130"/>
      <c r="FTH43" s="133"/>
      <c r="FTI43" s="145"/>
      <c r="FTJ43" s="129"/>
      <c r="FTK43" s="130"/>
      <c r="FTL43" s="130"/>
      <c r="FTM43" s="131"/>
      <c r="FTN43" s="134"/>
      <c r="FTO43" s="130"/>
      <c r="FTP43" s="133"/>
      <c r="FTQ43" s="145"/>
      <c r="FTR43" s="129"/>
      <c r="FTS43" s="130"/>
      <c r="FTT43" s="130"/>
      <c r="FTU43" s="131"/>
      <c r="FTV43" s="134"/>
      <c r="FTW43" s="130"/>
      <c r="FTX43" s="133"/>
      <c r="FTY43" s="145"/>
      <c r="FTZ43" s="129"/>
      <c r="FUA43" s="130"/>
      <c r="FUB43" s="130"/>
      <c r="FUC43" s="131"/>
      <c r="FUD43" s="134"/>
      <c r="FUE43" s="130"/>
      <c r="FUF43" s="133"/>
      <c r="FUG43" s="145"/>
      <c r="FUH43" s="129"/>
      <c r="FUI43" s="130"/>
      <c r="FUJ43" s="130"/>
      <c r="FUK43" s="131"/>
      <c r="FUL43" s="134"/>
      <c r="FUM43" s="130"/>
      <c r="FUN43" s="133"/>
      <c r="FUO43" s="145"/>
      <c r="FUP43" s="129"/>
      <c r="FUQ43" s="130"/>
      <c r="FUR43" s="130"/>
      <c r="FUS43" s="131"/>
      <c r="FUT43" s="134"/>
      <c r="FUU43" s="130"/>
      <c r="FUV43" s="133"/>
      <c r="FUW43" s="145"/>
      <c r="FUX43" s="129"/>
      <c r="FUY43" s="130"/>
      <c r="FUZ43" s="130"/>
      <c r="FVA43" s="131"/>
      <c r="FVB43" s="134"/>
      <c r="FVC43" s="130"/>
      <c r="FVD43" s="133"/>
      <c r="FVE43" s="145"/>
      <c r="FVF43" s="129"/>
      <c r="FVG43" s="130"/>
      <c r="FVH43" s="130"/>
      <c r="FVI43" s="131"/>
      <c r="FVJ43" s="134"/>
      <c r="FVK43" s="130"/>
      <c r="FVL43" s="133"/>
      <c r="FVM43" s="145"/>
      <c r="FVN43" s="129"/>
      <c r="FVO43" s="130"/>
      <c r="FVP43" s="130"/>
      <c r="FVQ43" s="131"/>
      <c r="FVR43" s="134"/>
      <c r="FVS43" s="130"/>
      <c r="FVT43" s="133"/>
      <c r="FVU43" s="145"/>
      <c r="FVV43" s="129"/>
      <c r="FVW43" s="130"/>
      <c r="FVX43" s="130"/>
      <c r="FVY43" s="131"/>
      <c r="FVZ43" s="134"/>
      <c r="FWA43" s="130"/>
      <c r="FWB43" s="133"/>
      <c r="FWC43" s="145"/>
      <c r="FWD43" s="129"/>
      <c r="FWE43" s="130"/>
      <c r="FWF43" s="130"/>
      <c r="FWG43" s="131"/>
      <c r="FWH43" s="134"/>
      <c r="FWI43" s="130"/>
      <c r="FWJ43" s="133"/>
      <c r="FWK43" s="145"/>
      <c r="FWL43" s="129"/>
      <c r="FWM43" s="130"/>
      <c r="FWN43" s="130"/>
      <c r="FWO43" s="131"/>
      <c r="FWP43" s="134"/>
      <c r="FWQ43" s="130"/>
      <c r="FWR43" s="133"/>
      <c r="FWS43" s="145"/>
      <c r="FWT43" s="129"/>
      <c r="FWU43" s="130"/>
      <c r="FWV43" s="130"/>
      <c r="FWW43" s="131"/>
      <c r="FWX43" s="134"/>
      <c r="FWY43" s="130"/>
      <c r="FWZ43" s="133"/>
      <c r="FXA43" s="145"/>
      <c r="FXB43" s="129"/>
      <c r="FXC43" s="130"/>
      <c r="FXD43" s="130"/>
      <c r="FXE43" s="131"/>
      <c r="FXF43" s="134"/>
      <c r="FXG43" s="130"/>
      <c r="FXH43" s="133"/>
      <c r="FXI43" s="145"/>
      <c r="FXJ43" s="129"/>
      <c r="FXK43" s="130"/>
      <c r="FXL43" s="130"/>
      <c r="FXM43" s="131"/>
      <c r="FXN43" s="134"/>
      <c r="FXO43" s="130"/>
      <c r="FXP43" s="133"/>
      <c r="FXQ43" s="145"/>
      <c r="FXR43" s="129"/>
      <c r="FXS43" s="130"/>
      <c r="FXT43" s="130"/>
      <c r="FXU43" s="131"/>
      <c r="FXV43" s="134"/>
      <c r="FXW43" s="130"/>
      <c r="FXX43" s="133"/>
      <c r="FXY43" s="145"/>
      <c r="FXZ43" s="129"/>
      <c r="FYA43" s="130"/>
      <c r="FYB43" s="130"/>
      <c r="FYC43" s="131"/>
      <c r="FYD43" s="134"/>
      <c r="FYE43" s="130"/>
      <c r="FYF43" s="133"/>
      <c r="FYG43" s="145"/>
      <c r="FYH43" s="129"/>
      <c r="FYI43" s="130"/>
      <c r="FYJ43" s="130"/>
      <c r="FYK43" s="131"/>
      <c r="FYL43" s="134"/>
      <c r="FYM43" s="130"/>
      <c r="FYN43" s="133"/>
      <c r="FYO43" s="145"/>
      <c r="FYP43" s="129"/>
      <c r="FYQ43" s="130"/>
      <c r="FYR43" s="130"/>
      <c r="FYS43" s="131"/>
      <c r="FYT43" s="134"/>
      <c r="FYU43" s="130"/>
      <c r="FYV43" s="133"/>
      <c r="FYW43" s="145"/>
      <c r="FYX43" s="129"/>
      <c r="FYY43" s="130"/>
      <c r="FYZ43" s="130"/>
      <c r="FZA43" s="131"/>
      <c r="FZB43" s="134"/>
      <c r="FZC43" s="130"/>
      <c r="FZD43" s="133"/>
      <c r="FZE43" s="145"/>
      <c r="FZF43" s="129"/>
      <c r="FZG43" s="130"/>
      <c r="FZH43" s="130"/>
      <c r="FZI43" s="131"/>
      <c r="FZJ43" s="134"/>
      <c r="FZK43" s="130"/>
      <c r="FZL43" s="133"/>
      <c r="FZM43" s="145"/>
      <c r="FZN43" s="129"/>
      <c r="FZO43" s="130"/>
      <c r="FZP43" s="130"/>
      <c r="FZQ43" s="131"/>
      <c r="FZR43" s="134"/>
      <c r="FZS43" s="130"/>
      <c r="FZT43" s="133"/>
      <c r="FZU43" s="145"/>
      <c r="FZV43" s="129"/>
      <c r="FZW43" s="130"/>
      <c r="FZX43" s="130"/>
      <c r="FZY43" s="131"/>
      <c r="FZZ43" s="134"/>
      <c r="GAA43" s="130"/>
      <c r="GAB43" s="133"/>
      <c r="GAC43" s="145"/>
      <c r="GAD43" s="129"/>
      <c r="GAE43" s="130"/>
      <c r="GAF43" s="130"/>
      <c r="GAG43" s="131"/>
      <c r="GAH43" s="134"/>
      <c r="GAI43" s="130"/>
      <c r="GAJ43" s="133"/>
      <c r="GAK43" s="145"/>
      <c r="GAL43" s="129"/>
      <c r="GAM43" s="130"/>
      <c r="GAN43" s="130"/>
      <c r="GAO43" s="131"/>
      <c r="GAP43" s="134"/>
      <c r="GAQ43" s="130"/>
      <c r="GAR43" s="133"/>
      <c r="GAS43" s="145"/>
      <c r="GAT43" s="129"/>
      <c r="GAU43" s="130"/>
      <c r="GAV43" s="130"/>
      <c r="GAW43" s="131"/>
      <c r="GAX43" s="134"/>
      <c r="GAY43" s="130"/>
      <c r="GAZ43" s="133"/>
      <c r="GBA43" s="145"/>
      <c r="GBB43" s="129"/>
      <c r="GBC43" s="130"/>
      <c r="GBD43" s="130"/>
      <c r="GBE43" s="131"/>
      <c r="GBF43" s="134"/>
      <c r="GBG43" s="130"/>
      <c r="GBH43" s="133"/>
      <c r="GBI43" s="145"/>
      <c r="GBJ43" s="129"/>
      <c r="GBK43" s="130"/>
      <c r="GBL43" s="130"/>
      <c r="GBM43" s="131"/>
      <c r="GBN43" s="134"/>
      <c r="GBO43" s="130"/>
      <c r="GBP43" s="133"/>
      <c r="GBQ43" s="145"/>
      <c r="GBR43" s="129"/>
      <c r="GBS43" s="130"/>
      <c r="GBT43" s="130"/>
      <c r="GBU43" s="131"/>
      <c r="GBV43" s="134"/>
      <c r="GBW43" s="130"/>
      <c r="GBX43" s="133"/>
      <c r="GBY43" s="145"/>
      <c r="GBZ43" s="129"/>
      <c r="GCA43" s="130"/>
      <c r="GCB43" s="130"/>
      <c r="GCC43" s="131"/>
      <c r="GCD43" s="134"/>
      <c r="GCE43" s="130"/>
      <c r="GCF43" s="133"/>
      <c r="GCG43" s="145"/>
      <c r="GCH43" s="129"/>
      <c r="GCI43" s="130"/>
      <c r="GCJ43" s="130"/>
      <c r="GCK43" s="131"/>
      <c r="GCL43" s="134"/>
      <c r="GCM43" s="130"/>
      <c r="GCN43" s="133"/>
      <c r="GCO43" s="145"/>
      <c r="GCP43" s="129"/>
      <c r="GCQ43" s="130"/>
      <c r="GCR43" s="130"/>
      <c r="GCS43" s="131"/>
      <c r="GCT43" s="134"/>
      <c r="GCU43" s="130"/>
      <c r="GCV43" s="133"/>
      <c r="GCW43" s="145"/>
      <c r="GCX43" s="129"/>
      <c r="GCY43" s="130"/>
      <c r="GCZ43" s="130"/>
      <c r="GDA43" s="131"/>
      <c r="GDB43" s="134"/>
      <c r="GDC43" s="130"/>
      <c r="GDD43" s="133"/>
      <c r="GDE43" s="145"/>
      <c r="GDF43" s="129"/>
      <c r="GDG43" s="130"/>
      <c r="GDH43" s="130"/>
      <c r="GDI43" s="131"/>
      <c r="GDJ43" s="134"/>
      <c r="GDK43" s="130"/>
      <c r="GDL43" s="133"/>
      <c r="GDM43" s="145"/>
      <c r="GDN43" s="129"/>
      <c r="GDO43" s="130"/>
      <c r="GDP43" s="130"/>
      <c r="GDQ43" s="131"/>
      <c r="GDR43" s="134"/>
      <c r="GDS43" s="130"/>
      <c r="GDT43" s="133"/>
      <c r="GDU43" s="145"/>
      <c r="GDV43" s="129"/>
      <c r="GDW43" s="130"/>
      <c r="GDX43" s="130"/>
      <c r="GDY43" s="131"/>
      <c r="GDZ43" s="134"/>
      <c r="GEA43" s="130"/>
      <c r="GEB43" s="133"/>
      <c r="GEC43" s="145"/>
      <c r="GED43" s="129"/>
      <c r="GEE43" s="130"/>
      <c r="GEF43" s="130"/>
      <c r="GEG43" s="131"/>
      <c r="GEH43" s="134"/>
      <c r="GEI43" s="130"/>
      <c r="GEJ43" s="133"/>
      <c r="GEK43" s="145"/>
      <c r="GEL43" s="129"/>
      <c r="GEM43" s="130"/>
      <c r="GEN43" s="130"/>
      <c r="GEO43" s="131"/>
      <c r="GEP43" s="134"/>
      <c r="GEQ43" s="130"/>
      <c r="GER43" s="133"/>
      <c r="GES43" s="145"/>
      <c r="GET43" s="129"/>
      <c r="GEU43" s="130"/>
      <c r="GEV43" s="130"/>
      <c r="GEW43" s="131"/>
      <c r="GEX43" s="134"/>
      <c r="GEY43" s="130"/>
      <c r="GEZ43" s="133"/>
      <c r="GFA43" s="145"/>
      <c r="GFB43" s="129"/>
      <c r="GFC43" s="130"/>
      <c r="GFD43" s="130"/>
      <c r="GFE43" s="131"/>
      <c r="GFF43" s="134"/>
      <c r="GFG43" s="130"/>
      <c r="GFH43" s="133"/>
      <c r="GFI43" s="145"/>
      <c r="GFJ43" s="129"/>
      <c r="GFK43" s="130"/>
      <c r="GFL43" s="130"/>
      <c r="GFM43" s="131"/>
      <c r="GFN43" s="134"/>
      <c r="GFO43" s="130"/>
      <c r="GFP43" s="133"/>
      <c r="GFQ43" s="145"/>
      <c r="GFR43" s="129"/>
      <c r="GFS43" s="130"/>
      <c r="GFT43" s="130"/>
      <c r="GFU43" s="131"/>
      <c r="GFV43" s="134"/>
      <c r="GFW43" s="130"/>
      <c r="GFX43" s="133"/>
      <c r="GFY43" s="145"/>
      <c r="GFZ43" s="129"/>
      <c r="GGA43" s="130"/>
      <c r="GGB43" s="130"/>
      <c r="GGC43" s="131"/>
      <c r="GGD43" s="134"/>
      <c r="GGE43" s="130"/>
      <c r="GGF43" s="133"/>
      <c r="GGG43" s="145"/>
      <c r="GGH43" s="129"/>
      <c r="GGI43" s="130"/>
      <c r="GGJ43" s="130"/>
      <c r="GGK43" s="131"/>
      <c r="GGL43" s="134"/>
      <c r="GGM43" s="130"/>
      <c r="GGN43" s="133"/>
      <c r="GGO43" s="145"/>
      <c r="GGP43" s="129"/>
      <c r="GGQ43" s="130"/>
      <c r="GGR43" s="130"/>
      <c r="GGS43" s="131"/>
      <c r="GGT43" s="134"/>
      <c r="GGU43" s="130"/>
      <c r="GGV43" s="133"/>
      <c r="GGW43" s="145"/>
      <c r="GGX43" s="129"/>
      <c r="GGY43" s="130"/>
      <c r="GGZ43" s="130"/>
      <c r="GHA43" s="131"/>
      <c r="GHB43" s="134"/>
      <c r="GHC43" s="130"/>
      <c r="GHD43" s="133"/>
      <c r="GHE43" s="145"/>
      <c r="GHF43" s="129"/>
      <c r="GHG43" s="130"/>
      <c r="GHH43" s="130"/>
      <c r="GHI43" s="131"/>
      <c r="GHJ43" s="134"/>
      <c r="GHK43" s="130"/>
      <c r="GHL43" s="133"/>
      <c r="GHM43" s="145"/>
      <c r="GHN43" s="129"/>
      <c r="GHO43" s="130"/>
      <c r="GHP43" s="130"/>
      <c r="GHQ43" s="131"/>
      <c r="GHR43" s="134"/>
      <c r="GHS43" s="130"/>
      <c r="GHT43" s="133"/>
      <c r="GHU43" s="145"/>
      <c r="GHV43" s="129"/>
      <c r="GHW43" s="130"/>
      <c r="GHX43" s="130"/>
      <c r="GHY43" s="131"/>
      <c r="GHZ43" s="134"/>
      <c r="GIA43" s="130"/>
      <c r="GIB43" s="133"/>
      <c r="GIC43" s="145"/>
      <c r="GID43" s="129"/>
      <c r="GIE43" s="130"/>
      <c r="GIF43" s="130"/>
      <c r="GIG43" s="131"/>
      <c r="GIH43" s="134"/>
      <c r="GII43" s="130"/>
      <c r="GIJ43" s="133"/>
      <c r="GIK43" s="145"/>
      <c r="GIL43" s="129"/>
      <c r="GIM43" s="130"/>
      <c r="GIN43" s="130"/>
      <c r="GIO43" s="131"/>
      <c r="GIP43" s="134"/>
      <c r="GIQ43" s="130"/>
      <c r="GIR43" s="133"/>
      <c r="GIS43" s="145"/>
      <c r="GIT43" s="129"/>
      <c r="GIU43" s="130"/>
      <c r="GIV43" s="130"/>
      <c r="GIW43" s="131"/>
      <c r="GIX43" s="134"/>
      <c r="GIY43" s="130"/>
      <c r="GIZ43" s="133"/>
      <c r="GJA43" s="145"/>
      <c r="GJB43" s="129"/>
      <c r="GJC43" s="130"/>
      <c r="GJD43" s="130"/>
      <c r="GJE43" s="131"/>
      <c r="GJF43" s="134"/>
      <c r="GJG43" s="130"/>
      <c r="GJH43" s="133"/>
      <c r="GJI43" s="145"/>
      <c r="GJJ43" s="129"/>
      <c r="GJK43" s="130"/>
      <c r="GJL43" s="130"/>
      <c r="GJM43" s="131"/>
      <c r="GJN43" s="134"/>
      <c r="GJO43" s="130"/>
      <c r="GJP43" s="133"/>
      <c r="GJQ43" s="145"/>
      <c r="GJR43" s="129"/>
      <c r="GJS43" s="130"/>
      <c r="GJT43" s="130"/>
      <c r="GJU43" s="131"/>
      <c r="GJV43" s="134"/>
      <c r="GJW43" s="130"/>
      <c r="GJX43" s="133"/>
      <c r="GJY43" s="145"/>
      <c r="GJZ43" s="129"/>
      <c r="GKA43" s="130"/>
      <c r="GKB43" s="130"/>
      <c r="GKC43" s="131"/>
      <c r="GKD43" s="134"/>
      <c r="GKE43" s="130"/>
      <c r="GKF43" s="133"/>
      <c r="GKG43" s="145"/>
      <c r="GKH43" s="129"/>
      <c r="GKI43" s="130"/>
      <c r="GKJ43" s="130"/>
      <c r="GKK43" s="131"/>
      <c r="GKL43" s="134"/>
      <c r="GKM43" s="130"/>
      <c r="GKN43" s="133"/>
      <c r="GKO43" s="145"/>
      <c r="GKP43" s="129"/>
      <c r="GKQ43" s="130"/>
      <c r="GKR43" s="130"/>
      <c r="GKS43" s="131"/>
      <c r="GKT43" s="134"/>
      <c r="GKU43" s="130"/>
      <c r="GKV43" s="133"/>
      <c r="GKW43" s="145"/>
      <c r="GKX43" s="129"/>
      <c r="GKY43" s="130"/>
      <c r="GKZ43" s="130"/>
      <c r="GLA43" s="131"/>
      <c r="GLB43" s="134"/>
      <c r="GLC43" s="130"/>
      <c r="GLD43" s="133"/>
      <c r="GLE43" s="145"/>
      <c r="GLF43" s="129"/>
      <c r="GLG43" s="130"/>
      <c r="GLH43" s="130"/>
      <c r="GLI43" s="131"/>
      <c r="GLJ43" s="134"/>
      <c r="GLK43" s="130"/>
      <c r="GLL43" s="133"/>
      <c r="GLM43" s="145"/>
      <c r="GLN43" s="129"/>
      <c r="GLO43" s="130"/>
      <c r="GLP43" s="130"/>
      <c r="GLQ43" s="131"/>
      <c r="GLR43" s="134"/>
      <c r="GLS43" s="130"/>
      <c r="GLT43" s="133"/>
      <c r="GLU43" s="145"/>
      <c r="GLV43" s="129"/>
      <c r="GLW43" s="130"/>
      <c r="GLX43" s="130"/>
      <c r="GLY43" s="131"/>
      <c r="GLZ43" s="134"/>
      <c r="GMA43" s="130"/>
      <c r="GMB43" s="133"/>
      <c r="GMC43" s="145"/>
      <c r="GMD43" s="129"/>
      <c r="GME43" s="130"/>
      <c r="GMF43" s="130"/>
      <c r="GMG43" s="131"/>
      <c r="GMH43" s="134"/>
      <c r="GMI43" s="130"/>
      <c r="GMJ43" s="133"/>
      <c r="GMK43" s="145"/>
      <c r="GML43" s="129"/>
      <c r="GMM43" s="130"/>
      <c r="GMN43" s="130"/>
      <c r="GMO43" s="131"/>
      <c r="GMP43" s="134"/>
      <c r="GMQ43" s="130"/>
      <c r="GMR43" s="133"/>
      <c r="GMS43" s="145"/>
      <c r="GMT43" s="129"/>
      <c r="GMU43" s="130"/>
      <c r="GMV43" s="130"/>
      <c r="GMW43" s="131"/>
      <c r="GMX43" s="134"/>
      <c r="GMY43" s="130"/>
      <c r="GMZ43" s="133"/>
      <c r="GNA43" s="145"/>
      <c r="GNB43" s="129"/>
      <c r="GNC43" s="130"/>
      <c r="GND43" s="130"/>
      <c r="GNE43" s="131"/>
      <c r="GNF43" s="134"/>
      <c r="GNG43" s="130"/>
      <c r="GNH43" s="133"/>
      <c r="GNI43" s="145"/>
      <c r="GNJ43" s="129"/>
      <c r="GNK43" s="130"/>
      <c r="GNL43" s="130"/>
      <c r="GNM43" s="131"/>
      <c r="GNN43" s="134"/>
      <c r="GNO43" s="130"/>
      <c r="GNP43" s="133"/>
      <c r="GNQ43" s="145"/>
      <c r="GNR43" s="129"/>
      <c r="GNS43" s="130"/>
      <c r="GNT43" s="130"/>
      <c r="GNU43" s="131"/>
      <c r="GNV43" s="134"/>
      <c r="GNW43" s="130"/>
      <c r="GNX43" s="133"/>
      <c r="GNY43" s="145"/>
      <c r="GNZ43" s="129"/>
      <c r="GOA43" s="130"/>
      <c r="GOB43" s="130"/>
      <c r="GOC43" s="131"/>
      <c r="GOD43" s="134"/>
      <c r="GOE43" s="130"/>
      <c r="GOF43" s="133"/>
      <c r="GOG43" s="145"/>
      <c r="GOH43" s="129"/>
      <c r="GOI43" s="130"/>
      <c r="GOJ43" s="130"/>
      <c r="GOK43" s="131"/>
      <c r="GOL43" s="134"/>
      <c r="GOM43" s="130"/>
      <c r="GON43" s="133"/>
      <c r="GOO43" s="145"/>
      <c r="GOP43" s="129"/>
      <c r="GOQ43" s="130"/>
      <c r="GOR43" s="130"/>
      <c r="GOS43" s="131"/>
      <c r="GOT43" s="134"/>
      <c r="GOU43" s="130"/>
      <c r="GOV43" s="133"/>
      <c r="GOW43" s="145"/>
      <c r="GOX43" s="129"/>
      <c r="GOY43" s="130"/>
      <c r="GOZ43" s="130"/>
      <c r="GPA43" s="131"/>
      <c r="GPB43" s="134"/>
      <c r="GPC43" s="130"/>
      <c r="GPD43" s="133"/>
      <c r="GPE43" s="145"/>
      <c r="GPF43" s="129"/>
      <c r="GPG43" s="130"/>
      <c r="GPH43" s="130"/>
      <c r="GPI43" s="131"/>
      <c r="GPJ43" s="134"/>
      <c r="GPK43" s="130"/>
      <c r="GPL43" s="133"/>
      <c r="GPM43" s="145"/>
      <c r="GPN43" s="129"/>
      <c r="GPO43" s="130"/>
      <c r="GPP43" s="130"/>
      <c r="GPQ43" s="131"/>
      <c r="GPR43" s="134"/>
      <c r="GPS43" s="130"/>
      <c r="GPT43" s="133"/>
      <c r="GPU43" s="145"/>
      <c r="GPV43" s="129"/>
      <c r="GPW43" s="130"/>
      <c r="GPX43" s="130"/>
      <c r="GPY43" s="131"/>
      <c r="GPZ43" s="134"/>
      <c r="GQA43" s="130"/>
      <c r="GQB43" s="133"/>
      <c r="GQC43" s="145"/>
      <c r="GQD43" s="129"/>
      <c r="GQE43" s="130"/>
      <c r="GQF43" s="130"/>
      <c r="GQG43" s="131"/>
      <c r="GQH43" s="134"/>
      <c r="GQI43" s="130"/>
      <c r="GQJ43" s="133"/>
      <c r="GQK43" s="145"/>
      <c r="GQL43" s="129"/>
      <c r="GQM43" s="130"/>
      <c r="GQN43" s="130"/>
      <c r="GQO43" s="131"/>
      <c r="GQP43" s="134"/>
      <c r="GQQ43" s="130"/>
      <c r="GQR43" s="133"/>
      <c r="GQS43" s="145"/>
      <c r="GQT43" s="129"/>
      <c r="GQU43" s="130"/>
      <c r="GQV43" s="130"/>
      <c r="GQW43" s="131"/>
      <c r="GQX43" s="134"/>
      <c r="GQY43" s="130"/>
      <c r="GQZ43" s="133"/>
      <c r="GRA43" s="145"/>
      <c r="GRB43" s="129"/>
      <c r="GRC43" s="130"/>
      <c r="GRD43" s="130"/>
      <c r="GRE43" s="131"/>
      <c r="GRF43" s="134"/>
      <c r="GRG43" s="130"/>
      <c r="GRH43" s="133"/>
      <c r="GRI43" s="145"/>
      <c r="GRJ43" s="129"/>
      <c r="GRK43" s="130"/>
      <c r="GRL43" s="130"/>
      <c r="GRM43" s="131"/>
      <c r="GRN43" s="134"/>
      <c r="GRO43" s="130"/>
      <c r="GRP43" s="133"/>
      <c r="GRQ43" s="145"/>
      <c r="GRR43" s="129"/>
      <c r="GRS43" s="130"/>
      <c r="GRT43" s="130"/>
      <c r="GRU43" s="131"/>
      <c r="GRV43" s="134"/>
      <c r="GRW43" s="130"/>
      <c r="GRX43" s="133"/>
      <c r="GRY43" s="145"/>
      <c r="GRZ43" s="129"/>
      <c r="GSA43" s="130"/>
      <c r="GSB43" s="130"/>
      <c r="GSC43" s="131"/>
      <c r="GSD43" s="134"/>
      <c r="GSE43" s="130"/>
      <c r="GSF43" s="133"/>
      <c r="GSG43" s="145"/>
      <c r="GSH43" s="129"/>
      <c r="GSI43" s="130"/>
      <c r="GSJ43" s="130"/>
      <c r="GSK43" s="131"/>
      <c r="GSL43" s="134"/>
      <c r="GSM43" s="130"/>
      <c r="GSN43" s="133"/>
      <c r="GSO43" s="145"/>
      <c r="GSP43" s="129"/>
      <c r="GSQ43" s="130"/>
      <c r="GSR43" s="130"/>
      <c r="GSS43" s="131"/>
      <c r="GST43" s="134"/>
      <c r="GSU43" s="130"/>
      <c r="GSV43" s="133"/>
      <c r="GSW43" s="145"/>
      <c r="GSX43" s="129"/>
      <c r="GSY43" s="130"/>
      <c r="GSZ43" s="130"/>
      <c r="GTA43" s="131"/>
      <c r="GTB43" s="134"/>
      <c r="GTC43" s="130"/>
      <c r="GTD43" s="133"/>
      <c r="GTE43" s="145"/>
      <c r="GTF43" s="129"/>
      <c r="GTG43" s="130"/>
      <c r="GTH43" s="130"/>
      <c r="GTI43" s="131"/>
      <c r="GTJ43" s="134"/>
      <c r="GTK43" s="130"/>
      <c r="GTL43" s="133"/>
      <c r="GTM43" s="145"/>
      <c r="GTN43" s="129"/>
      <c r="GTO43" s="130"/>
      <c r="GTP43" s="130"/>
      <c r="GTQ43" s="131"/>
      <c r="GTR43" s="134"/>
      <c r="GTS43" s="130"/>
      <c r="GTT43" s="133"/>
      <c r="GTU43" s="145"/>
      <c r="GTV43" s="129"/>
      <c r="GTW43" s="130"/>
      <c r="GTX43" s="130"/>
      <c r="GTY43" s="131"/>
      <c r="GTZ43" s="134"/>
      <c r="GUA43" s="130"/>
      <c r="GUB43" s="133"/>
      <c r="GUC43" s="145"/>
      <c r="GUD43" s="129"/>
      <c r="GUE43" s="130"/>
      <c r="GUF43" s="130"/>
      <c r="GUG43" s="131"/>
      <c r="GUH43" s="134"/>
      <c r="GUI43" s="130"/>
      <c r="GUJ43" s="133"/>
      <c r="GUK43" s="145"/>
      <c r="GUL43" s="129"/>
      <c r="GUM43" s="130"/>
      <c r="GUN43" s="130"/>
      <c r="GUO43" s="131"/>
      <c r="GUP43" s="134"/>
      <c r="GUQ43" s="130"/>
      <c r="GUR43" s="133"/>
      <c r="GUS43" s="145"/>
      <c r="GUT43" s="129"/>
      <c r="GUU43" s="130"/>
      <c r="GUV43" s="130"/>
      <c r="GUW43" s="131"/>
      <c r="GUX43" s="134"/>
      <c r="GUY43" s="130"/>
      <c r="GUZ43" s="133"/>
      <c r="GVA43" s="145"/>
      <c r="GVB43" s="129"/>
      <c r="GVC43" s="130"/>
      <c r="GVD43" s="130"/>
      <c r="GVE43" s="131"/>
      <c r="GVF43" s="134"/>
      <c r="GVG43" s="130"/>
      <c r="GVH43" s="133"/>
      <c r="GVI43" s="145"/>
      <c r="GVJ43" s="129"/>
      <c r="GVK43" s="130"/>
      <c r="GVL43" s="130"/>
      <c r="GVM43" s="131"/>
      <c r="GVN43" s="134"/>
      <c r="GVO43" s="130"/>
      <c r="GVP43" s="133"/>
      <c r="GVQ43" s="145"/>
      <c r="GVR43" s="129"/>
      <c r="GVS43" s="130"/>
      <c r="GVT43" s="130"/>
      <c r="GVU43" s="131"/>
      <c r="GVV43" s="134"/>
      <c r="GVW43" s="130"/>
      <c r="GVX43" s="133"/>
      <c r="GVY43" s="145"/>
      <c r="GVZ43" s="129"/>
      <c r="GWA43" s="130"/>
      <c r="GWB43" s="130"/>
      <c r="GWC43" s="131"/>
      <c r="GWD43" s="134"/>
      <c r="GWE43" s="130"/>
      <c r="GWF43" s="133"/>
      <c r="GWG43" s="145"/>
      <c r="GWH43" s="129"/>
      <c r="GWI43" s="130"/>
      <c r="GWJ43" s="130"/>
      <c r="GWK43" s="131"/>
      <c r="GWL43" s="134"/>
      <c r="GWM43" s="130"/>
      <c r="GWN43" s="133"/>
      <c r="GWO43" s="145"/>
      <c r="GWP43" s="129"/>
      <c r="GWQ43" s="130"/>
      <c r="GWR43" s="130"/>
      <c r="GWS43" s="131"/>
      <c r="GWT43" s="134"/>
      <c r="GWU43" s="130"/>
      <c r="GWV43" s="133"/>
      <c r="GWW43" s="145"/>
      <c r="GWX43" s="129"/>
      <c r="GWY43" s="130"/>
      <c r="GWZ43" s="130"/>
      <c r="GXA43" s="131"/>
      <c r="GXB43" s="134"/>
      <c r="GXC43" s="130"/>
      <c r="GXD43" s="133"/>
      <c r="GXE43" s="145"/>
      <c r="GXF43" s="129"/>
      <c r="GXG43" s="130"/>
      <c r="GXH43" s="130"/>
      <c r="GXI43" s="131"/>
      <c r="GXJ43" s="134"/>
      <c r="GXK43" s="130"/>
      <c r="GXL43" s="133"/>
      <c r="GXM43" s="145"/>
      <c r="GXN43" s="129"/>
      <c r="GXO43" s="130"/>
      <c r="GXP43" s="130"/>
      <c r="GXQ43" s="131"/>
      <c r="GXR43" s="134"/>
      <c r="GXS43" s="130"/>
      <c r="GXT43" s="133"/>
      <c r="GXU43" s="145"/>
      <c r="GXV43" s="129"/>
      <c r="GXW43" s="130"/>
      <c r="GXX43" s="130"/>
      <c r="GXY43" s="131"/>
      <c r="GXZ43" s="134"/>
      <c r="GYA43" s="130"/>
      <c r="GYB43" s="133"/>
      <c r="GYC43" s="145"/>
      <c r="GYD43" s="129"/>
      <c r="GYE43" s="130"/>
      <c r="GYF43" s="130"/>
      <c r="GYG43" s="131"/>
      <c r="GYH43" s="134"/>
      <c r="GYI43" s="130"/>
      <c r="GYJ43" s="133"/>
      <c r="GYK43" s="145"/>
      <c r="GYL43" s="129"/>
      <c r="GYM43" s="130"/>
      <c r="GYN43" s="130"/>
      <c r="GYO43" s="131"/>
      <c r="GYP43" s="134"/>
      <c r="GYQ43" s="130"/>
      <c r="GYR43" s="133"/>
      <c r="GYS43" s="145"/>
      <c r="GYT43" s="129"/>
      <c r="GYU43" s="130"/>
      <c r="GYV43" s="130"/>
      <c r="GYW43" s="131"/>
      <c r="GYX43" s="134"/>
      <c r="GYY43" s="130"/>
      <c r="GYZ43" s="133"/>
      <c r="GZA43" s="145"/>
      <c r="GZB43" s="129"/>
      <c r="GZC43" s="130"/>
      <c r="GZD43" s="130"/>
      <c r="GZE43" s="131"/>
      <c r="GZF43" s="134"/>
      <c r="GZG43" s="130"/>
      <c r="GZH43" s="133"/>
      <c r="GZI43" s="145"/>
      <c r="GZJ43" s="129"/>
      <c r="GZK43" s="130"/>
      <c r="GZL43" s="130"/>
      <c r="GZM43" s="131"/>
      <c r="GZN43" s="134"/>
      <c r="GZO43" s="130"/>
      <c r="GZP43" s="133"/>
      <c r="GZQ43" s="145"/>
      <c r="GZR43" s="129"/>
      <c r="GZS43" s="130"/>
      <c r="GZT43" s="130"/>
      <c r="GZU43" s="131"/>
      <c r="GZV43" s="134"/>
      <c r="GZW43" s="130"/>
      <c r="GZX43" s="133"/>
      <c r="GZY43" s="145"/>
      <c r="GZZ43" s="129"/>
      <c r="HAA43" s="130"/>
      <c r="HAB43" s="130"/>
      <c r="HAC43" s="131"/>
      <c r="HAD43" s="134"/>
      <c r="HAE43" s="130"/>
      <c r="HAF43" s="133"/>
      <c r="HAG43" s="145"/>
      <c r="HAH43" s="129"/>
      <c r="HAI43" s="130"/>
      <c r="HAJ43" s="130"/>
      <c r="HAK43" s="131"/>
      <c r="HAL43" s="134"/>
      <c r="HAM43" s="130"/>
      <c r="HAN43" s="133"/>
      <c r="HAO43" s="145"/>
      <c r="HAP43" s="129"/>
      <c r="HAQ43" s="130"/>
      <c r="HAR43" s="130"/>
      <c r="HAS43" s="131"/>
      <c r="HAT43" s="134"/>
      <c r="HAU43" s="130"/>
      <c r="HAV43" s="133"/>
      <c r="HAW43" s="145"/>
      <c r="HAX43" s="129"/>
      <c r="HAY43" s="130"/>
      <c r="HAZ43" s="130"/>
      <c r="HBA43" s="131"/>
      <c r="HBB43" s="134"/>
      <c r="HBC43" s="130"/>
      <c r="HBD43" s="133"/>
      <c r="HBE43" s="145"/>
      <c r="HBF43" s="129"/>
      <c r="HBG43" s="130"/>
      <c r="HBH43" s="130"/>
      <c r="HBI43" s="131"/>
      <c r="HBJ43" s="134"/>
      <c r="HBK43" s="130"/>
      <c r="HBL43" s="133"/>
      <c r="HBM43" s="145"/>
      <c r="HBN43" s="129"/>
      <c r="HBO43" s="130"/>
      <c r="HBP43" s="130"/>
      <c r="HBQ43" s="131"/>
      <c r="HBR43" s="134"/>
      <c r="HBS43" s="130"/>
      <c r="HBT43" s="133"/>
      <c r="HBU43" s="145"/>
      <c r="HBV43" s="129"/>
      <c r="HBW43" s="130"/>
      <c r="HBX43" s="130"/>
      <c r="HBY43" s="131"/>
      <c r="HBZ43" s="134"/>
      <c r="HCA43" s="130"/>
      <c r="HCB43" s="133"/>
      <c r="HCC43" s="145"/>
      <c r="HCD43" s="129"/>
      <c r="HCE43" s="130"/>
      <c r="HCF43" s="130"/>
      <c r="HCG43" s="131"/>
      <c r="HCH43" s="134"/>
      <c r="HCI43" s="130"/>
      <c r="HCJ43" s="133"/>
      <c r="HCK43" s="145"/>
      <c r="HCL43" s="129"/>
      <c r="HCM43" s="130"/>
      <c r="HCN43" s="130"/>
      <c r="HCO43" s="131"/>
      <c r="HCP43" s="134"/>
      <c r="HCQ43" s="130"/>
      <c r="HCR43" s="133"/>
      <c r="HCS43" s="145"/>
      <c r="HCT43" s="129"/>
      <c r="HCU43" s="130"/>
      <c r="HCV43" s="130"/>
      <c r="HCW43" s="131"/>
      <c r="HCX43" s="134"/>
      <c r="HCY43" s="130"/>
      <c r="HCZ43" s="133"/>
      <c r="HDA43" s="145"/>
      <c r="HDB43" s="129"/>
      <c r="HDC43" s="130"/>
      <c r="HDD43" s="130"/>
      <c r="HDE43" s="131"/>
      <c r="HDF43" s="134"/>
      <c r="HDG43" s="130"/>
      <c r="HDH43" s="133"/>
      <c r="HDI43" s="145"/>
      <c r="HDJ43" s="129"/>
      <c r="HDK43" s="130"/>
      <c r="HDL43" s="130"/>
      <c r="HDM43" s="131"/>
      <c r="HDN43" s="134"/>
      <c r="HDO43" s="130"/>
      <c r="HDP43" s="133"/>
      <c r="HDQ43" s="145"/>
      <c r="HDR43" s="129"/>
      <c r="HDS43" s="130"/>
      <c r="HDT43" s="130"/>
      <c r="HDU43" s="131"/>
      <c r="HDV43" s="134"/>
      <c r="HDW43" s="130"/>
      <c r="HDX43" s="133"/>
      <c r="HDY43" s="145"/>
      <c r="HDZ43" s="129"/>
      <c r="HEA43" s="130"/>
      <c r="HEB43" s="130"/>
      <c r="HEC43" s="131"/>
      <c r="HED43" s="134"/>
      <c r="HEE43" s="130"/>
      <c r="HEF43" s="133"/>
      <c r="HEG43" s="145"/>
      <c r="HEH43" s="129"/>
      <c r="HEI43" s="130"/>
      <c r="HEJ43" s="130"/>
      <c r="HEK43" s="131"/>
      <c r="HEL43" s="134"/>
      <c r="HEM43" s="130"/>
      <c r="HEN43" s="133"/>
      <c r="HEO43" s="145"/>
      <c r="HEP43" s="129"/>
      <c r="HEQ43" s="130"/>
      <c r="HER43" s="130"/>
      <c r="HES43" s="131"/>
      <c r="HET43" s="134"/>
      <c r="HEU43" s="130"/>
      <c r="HEV43" s="133"/>
      <c r="HEW43" s="145"/>
      <c r="HEX43" s="129"/>
      <c r="HEY43" s="130"/>
      <c r="HEZ43" s="130"/>
      <c r="HFA43" s="131"/>
      <c r="HFB43" s="134"/>
      <c r="HFC43" s="130"/>
      <c r="HFD43" s="133"/>
      <c r="HFE43" s="145"/>
      <c r="HFF43" s="129"/>
      <c r="HFG43" s="130"/>
      <c r="HFH43" s="130"/>
      <c r="HFI43" s="131"/>
      <c r="HFJ43" s="134"/>
      <c r="HFK43" s="130"/>
      <c r="HFL43" s="133"/>
      <c r="HFM43" s="145"/>
      <c r="HFN43" s="129"/>
      <c r="HFO43" s="130"/>
      <c r="HFP43" s="130"/>
      <c r="HFQ43" s="131"/>
      <c r="HFR43" s="134"/>
      <c r="HFS43" s="130"/>
      <c r="HFT43" s="133"/>
      <c r="HFU43" s="145"/>
      <c r="HFV43" s="129"/>
      <c r="HFW43" s="130"/>
      <c r="HFX43" s="130"/>
      <c r="HFY43" s="131"/>
      <c r="HFZ43" s="134"/>
      <c r="HGA43" s="130"/>
      <c r="HGB43" s="133"/>
      <c r="HGC43" s="145"/>
      <c r="HGD43" s="129"/>
      <c r="HGE43" s="130"/>
      <c r="HGF43" s="130"/>
      <c r="HGG43" s="131"/>
      <c r="HGH43" s="134"/>
      <c r="HGI43" s="130"/>
      <c r="HGJ43" s="133"/>
      <c r="HGK43" s="145"/>
      <c r="HGL43" s="129"/>
      <c r="HGM43" s="130"/>
      <c r="HGN43" s="130"/>
      <c r="HGO43" s="131"/>
      <c r="HGP43" s="134"/>
      <c r="HGQ43" s="130"/>
      <c r="HGR43" s="133"/>
      <c r="HGS43" s="145"/>
      <c r="HGT43" s="129"/>
      <c r="HGU43" s="130"/>
      <c r="HGV43" s="130"/>
      <c r="HGW43" s="131"/>
      <c r="HGX43" s="134"/>
      <c r="HGY43" s="130"/>
      <c r="HGZ43" s="133"/>
      <c r="HHA43" s="145"/>
      <c r="HHB43" s="129"/>
      <c r="HHC43" s="130"/>
      <c r="HHD43" s="130"/>
      <c r="HHE43" s="131"/>
      <c r="HHF43" s="134"/>
      <c r="HHG43" s="130"/>
      <c r="HHH43" s="133"/>
      <c r="HHI43" s="145"/>
      <c r="HHJ43" s="129"/>
      <c r="HHK43" s="130"/>
      <c r="HHL43" s="130"/>
      <c r="HHM43" s="131"/>
      <c r="HHN43" s="134"/>
      <c r="HHO43" s="130"/>
      <c r="HHP43" s="133"/>
      <c r="HHQ43" s="145"/>
      <c r="HHR43" s="129"/>
      <c r="HHS43" s="130"/>
      <c r="HHT43" s="130"/>
      <c r="HHU43" s="131"/>
      <c r="HHV43" s="134"/>
      <c r="HHW43" s="130"/>
      <c r="HHX43" s="133"/>
      <c r="HHY43" s="145"/>
      <c r="HHZ43" s="129"/>
      <c r="HIA43" s="130"/>
      <c r="HIB43" s="130"/>
      <c r="HIC43" s="131"/>
      <c r="HID43" s="134"/>
      <c r="HIE43" s="130"/>
      <c r="HIF43" s="133"/>
      <c r="HIG43" s="145"/>
      <c r="HIH43" s="129"/>
      <c r="HII43" s="130"/>
      <c r="HIJ43" s="130"/>
      <c r="HIK43" s="131"/>
      <c r="HIL43" s="134"/>
      <c r="HIM43" s="130"/>
      <c r="HIN43" s="133"/>
      <c r="HIO43" s="145"/>
      <c r="HIP43" s="129"/>
      <c r="HIQ43" s="130"/>
      <c r="HIR43" s="130"/>
      <c r="HIS43" s="131"/>
      <c r="HIT43" s="134"/>
      <c r="HIU43" s="130"/>
      <c r="HIV43" s="133"/>
      <c r="HIW43" s="145"/>
      <c r="HIX43" s="129"/>
      <c r="HIY43" s="130"/>
      <c r="HIZ43" s="130"/>
      <c r="HJA43" s="131"/>
      <c r="HJB43" s="134"/>
      <c r="HJC43" s="130"/>
      <c r="HJD43" s="133"/>
      <c r="HJE43" s="145"/>
      <c r="HJF43" s="129"/>
      <c r="HJG43" s="130"/>
      <c r="HJH43" s="130"/>
      <c r="HJI43" s="131"/>
      <c r="HJJ43" s="134"/>
      <c r="HJK43" s="130"/>
      <c r="HJL43" s="133"/>
      <c r="HJM43" s="145"/>
      <c r="HJN43" s="129"/>
      <c r="HJO43" s="130"/>
      <c r="HJP43" s="130"/>
      <c r="HJQ43" s="131"/>
      <c r="HJR43" s="134"/>
      <c r="HJS43" s="130"/>
      <c r="HJT43" s="133"/>
      <c r="HJU43" s="145"/>
      <c r="HJV43" s="129"/>
      <c r="HJW43" s="130"/>
      <c r="HJX43" s="130"/>
      <c r="HJY43" s="131"/>
      <c r="HJZ43" s="134"/>
      <c r="HKA43" s="130"/>
      <c r="HKB43" s="133"/>
      <c r="HKC43" s="145"/>
      <c r="HKD43" s="129"/>
      <c r="HKE43" s="130"/>
      <c r="HKF43" s="130"/>
      <c r="HKG43" s="131"/>
      <c r="HKH43" s="134"/>
      <c r="HKI43" s="130"/>
      <c r="HKJ43" s="133"/>
      <c r="HKK43" s="145"/>
      <c r="HKL43" s="129"/>
      <c r="HKM43" s="130"/>
      <c r="HKN43" s="130"/>
      <c r="HKO43" s="131"/>
      <c r="HKP43" s="134"/>
      <c r="HKQ43" s="130"/>
      <c r="HKR43" s="133"/>
      <c r="HKS43" s="145"/>
      <c r="HKT43" s="129"/>
      <c r="HKU43" s="130"/>
      <c r="HKV43" s="130"/>
      <c r="HKW43" s="131"/>
      <c r="HKX43" s="134"/>
      <c r="HKY43" s="130"/>
      <c r="HKZ43" s="133"/>
      <c r="HLA43" s="145"/>
      <c r="HLB43" s="129"/>
      <c r="HLC43" s="130"/>
      <c r="HLD43" s="130"/>
      <c r="HLE43" s="131"/>
      <c r="HLF43" s="134"/>
      <c r="HLG43" s="130"/>
      <c r="HLH43" s="133"/>
      <c r="HLI43" s="145"/>
      <c r="HLJ43" s="129"/>
      <c r="HLK43" s="130"/>
      <c r="HLL43" s="130"/>
      <c r="HLM43" s="131"/>
      <c r="HLN43" s="134"/>
      <c r="HLO43" s="130"/>
      <c r="HLP43" s="133"/>
      <c r="HLQ43" s="145"/>
      <c r="HLR43" s="129"/>
      <c r="HLS43" s="130"/>
      <c r="HLT43" s="130"/>
      <c r="HLU43" s="131"/>
      <c r="HLV43" s="134"/>
      <c r="HLW43" s="130"/>
      <c r="HLX43" s="133"/>
      <c r="HLY43" s="145"/>
      <c r="HLZ43" s="129"/>
      <c r="HMA43" s="130"/>
      <c r="HMB43" s="130"/>
      <c r="HMC43" s="131"/>
      <c r="HMD43" s="134"/>
      <c r="HME43" s="130"/>
      <c r="HMF43" s="133"/>
      <c r="HMG43" s="145"/>
      <c r="HMH43" s="129"/>
      <c r="HMI43" s="130"/>
      <c r="HMJ43" s="130"/>
      <c r="HMK43" s="131"/>
      <c r="HML43" s="134"/>
      <c r="HMM43" s="130"/>
      <c r="HMN43" s="133"/>
      <c r="HMO43" s="145"/>
      <c r="HMP43" s="129"/>
      <c r="HMQ43" s="130"/>
      <c r="HMR43" s="130"/>
      <c r="HMS43" s="131"/>
      <c r="HMT43" s="134"/>
      <c r="HMU43" s="130"/>
      <c r="HMV43" s="133"/>
      <c r="HMW43" s="145"/>
      <c r="HMX43" s="129"/>
      <c r="HMY43" s="130"/>
      <c r="HMZ43" s="130"/>
      <c r="HNA43" s="131"/>
      <c r="HNB43" s="134"/>
      <c r="HNC43" s="130"/>
      <c r="HND43" s="133"/>
      <c r="HNE43" s="145"/>
      <c r="HNF43" s="129"/>
      <c r="HNG43" s="130"/>
      <c r="HNH43" s="130"/>
      <c r="HNI43" s="131"/>
      <c r="HNJ43" s="134"/>
      <c r="HNK43" s="130"/>
      <c r="HNL43" s="133"/>
      <c r="HNM43" s="145"/>
      <c r="HNN43" s="129"/>
      <c r="HNO43" s="130"/>
      <c r="HNP43" s="130"/>
      <c r="HNQ43" s="131"/>
      <c r="HNR43" s="134"/>
      <c r="HNS43" s="130"/>
      <c r="HNT43" s="133"/>
      <c r="HNU43" s="145"/>
      <c r="HNV43" s="129"/>
      <c r="HNW43" s="130"/>
      <c r="HNX43" s="130"/>
      <c r="HNY43" s="131"/>
      <c r="HNZ43" s="134"/>
      <c r="HOA43" s="130"/>
      <c r="HOB43" s="133"/>
      <c r="HOC43" s="145"/>
      <c r="HOD43" s="129"/>
      <c r="HOE43" s="130"/>
      <c r="HOF43" s="130"/>
      <c r="HOG43" s="131"/>
      <c r="HOH43" s="134"/>
      <c r="HOI43" s="130"/>
      <c r="HOJ43" s="133"/>
      <c r="HOK43" s="145"/>
      <c r="HOL43" s="129"/>
      <c r="HOM43" s="130"/>
      <c r="HON43" s="130"/>
      <c r="HOO43" s="131"/>
      <c r="HOP43" s="134"/>
      <c r="HOQ43" s="130"/>
      <c r="HOR43" s="133"/>
      <c r="HOS43" s="145"/>
      <c r="HOT43" s="129"/>
      <c r="HOU43" s="130"/>
      <c r="HOV43" s="130"/>
      <c r="HOW43" s="131"/>
      <c r="HOX43" s="134"/>
      <c r="HOY43" s="130"/>
      <c r="HOZ43" s="133"/>
      <c r="HPA43" s="145"/>
      <c r="HPB43" s="129"/>
      <c r="HPC43" s="130"/>
      <c r="HPD43" s="130"/>
      <c r="HPE43" s="131"/>
      <c r="HPF43" s="134"/>
      <c r="HPG43" s="130"/>
      <c r="HPH43" s="133"/>
      <c r="HPI43" s="145"/>
      <c r="HPJ43" s="129"/>
      <c r="HPK43" s="130"/>
      <c r="HPL43" s="130"/>
      <c r="HPM43" s="131"/>
      <c r="HPN43" s="134"/>
      <c r="HPO43" s="130"/>
      <c r="HPP43" s="133"/>
      <c r="HPQ43" s="145"/>
      <c r="HPR43" s="129"/>
      <c r="HPS43" s="130"/>
      <c r="HPT43" s="130"/>
      <c r="HPU43" s="131"/>
      <c r="HPV43" s="134"/>
      <c r="HPW43" s="130"/>
      <c r="HPX43" s="133"/>
      <c r="HPY43" s="145"/>
      <c r="HPZ43" s="129"/>
      <c r="HQA43" s="130"/>
      <c r="HQB43" s="130"/>
      <c r="HQC43" s="131"/>
      <c r="HQD43" s="134"/>
      <c r="HQE43" s="130"/>
      <c r="HQF43" s="133"/>
      <c r="HQG43" s="145"/>
      <c r="HQH43" s="129"/>
      <c r="HQI43" s="130"/>
      <c r="HQJ43" s="130"/>
      <c r="HQK43" s="131"/>
      <c r="HQL43" s="134"/>
      <c r="HQM43" s="130"/>
      <c r="HQN43" s="133"/>
      <c r="HQO43" s="145"/>
      <c r="HQP43" s="129"/>
      <c r="HQQ43" s="130"/>
      <c r="HQR43" s="130"/>
      <c r="HQS43" s="131"/>
      <c r="HQT43" s="134"/>
      <c r="HQU43" s="130"/>
      <c r="HQV43" s="133"/>
      <c r="HQW43" s="145"/>
      <c r="HQX43" s="129"/>
      <c r="HQY43" s="130"/>
      <c r="HQZ43" s="130"/>
      <c r="HRA43" s="131"/>
      <c r="HRB43" s="134"/>
      <c r="HRC43" s="130"/>
      <c r="HRD43" s="133"/>
      <c r="HRE43" s="145"/>
      <c r="HRF43" s="129"/>
      <c r="HRG43" s="130"/>
      <c r="HRH43" s="130"/>
      <c r="HRI43" s="131"/>
      <c r="HRJ43" s="134"/>
      <c r="HRK43" s="130"/>
      <c r="HRL43" s="133"/>
      <c r="HRM43" s="145"/>
      <c r="HRN43" s="129"/>
      <c r="HRO43" s="130"/>
      <c r="HRP43" s="130"/>
      <c r="HRQ43" s="131"/>
      <c r="HRR43" s="134"/>
      <c r="HRS43" s="130"/>
      <c r="HRT43" s="133"/>
      <c r="HRU43" s="145"/>
      <c r="HRV43" s="129"/>
      <c r="HRW43" s="130"/>
      <c r="HRX43" s="130"/>
      <c r="HRY43" s="131"/>
      <c r="HRZ43" s="134"/>
      <c r="HSA43" s="130"/>
      <c r="HSB43" s="133"/>
      <c r="HSC43" s="145"/>
      <c r="HSD43" s="129"/>
      <c r="HSE43" s="130"/>
      <c r="HSF43" s="130"/>
      <c r="HSG43" s="131"/>
      <c r="HSH43" s="134"/>
      <c r="HSI43" s="130"/>
      <c r="HSJ43" s="133"/>
      <c r="HSK43" s="145"/>
      <c r="HSL43" s="129"/>
      <c r="HSM43" s="130"/>
      <c r="HSN43" s="130"/>
      <c r="HSO43" s="131"/>
      <c r="HSP43" s="134"/>
      <c r="HSQ43" s="130"/>
      <c r="HSR43" s="133"/>
      <c r="HSS43" s="145"/>
      <c r="HST43" s="129"/>
      <c r="HSU43" s="130"/>
      <c r="HSV43" s="130"/>
      <c r="HSW43" s="131"/>
      <c r="HSX43" s="134"/>
      <c r="HSY43" s="130"/>
      <c r="HSZ43" s="133"/>
      <c r="HTA43" s="145"/>
      <c r="HTB43" s="129"/>
      <c r="HTC43" s="130"/>
      <c r="HTD43" s="130"/>
      <c r="HTE43" s="131"/>
      <c r="HTF43" s="134"/>
      <c r="HTG43" s="130"/>
      <c r="HTH43" s="133"/>
      <c r="HTI43" s="145"/>
      <c r="HTJ43" s="129"/>
      <c r="HTK43" s="130"/>
      <c r="HTL43" s="130"/>
      <c r="HTM43" s="131"/>
      <c r="HTN43" s="134"/>
      <c r="HTO43" s="130"/>
      <c r="HTP43" s="133"/>
      <c r="HTQ43" s="145"/>
      <c r="HTR43" s="129"/>
      <c r="HTS43" s="130"/>
      <c r="HTT43" s="130"/>
      <c r="HTU43" s="131"/>
      <c r="HTV43" s="134"/>
      <c r="HTW43" s="130"/>
      <c r="HTX43" s="133"/>
      <c r="HTY43" s="145"/>
      <c r="HTZ43" s="129"/>
      <c r="HUA43" s="130"/>
      <c r="HUB43" s="130"/>
      <c r="HUC43" s="131"/>
      <c r="HUD43" s="134"/>
      <c r="HUE43" s="130"/>
      <c r="HUF43" s="133"/>
      <c r="HUG43" s="145"/>
      <c r="HUH43" s="129"/>
      <c r="HUI43" s="130"/>
      <c r="HUJ43" s="130"/>
      <c r="HUK43" s="131"/>
      <c r="HUL43" s="134"/>
      <c r="HUM43" s="130"/>
      <c r="HUN43" s="133"/>
      <c r="HUO43" s="145"/>
      <c r="HUP43" s="129"/>
      <c r="HUQ43" s="130"/>
      <c r="HUR43" s="130"/>
      <c r="HUS43" s="131"/>
      <c r="HUT43" s="134"/>
      <c r="HUU43" s="130"/>
      <c r="HUV43" s="133"/>
      <c r="HUW43" s="145"/>
      <c r="HUX43" s="129"/>
      <c r="HUY43" s="130"/>
      <c r="HUZ43" s="130"/>
      <c r="HVA43" s="131"/>
      <c r="HVB43" s="134"/>
      <c r="HVC43" s="130"/>
      <c r="HVD43" s="133"/>
      <c r="HVE43" s="145"/>
      <c r="HVF43" s="129"/>
      <c r="HVG43" s="130"/>
      <c r="HVH43" s="130"/>
      <c r="HVI43" s="131"/>
      <c r="HVJ43" s="134"/>
      <c r="HVK43" s="130"/>
      <c r="HVL43" s="133"/>
      <c r="HVM43" s="145"/>
      <c r="HVN43" s="129"/>
      <c r="HVO43" s="130"/>
      <c r="HVP43" s="130"/>
      <c r="HVQ43" s="131"/>
      <c r="HVR43" s="134"/>
      <c r="HVS43" s="130"/>
      <c r="HVT43" s="133"/>
      <c r="HVU43" s="145"/>
      <c r="HVV43" s="129"/>
      <c r="HVW43" s="130"/>
      <c r="HVX43" s="130"/>
      <c r="HVY43" s="131"/>
      <c r="HVZ43" s="134"/>
      <c r="HWA43" s="130"/>
      <c r="HWB43" s="133"/>
      <c r="HWC43" s="145"/>
      <c r="HWD43" s="129"/>
      <c r="HWE43" s="130"/>
      <c r="HWF43" s="130"/>
      <c r="HWG43" s="131"/>
      <c r="HWH43" s="134"/>
      <c r="HWI43" s="130"/>
      <c r="HWJ43" s="133"/>
      <c r="HWK43" s="145"/>
      <c r="HWL43" s="129"/>
      <c r="HWM43" s="130"/>
      <c r="HWN43" s="130"/>
      <c r="HWO43" s="131"/>
      <c r="HWP43" s="134"/>
      <c r="HWQ43" s="130"/>
      <c r="HWR43" s="133"/>
      <c r="HWS43" s="145"/>
      <c r="HWT43" s="129"/>
      <c r="HWU43" s="130"/>
      <c r="HWV43" s="130"/>
      <c r="HWW43" s="131"/>
      <c r="HWX43" s="134"/>
      <c r="HWY43" s="130"/>
      <c r="HWZ43" s="133"/>
      <c r="HXA43" s="145"/>
      <c r="HXB43" s="129"/>
      <c r="HXC43" s="130"/>
      <c r="HXD43" s="130"/>
      <c r="HXE43" s="131"/>
      <c r="HXF43" s="134"/>
      <c r="HXG43" s="130"/>
      <c r="HXH43" s="133"/>
      <c r="HXI43" s="145"/>
      <c r="HXJ43" s="129"/>
      <c r="HXK43" s="130"/>
      <c r="HXL43" s="130"/>
      <c r="HXM43" s="131"/>
      <c r="HXN43" s="134"/>
      <c r="HXO43" s="130"/>
      <c r="HXP43" s="133"/>
      <c r="HXQ43" s="145"/>
      <c r="HXR43" s="129"/>
      <c r="HXS43" s="130"/>
      <c r="HXT43" s="130"/>
      <c r="HXU43" s="131"/>
      <c r="HXV43" s="134"/>
      <c r="HXW43" s="130"/>
      <c r="HXX43" s="133"/>
      <c r="HXY43" s="145"/>
      <c r="HXZ43" s="129"/>
      <c r="HYA43" s="130"/>
      <c r="HYB43" s="130"/>
      <c r="HYC43" s="131"/>
      <c r="HYD43" s="134"/>
      <c r="HYE43" s="130"/>
      <c r="HYF43" s="133"/>
      <c r="HYG43" s="145"/>
      <c r="HYH43" s="129"/>
      <c r="HYI43" s="130"/>
      <c r="HYJ43" s="130"/>
      <c r="HYK43" s="131"/>
      <c r="HYL43" s="134"/>
      <c r="HYM43" s="130"/>
      <c r="HYN43" s="133"/>
      <c r="HYO43" s="145"/>
      <c r="HYP43" s="129"/>
      <c r="HYQ43" s="130"/>
      <c r="HYR43" s="130"/>
      <c r="HYS43" s="131"/>
      <c r="HYT43" s="134"/>
      <c r="HYU43" s="130"/>
      <c r="HYV43" s="133"/>
      <c r="HYW43" s="145"/>
      <c r="HYX43" s="129"/>
      <c r="HYY43" s="130"/>
      <c r="HYZ43" s="130"/>
      <c r="HZA43" s="131"/>
      <c r="HZB43" s="134"/>
      <c r="HZC43" s="130"/>
      <c r="HZD43" s="133"/>
      <c r="HZE43" s="145"/>
      <c r="HZF43" s="129"/>
      <c r="HZG43" s="130"/>
      <c r="HZH43" s="130"/>
      <c r="HZI43" s="131"/>
      <c r="HZJ43" s="134"/>
      <c r="HZK43" s="130"/>
      <c r="HZL43" s="133"/>
      <c r="HZM43" s="145"/>
      <c r="HZN43" s="129"/>
      <c r="HZO43" s="130"/>
      <c r="HZP43" s="130"/>
      <c r="HZQ43" s="131"/>
      <c r="HZR43" s="134"/>
      <c r="HZS43" s="130"/>
      <c r="HZT43" s="133"/>
      <c r="HZU43" s="145"/>
      <c r="HZV43" s="129"/>
      <c r="HZW43" s="130"/>
      <c r="HZX43" s="130"/>
      <c r="HZY43" s="131"/>
      <c r="HZZ43" s="134"/>
      <c r="IAA43" s="130"/>
      <c r="IAB43" s="133"/>
      <c r="IAC43" s="145"/>
      <c r="IAD43" s="129"/>
      <c r="IAE43" s="130"/>
      <c r="IAF43" s="130"/>
      <c r="IAG43" s="131"/>
      <c r="IAH43" s="134"/>
      <c r="IAI43" s="130"/>
      <c r="IAJ43" s="133"/>
      <c r="IAK43" s="145"/>
      <c r="IAL43" s="129"/>
      <c r="IAM43" s="130"/>
      <c r="IAN43" s="130"/>
      <c r="IAO43" s="131"/>
      <c r="IAP43" s="134"/>
      <c r="IAQ43" s="130"/>
      <c r="IAR43" s="133"/>
      <c r="IAS43" s="145"/>
      <c r="IAT43" s="129"/>
      <c r="IAU43" s="130"/>
      <c r="IAV43" s="130"/>
      <c r="IAW43" s="131"/>
      <c r="IAX43" s="134"/>
      <c r="IAY43" s="130"/>
      <c r="IAZ43" s="133"/>
      <c r="IBA43" s="145"/>
      <c r="IBB43" s="129"/>
      <c r="IBC43" s="130"/>
      <c r="IBD43" s="130"/>
      <c r="IBE43" s="131"/>
      <c r="IBF43" s="134"/>
      <c r="IBG43" s="130"/>
      <c r="IBH43" s="133"/>
      <c r="IBI43" s="145"/>
      <c r="IBJ43" s="129"/>
      <c r="IBK43" s="130"/>
      <c r="IBL43" s="130"/>
      <c r="IBM43" s="131"/>
      <c r="IBN43" s="134"/>
      <c r="IBO43" s="130"/>
      <c r="IBP43" s="133"/>
      <c r="IBQ43" s="145"/>
      <c r="IBR43" s="129"/>
      <c r="IBS43" s="130"/>
      <c r="IBT43" s="130"/>
      <c r="IBU43" s="131"/>
      <c r="IBV43" s="134"/>
      <c r="IBW43" s="130"/>
      <c r="IBX43" s="133"/>
      <c r="IBY43" s="145"/>
      <c r="IBZ43" s="129"/>
      <c r="ICA43" s="130"/>
      <c r="ICB43" s="130"/>
      <c r="ICC43" s="131"/>
      <c r="ICD43" s="134"/>
      <c r="ICE43" s="130"/>
      <c r="ICF43" s="133"/>
      <c r="ICG43" s="145"/>
      <c r="ICH43" s="129"/>
      <c r="ICI43" s="130"/>
      <c r="ICJ43" s="130"/>
      <c r="ICK43" s="131"/>
      <c r="ICL43" s="134"/>
      <c r="ICM43" s="130"/>
      <c r="ICN43" s="133"/>
      <c r="ICO43" s="145"/>
      <c r="ICP43" s="129"/>
      <c r="ICQ43" s="130"/>
      <c r="ICR43" s="130"/>
      <c r="ICS43" s="131"/>
      <c r="ICT43" s="134"/>
      <c r="ICU43" s="130"/>
      <c r="ICV43" s="133"/>
      <c r="ICW43" s="145"/>
      <c r="ICX43" s="129"/>
      <c r="ICY43" s="130"/>
      <c r="ICZ43" s="130"/>
      <c r="IDA43" s="131"/>
      <c r="IDB43" s="134"/>
      <c r="IDC43" s="130"/>
      <c r="IDD43" s="133"/>
      <c r="IDE43" s="145"/>
      <c r="IDF43" s="129"/>
      <c r="IDG43" s="130"/>
      <c r="IDH43" s="130"/>
      <c r="IDI43" s="131"/>
      <c r="IDJ43" s="134"/>
      <c r="IDK43" s="130"/>
      <c r="IDL43" s="133"/>
      <c r="IDM43" s="145"/>
      <c r="IDN43" s="129"/>
      <c r="IDO43" s="130"/>
      <c r="IDP43" s="130"/>
      <c r="IDQ43" s="131"/>
      <c r="IDR43" s="134"/>
      <c r="IDS43" s="130"/>
      <c r="IDT43" s="133"/>
      <c r="IDU43" s="145"/>
      <c r="IDV43" s="129"/>
      <c r="IDW43" s="130"/>
      <c r="IDX43" s="130"/>
      <c r="IDY43" s="131"/>
      <c r="IDZ43" s="134"/>
      <c r="IEA43" s="130"/>
      <c r="IEB43" s="133"/>
      <c r="IEC43" s="145"/>
      <c r="IED43" s="129"/>
      <c r="IEE43" s="130"/>
      <c r="IEF43" s="130"/>
      <c r="IEG43" s="131"/>
      <c r="IEH43" s="134"/>
      <c r="IEI43" s="130"/>
      <c r="IEJ43" s="133"/>
      <c r="IEK43" s="145"/>
      <c r="IEL43" s="129"/>
      <c r="IEM43" s="130"/>
      <c r="IEN43" s="130"/>
      <c r="IEO43" s="131"/>
      <c r="IEP43" s="134"/>
      <c r="IEQ43" s="130"/>
      <c r="IER43" s="133"/>
      <c r="IES43" s="145"/>
      <c r="IET43" s="129"/>
      <c r="IEU43" s="130"/>
      <c r="IEV43" s="130"/>
      <c r="IEW43" s="131"/>
      <c r="IEX43" s="134"/>
      <c r="IEY43" s="130"/>
      <c r="IEZ43" s="133"/>
      <c r="IFA43" s="145"/>
      <c r="IFB43" s="129"/>
      <c r="IFC43" s="130"/>
      <c r="IFD43" s="130"/>
      <c r="IFE43" s="131"/>
      <c r="IFF43" s="134"/>
      <c r="IFG43" s="130"/>
      <c r="IFH43" s="133"/>
      <c r="IFI43" s="145"/>
      <c r="IFJ43" s="129"/>
      <c r="IFK43" s="130"/>
      <c r="IFL43" s="130"/>
      <c r="IFM43" s="131"/>
      <c r="IFN43" s="134"/>
      <c r="IFO43" s="130"/>
      <c r="IFP43" s="133"/>
      <c r="IFQ43" s="145"/>
      <c r="IFR43" s="129"/>
      <c r="IFS43" s="130"/>
      <c r="IFT43" s="130"/>
      <c r="IFU43" s="131"/>
      <c r="IFV43" s="134"/>
      <c r="IFW43" s="130"/>
      <c r="IFX43" s="133"/>
      <c r="IFY43" s="145"/>
      <c r="IFZ43" s="129"/>
      <c r="IGA43" s="130"/>
      <c r="IGB43" s="130"/>
      <c r="IGC43" s="131"/>
      <c r="IGD43" s="134"/>
      <c r="IGE43" s="130"/>
      <c r="IGF43" s="133"/>
      <c r="IGG43" s="145"/>
      <c r="IGH43" s="129"/>
      <c r="IGI43" s="130"/>
      <c r="IGJ43" s="130"/>
      <c r="IGK43" s="131"/>
      <c r="IGL43" s="134"/>
      <c r="IGM43" s="130"/>
      <c r="IGN43" s="133"/>
      <c r="IGO43" s="145"/>
      <c r="IGP43" s="129"/>
      <c r="IGQ43" s="130"/>
      <c r="IGR43" s="130"/>
      <c r="IGS43" s="131"/>
      <c r="IGT43" s="134"/>
      <c r="IGU43" s="130"/>
      <c r="IGV43" s="133"/>
      <c r="IGW43" s="145"/>
      <c r="IGX43" s="129"/>
      <c r="IGY43" s="130"/>
      <c r="IGZ43" s="130"/>
      <c r="IHA43" s="131"/>
      <c r="IHB43" s="134"/>
      <c r="IHC43" s="130"/>
      <c r="IHD43" s="133"/>
      <c r="IHE43" s="145"/>
      <c r="IHF43" s="129"/>
      <c r="IHG43" s="130"/>
      <c r="IHH43" s="130"/>
      <c r="IHI43" s="131"/>
      <c r="IHJ43" s="134"/>
      <c r="IHK43" s="130"/>
      <c r="IHL43" s="133"/>
      <c r="IHM43" s="145"/>
      <c r="IHN43" s="129"/>
      <c r="IHO43" s="130"/>
      <c r="IHP43" s="130"/>
      <c r="IHQ43" s="131"/>
      <c r="IHR43" s="134"/>
      <c r="IHS43" s="130"/>
      <c r="IHT43" s="133"/>
      <c r="IHU43" s="145"/>
      <c r="IHV43" s="129"/>
      <c r="IHW43" s="130"/>
      <c r="IHX43" s="130"/>
      <c r="IHY43" s="131"/>
      <c r="IHZ43" s="134"/>
      <c r="IIA43" s="130"/>
      <c r="IIB43" s="133"/>
      <c r="IIC43" s="145"/>
      <c r="IID43" s="129"/>
      <c r="IIE43" s="130"/>
      <c r="IIF43" s="130"/>
      <c r="IIG43" s="131"/>
      <c r="IIH43" s="134"/>
      <c r="III43" s="130"/>
      <c r="IIJ43" s="133"/>
      <c r="IIK43" s="145"/>
      <c r="IIL43" s="129"/>
      <c r="IIM43" s="130"/>
      <c r="IIN43" s="130"/>
      <c r="IIO43" s="131"/>
      <c r="IIP43" s="134"/>
      <c r="IIQ43" s="130"/>
      <c r="IIR43" s="133"/>
      <c r="IIS43" s="145"/>
      <c r="IIT43" s="129"/>
      <c r="IIU43" s="130"/>
      <c r="IIV43" s="130"/>
      <c r="IIW43" s="131"/>
      <c r="IIX43" s="134"/>
      <c r="IIY43" s="130"/>
      <c r="IIZ43" s="133"/>
      <c r="IJA43" s="145"/>
      <c r="IJB43" s="129"/>
      <c r="IJC43" s="130"/>
      <c r="IJD43" s="130"/>
      <c r="IJE43" s="131"/>
      <c r="IJF43" s="134"/>
      <c r="IJG43" s="130"/>
      <c r="IJH43" s="133"/>
      <c r="IJI43" s="145"/>
      <c r="IJJ43" s="129"/>
      <c r="IJK43" s="130"/>
      <c r="IJL43" s="130"/>
      <c r="IJM43" s="131"/>
      <c r="IJN43" s="134"/>
      <c r="IJO43" s="130"/>
      <c r="IJP43" s="133"/>
      <c r="IJQ43" s="145"/>
      <c r="IJR43" s="129"/>
      <c r="IJS43" s="130"/>
      <c r="IJT43" s="130"/>
      <c r="IJU43" s="131"/>
      <c r="IJV43" s="134"/>
      <c r="IJW43" s="130"/>
      <c r="IJX43" s="133"/>
      <c r="IJY43" s="145"/>
      <c r="IJZ43" s="129"/>
      <c r="IKA43" s="130"/>
      <c r="IKB43" s="130"/>
      <c r="IKC43" s="131"/>
      <c r="IKD43" s="134"/>
      <c r="IKE43" s="130"/>
      <c r="IKF43" s="133"/>
      <c r="IKG43" s="145"/>
      <c r="IKH43" s="129"/>
      <c r="IKI43" s="130"/>
      <c r="IKJ43" s="130"/>
      <c r="IKK43" s="131"/>
      <c r="IKL43" s="134"/>
      <c r="IKM43" s="130"/>
      <c r="IKN43" s="133"/>
      <c r="IKO43" s="145"/>
      <c r="IKP43" s="129"/>
      <c r="IKQ43" s="130"/>
      <c r="IKR43" s="130"/>
      <c r="IKS43" s="131"/>
      <c r="IKT43" s="134"/>
      <c r="IKU43" s="130"/>
      <c r="IKV43" s="133"/>
      <c r="IKW43" s="145"/>
      <c r="IKX43" s="129"/>
      <c r="IKY43" s="130"/>
      <c r="IKZ43" s="130"/>
      <c r="ILA43" s="131"/>
      <c r="ILB43" s="134"/>
      <c r="ILC43" s="130"/>
      <c r="ILD43" s="133"/>
      <c r="ILE43" s="145"/>
      <c r="ILF43" s="129"/>
      <c r="ILG43" s="130"/>
      <c r="ILH43" s="130"/>
      <c r="ILI43" s="131"/>
      <c r="ILJ43" s="134"/>
      <c r="ILK43" s="130"/>
      <c r="ILL43" s="133"/>
      <c r="ILM43" s="145"/>
      <c r="ILN43" s="129"/>
      <c r="ILO43" s="130"/>
      <c r="ILP43" s="130"/>
      <c r="ILQ43" s="131"/>
      <c r="ILR43" s="134"/>
      <c r="ILS43" s="130"/>
      <c r="ILT43" s="133"/>
      <c r="ILU43" s="145"/>
      <c r="ILV43" s="129"/>
      <c r="ILW43" s="130"/>
      <c r="ILX43" s="130"/>
      <c r="ILY43" s="131"/>
      <c r="ILZ43" s="134"/>
      <c r="IMA43" s="130"/>
      <c r="IMB43" s="133"/>
      <c r="IMC43" s="145"/>
      <c r="IMD43" s="129"/>
      <c r="IME43" s="130"/>
      <c r="IMF43" s="130"/>
      <c r="IMG43" s="131"/>
      <c r="IMH43" s="134"/>
      <c r="IMI43" s="130"/>
      <c r="IMJ43" s="133"/>
      <c r="IMK43" s="145"/>
      <c r="IML43" s="129"/>
      <c r="IMM43" s="130"/>
      <c r="IMN43" s="130"/>
      <c r="IMO43" s="131"/>
      <c r="IMP43" s="134"/>
      <c r="IMQ43" s="130"/>
      <c r="IMR43" s="133"/>
      <c r="IMS43" s="145"/>
      <c r="IMT43" s="129"/>
      <c r="IMU43" s="130"/>
      <c r="IMV43" s="130"/>
      <c r="IMW43" s="131"/>
      <c r="IMX43" s="134"/>
      <c r="IMY43" s="130"/>
      <c r="IMZ43" s="133"/>
      <c r="INA43" s="145"/>
      <c r="INB43" s="129"/>
      <c r="INC43" s="130"/>
      <c r="IND43" s="130"/>
      <c r="INE43" s="131"/>
      <c r="INF43" s="134"/>
      <c r="ING43" s="130"/>
      <c r="INH43" s="133"/>
      <c r="INI43" s="145"/>
      <c r="INJ43" s="129"/>
      <c r="INK43" s="130"/>
      <c r="INL43" s="130"/>
      <c r="INM43" s="131"/>
      <c r="INN43" s="134"/>
      <c r="INO43" s="130"/>
      <c r="INP43" s="133"/>
      <c r="INQ43" s="145"/>
      <c r="INR43" s="129"/>
      <c r="INS43" s="130"/>
      <c r="INT43" s="130"/>
      <c r="INU43" s="131"/>
      <c r="INV43" s="134"/>
      <c r="INW43" s="130"/>
      <c r="INX43" s="133"/>
      <c r="INY43" s="145"/>
      <c r="INZ43" s="129"/>
      <c r="IOA43" s="130"/>
      <c r="IOB43" s="130"/>
      <c r="IOC43" s="131"/>
      <c r="IOD43" s="134"/>
      <c r="IOE43" s="130"/>
      <c r="IOF43" s="133"/>
      <c r="IOG43" s="145"/>
      <c r="IOH43" s="129"/>
      <c r="IOI43" s="130"/>
      <c r="IOJ43" s="130"/>
      <c r="IOK43" s="131"/>
      <c r="IOL43" s="134"/>
      <c r="IOM43" s="130"/>
      <c r="ION43" s="133"/>
      <c r="IOO43" s="145"/>
      <c r="IOP43" s="129"/>
      <c r="IOQ43" s="130"/>
      <c r="IOR43" s="130"/>
      <c r="IOS43" s="131"/>
      <c r="IOT43" s="134"/>
      <c r="IOU43" s="130"/>
      <c r="IOV43" s="133"/>
      <c r="IOW43" s="145"/>
      <c r="IOX43" s="129"/>
      <c r="IOY43" s="130"/>
      <c r="IOZ43" s="130"/>
      <c r="IPA43" s="131"/>
      <c r="IPB43" s="134"/>
      <c r="IPC43" s="130"/>
      <c r="IPD43" s="133"/>
      <c r="IPE43" s="145"/>
      <c r="IPF43" s="129"/>
      <c r="IPG43" s="130"/>
      <c r="IPH43" s="130"/>
      <c r="IPI43" s="131"/>
      <c r="IPJ43" s="134"/>
      <c r="IPK43" s="130"/>
      <c r="IPL43" s="133"/>
      <c r="IPM43" s="145"/>
      <c r="IPN43" s="129"/>
      <c r="IPO43" s="130"/>
      <c r="IPP43" s="130"/>
      <c r="IPQ43" s="131"/>
      <c r="IPR43" s="134"/>
      <c r="IPS43" s="130"/>
      <c r="IPT43" s="133"/>
      <c r="IPU43" s="145"/>
      <c r="IPV43" s="129"/>
      <c r="IPW43" s="130"/>
      <c r="IPX43" s="130"/>
      <c r="IPY43" s="131"/>
      <c r="IPZ43" s="134"/>
      <c r="IQA43" s="130"/>
      <c r="IQB43" s="133"/>
      <c r="IQC43" s="145"/>
      <c r="IQD43" s="129"/>
      <c r="IQE43" s="130"/>
      <c r="IQF43" s="130"/>
      <c r="IQG43" s="131"/>
      <c r="IQH43" s="134"/>
      <c r="IQI43" s="130"/>
      <c r="IQJ43" s="133"/>
      <c r="IQK43" s="145"/>
      <c r="IQL43" s="129"/>
      <c r="IQM43" s="130"/>
      <c r="IQN43" s="130"/>
      <c r="IQO43" s="131"/>
      <c r="IQP43" s="134"/>
      <c r="IQQ43" s="130"/>
      <c r="IQR43" s="133"/>
      <c r="IQS43" s="145"/>
      <c r="IQT43" s="129"/>
      <c r="IQU43" s="130"/>
      <c r="IQV43" s="130"/>
      <c r="IQW43" s="131"/>
      <c r="IQX43" s="134"/>
      <c r="IQY43" s="130"/>
      <c r="IQZ43" s="133"/>
      <c r="IRA43" s="145"/>
      <c r="IRB43" s="129"/>
      <c r="IRC43" s="130"/>
      <c r="IRD43" s="130"/>
      <c r="IRE43" s="131"/>
      <c r="IRF43" s="134"/>
      <c r="IRG43" s="130"/>
      <c r="IRH43" s="133"/>
      <c r="IRI43" s="145"/>
      <c r="IRJ43" s="129"/>
      <c r="IRK43" s="130"/>
      <c r="IRL43" s="130"/>
      <c r="IRM43" s="131"/>
      <c r="IRN43" s="134"/>
      <c r="IRO43" s="130"/>
      <c r="IRP43" s="133"/>
      <c r="IRQ43" s="145"/>
      <c r="IRR43" s="129"/>
      <c r="IRS43" s="130"/>
      <c r="IRT43" s="130"/>
      <c r="IRU43" s="131"/>
      <c r="IRV43" s="134"/>
      <c r="IRW43" s="130"/>
      <c r="IRX43" s="133"/>
      <c r="IRY43" s="145"/>
      <c r="IRZ43" s="129"/>
      <c r="ISA43" s="130"/>
      <c r="ISB43" s="130"/>
      <c r="ISC43" s="131"/>
      <c r="ISD43" s="134"/>
      <c r="ISE43" s="130"/>
      <c r="ISF43" s="133"/>
      <c r="ISG43" s="145"/>
      <c r="ISH43" s="129"/>
      <c r="ISI43" s="130"/>
      <c r="ISJ43" s="130"/>
      <c r="ISK43" s="131"/>
      <c r="ISL43" s="134"/>
      <c r="ISM43" s="130"/>
      <c r="ISN43" s="133"/>
      <c r="ISO43" s="145"/>
      <c r="ISP43" s="129"/>
      <c r="ISQ43" s="130"/>
      <c r="ISR43" s="130"/>
      <c r="ISS43" s="131"/>
      <c r="IST43" s="134"/>
      <c r="ISU43" s="130"/>
      <c r="ISV43" s="133"/>
      <c r="ISW43" s="145"/>
      <c r="ISX43" s="129"/>
      <c r="ISY43" s="130"/>
      <c r="ISZ43" s="130"/>
      <c r="ITA43" s="131"/>
      <c r="ITB43" s="134"/>
      <c r="ITC43" s="130"/>
      <c r="ITD43" s="133"/>
      <c r="ITE43" s="145"/>
      <c r="ITF43" s="129"/>
      <c r="ITG43" s="130"/>
      <c r="ITH43" s="130"/>
      <c r="ITI43" s="131"/>
      <c r="ITJ43" s="134"/>
      <c r="ITK43" s="130"/>
      <c r="ITL43" s="133"/>
      <c r="ITM43" s="145"/>
      <c r="ITN43" s="129"/>
      <c r="ITO43" s="130"/>
      <c r="ITP43" s="130"/>
      <c r="ITQ43" s="131"/>
      <c r="ITR43" s="134"/>
      <c r="ITS43" s="130"/>
      <c r="ITT43" s="133"/>
      <c r="ITU43" s="145"/>
      <c r="ITV43" s="129"/>
      <c r="ITW43" s="130"/>
      <c r="ITX43" s="130"/>
      <c r="ITY43" s="131"/>
      <c r="ITZ43" s="134"/>
      <c r="IUA43" s="130"/>
      <c r="IUB43" s="133"/>
      <c r="IUC43" s="145"/>
      <c r="IUD43" s="129"/>
      <c r="IUE43" s="130"/>
      <c r="IUF43" s="130"/>
      <c r="IUG43" s="131"/>
      <c r="IUH43" s="134"/>
      <c r="IUI43" s="130"/>
      <c r="IUJ43" s="133"/>
      <c r="IUK43" s="145"/>
      <c r="IUL43" s="129"/>
      <c r="IUM43" s="130"/>
      <c r="IUN43" s="130"/>
      <c r="IUO43" s="131"/>
      <c r="IUP43" s="134"/>
      <c r="IUQ43" s="130"/>
      <c r="IUR43" s="133"/>
      <c r="IUS43" s="145"/>
      <c r="IUT43" s="129"/>
      <c r="IUU43" s="130"/>
      <c r="IUV43" s="130"/>
      <c r="IUW43" s="131"/>
      <c r="IUX43" s="134"/>
      <c r="IUY43" s="130"/>
      <c r="IUZ43" s="133"/>
      <c r="IVA43" s="145"/>
      <c r="IVB43" s="129"/>
      <c r="IVC43" s="130"/>
      <c r="IVD43" s="130"/>
      <c r="IVE43" s="131"/>
      <c r="IVF43" s="134"/>
      <c r="IVG43" s="130"/>
      <c r="IVH43" s="133"/>
      <c r="IVI43" s="145"/>
      <c r="IVJ43" s="129"/>
      <c r="IVK43" s="130"/>
      <c r="IVL43" s="130"/>
      <c r="IVM43" s="131"/>
      <c r="IVN43" s="134"/>
      <c r="IVO43" s="130"/>
      <c r="IVP43" s="133"/>
      <c r="IVQ43" s="145"/>
      <c r="IVR43" s="129"/>
      <c r="IVS43" s="130"/>
      <c r="IVT43" s="130"/>
      <c r="IVU43" s="131"/>
      <c r="IVV43" s="134"/>
      <c r="IVW43" s="130"/>
      <c r="IVX43" s="133"/>
      <c r="IVY43" s="145"/>
      <c r="IVZ43" s="129"/>
      <c r="IWA43" s="130"/>
      <c r="IWB43" s="130"/>
      <c r="IWC43" s="131"/>
      <c r="IWD43" s="134"/>
      <c r="IWE43" s="130"/>
      <c r="IWF43" s="133"/>
      <c r="IWG43" s="145"/>
      <c r="IWH43" s="129"/>
      <c r="IWI43" s="130"/>
      <c r="IWJ43" s="130"/>
      <c r="IWK43" s="131"/>
      <c r="IWL43" s="134"/>
      <c r="IWM43" s="130"/>
      <c r="IWN43" s="133"/>
      <c r="IWO43" s="145"/>
      <c r="IWP43" s="129"/>
      <c r="IWQ43" s="130"/>
      <c r="IWR43" s="130"/>
      <c r="IWS43" s="131"/>
      <c r="IWT43" s="134"/>
      <c r="IWU43" s="130"/>
      <c r="IWV43" s="133"/>
      <c r="IWW43" s="145"/>
      <c r="IWX43" s="129"/>
      <c r="IWY43" s="130"/>
      <c r="IWZ43" s="130"/>
      <c r="IXA43" s="131"/>
      <c r="IXB43" s="134"/>
      <c r="IXC43" s="130"/>
      <c r="IXD43" s="133"/>
      <c r="IXE43" s="145"/>
      <c r="IXF43" s="129"/>
      <c r="IXG43" s="130"/>
      <c r="IXH43" s="130"/>
      <c r="IXI43" s="131"/>
      <c r="IXJ43" s="134"/>
      <c r="IXK43" s="130"/>
      <c r="IXL43" s="133"/>
      <c r="IXM43" s="145"/>
      <c r="IXN43" s="129"/>
      <c r="IXO43" s="130"/>
      <c r="IXP43" s="130"/>
      <c r="IXQ43" s="131"/>
      <c r="IXR43" s="134"/>
      <c r="IXS43" s="130"/>
      <c r="IXT43" s="133"/>
      <c r="IXU43" s="145"/>
      <c r="IXV43" s="129"/>
      <c r="IXW43" s="130"/>
      <c r="IXX43" s="130"/>
      <c r="IXY43" s="131"/>
      <c r="IXZ43" s="134"/>
      <c r="IYA43" s="130"/>
      <c r="IYB43" s="133"/>
      <c r="IYC43" s="145"/>
      <c r="IYD43" s="129"/>
      <c r="IYE43" s="130"/>
      <c r="IYF43" s="130"/>
      <c r="IYG43" s="131"/>
      <c r="IYH43" s="134"/>
      <c r="IYI43" s="130"/>
      <c r="IYJ43" s="133"/>
      <c r="IYK43" s="145"/>
      <c r="IYL43" s="129"/>
      <c r="IYM43" s="130"/>
      <c r="IYN43" s="130"/>
      <c r="IYO43" s="131"/>
      <c r="IYP43" s="134"/>
      <c r="IYQ43" s="130"/>
      <c r="IYR43" s="133"/>
      <c r="IYS43" s="145"/>
      <c r="IYT43" s="129"/>
      <c r="IYU43" s="130"/>
      <c r="IYV43" s="130"/>
      <c r="IYW43" s="131"/>
      <c r="IYX43" s="134"/>
      <c r="IYY43" s="130"/>
      <c r="IYZ43" s="133"/>
      <c r="IZA43" s="145"/>
      <c r="IZB43" s="129"/>
      <c r="IZC43" s="130"/>
      <c r="IZD43" s="130"/>
      <c r="IZE43" s="131"/>
      <c r="IZF43" s="134"/>
      <c r="IZG43" s="130"/>
      <c r="IZH43" s="133"/>
      <c r="IZI43" s="145"/>
      <c r="IZJ43" s="129"/>
      <c r="IZK43" s="130"/>
      <c r="IZL43" s="130"/>
      <c r="IZM43" s="131"/>
      <c r="IZN43" s="134"/>
      <c r="IZO43" s="130"/>
      <c r="IZP43" s="133"/>
      <c r="IZQ43" s="145"/>
      <c r="IZR43" s="129"/>
      <c r="IZS43" s="130"/>
      <c r="IZT43" s="130"/>
      <c r="IZU43" s="131"/>
      <c r="IZV43" s="134"/>
      <c r="IZW43" s="130"/>
      <c r="IZX43" s="133"/>
      <c r="IZY43" s="145"/>
      <c r="IZZ43" s="129"/>
      <c r="JAA43" s="130"/>
      <c r="JAB43" s="130"/>
      <c r="JAC43" s="131"/>
      <c r="JAD43" s="134"/>
      <c r="JAE43" s="130"/>
      <c r="JAF43" s="133"/>
      <c r="JAG43" s="145"/>
      <c r="JAH43" s="129"/>
      <c r="JAI43" s="130"/>
      <c r="JAJ43" s="130"/>
      <c r="JAK43" s="131"/>
      <c r="JAL43" s="134"/>
      <c r="JAM43" s="130"/>
      <c r="JAN43" s="133"/>
      <c r="JAO43" s="145"/>
      <c r="JAP43" s="129"/>
      <c r="JAQ43" s="130"/>
      <c r="JAR43" s="130"/>
      <c r="JAS43" s="131"/>
      <c r="JAT43" s="134"/>
      <c r="JAU43" s="130"/>
      <c r="JAV43" s="133"/>
      <c r="JAW43" s="145"/>
      <c r="JAX43" s="129"/>
      <c r="JAY43" s="130"/>
      <c r="JAZ43" s="130"/>
      <c r="JBA43" s="131"/>
      <c r="JBB43" s="134"/>
      <c r="JBC43" s="130"/>
      <c r="JBD43" s="133"/>
      <c r="JBE43" s="145"/>
      <c r="JBF43" s="129"/>
      <c r="JBG43" s="130"/>
      <c r="JBH43" s="130"/>
      <c r="JBI43" s="131"/>
      <c r="JBJ43" s="134"/>
      <c r="JBK43" s="130"/>
      <c r="JBL43" s="133"/>
      <c r="JBM43" s="145"/>
      <c r="JBN43" s="129"/>
      <c r="JBO43" s="130"/>
      <c r="JBP43" s="130"/>
      <c r="JBQ43" s="131"/>
      <c r="JBR43" s="134"/>
      <c r="JBS43" s="130"/>
      <c r="JBT43" s="133"/>
      <c r="JBU43" s="145"/>
      <c r="JBV43" s="129"/>
      <c r="JBW43" s="130"/>
      <c r="JBX43" s="130"/>
      <c r="JBY43" s="131"/>
      <c r="JBZ43" s="134"/>
      <c r="JCA43" s="130"/>
      <c r="JCB43" s="133"/>
      <c r="JCC43" s="145"/>
      <c r="JCD43" s="129"/>
      <c r="JCE43" s="130"/>
      <c r="JCF43" s="130"/>
      <c r="JCG43" s="131"/>
      <c r="JCH43" s="134"/>
      <c r="JCI43" s="130"/>
      <c r="JCJ43" s="133"/>
      <c r="JCK43" s="145"/>
      <c r="JCL43" s="129"/>
      <c r="JCM43" s="130"/>
      <c r="JCN43" s="130"/>
      <c r="JCO43" s="131"/>
      <c r="JCP43" s="134"/>
      <c r="JCQ43" s="130"/>
      <c r="JCR43" s="133"/>
      <c r="JCS43" s="145"/>
      <c r="JCT43" s="129"/>
      <c r="JCU43" s="130"/>
      <c r="JCV43" s="130"/>
      <c r="JCW43" s="131"/>
      <c r="JCX43" s="134"/>
      <c r="JCY43" s="130"/>
      <c r="JCZ43" s="133"/>
      <c r="JDA43" s="145"/>
      <c r="JDB43" s="129"/>
      <c r="JDC43" s="130"/>
      <c r="JDD43" s="130"/>
      <c r="JDE43" s="131"/>
      <c r="JDF43" s="134"/>
      <c r="JDG43" s="130"/>
      <c r="JDH43" s="133"/>
      <c r="JDI43" s="145"/>
      <c r="JDJ43" s="129"/>
      <c r="JDK43" s="130"/>
      <c r="JDL43" s="130"/>
      <c r="JDM43" s="131"/>
      <c r="JDN43" s="134"/>
      <c r="JDO43" s="130"/>
      <c r="JDP43" s="133"/>
      <c r="JDQ43" s="145"/>
      <c r="JDR43" s="129"/>
      <c r="JDS43" s="130"/>
      <c r="JDT43" s="130"/>
      <c r="JDU43" s="131"/>
      <c r="JDV43" s="134"/>
      <c r="JDW43" s="130"/>
      <c r="JDX43" s="133"/>
      <c r="JDY43" s="145"/>
      <c r="JDZ43" s="129"/>
      <c r="JEA43" s="130"/>
      <c r="JEB43" s="130"/>
      <c r="JEC43" s="131"/>
      <c r="JED43" s="134"/>
      <c r="JEE43" s="130"/>
      <c r="JEF43" s="133"/>
      <c r="JEG43" s="145"/>
      <c r="JEH43" s="129"/>
      <c r="JEI43" s="130"/>
      <c r="JEJ43" s="130"/>
      <c r="JEK43" s="131"/>
      <c r="JEL43" s="134"/>
      <c r="JEM43" s="130"/>
      <c r="JEN43" s="133"/>
      <c r="JEO43" s="145"/>
      <c r="JEP43" s="129"/>
      <c r="JEQ43" s="130"/>
      <c r="JER43" s="130"/>
      <c r="JES43" s="131"/>
      <c r="JET43" s="134"/>
      <c r="JEU43" s="130"/>
      <c r="JEV43" s="133"/>
      <c r="JEW43" s="145"/>
      <c r="JEX43" s="129"/>
      <c r="JEY43" s="130"/>
      <c r="JEZ43" s="130"/>
      <c r="JFA43" s="131"/>
      <c r="JFB43" s="134"/>
      <c r="JFC43" s="130"/>
      <c r="JFD43" s="133"/>
      <c r="JFE43" s="145"/>
      <c r="JFF43" s="129"/>
      <c r="JFG43" s="130"/>
      <c r="JFH43" s="130"/>
      <c r="JFI43" s="131"/>
      <c r="JFJ43" s="134"/>
      <c r="JFK43" s="130"/>
      <c r="JFL43" s="133"/>
      <c r="JFM43" s="145"/>
      <c r="JFN43" s="129"/>
      <c r="JFO43" s="130"/>
      <c r="JFP43" s="130"/>
      <c r="JFQ43" s="131"/>
      <c r="JFR43" s="134"/>
      <c r="JFS43" s="130"/>
      <c r="JFT43" s="133"/>
      <c r="JFU43" s="145"/>
      <c r="JFV43" s="129"/>
      <c r="JFW43" s="130"/>
      <c r="JFX43" s="130"/>
      <c r="JFY43" s="131"/>
      <c r="JFZ43" s="134"/>
      <c r="JGA43" s="130"/>
      <c r="JGB43" s="133"/>
      <c r="JGC43" s="145"/>
      <c r="JGD43" s="129"/>
      <c r="JGE43" s="130"/>
      <c r="JGF43" s="130"/>
      <c r="JGG43" s="131"/>
      <c r="JGH43" s="134"/>
      <c r="JGI43" s="130"/>
      <c r="JGJ43" s="133"/>
      <c r="JGK43" s="145"/>
      <c r="JGL43" s="129"/>
      <c r="JGM43" s="130"/>
      <c r="JGN43" s="130"/>
      <c r="JGO43" s="131"/>
      <c r="JGP43" s="134"/>
      <c r="JGQ43" s="130"/>
      <c r="JGR43" s="133"/>
      <c r="JGS43" s="145"/>
      <c r="JGT43" s="129"/>
      <c r="JGU43" s="130"/>
      <c r="JGV43" s="130"/>
      <c r="JGW43" s="131"/>
      <c r="JGX43" s="134"/>
      <c r="JGY43" s="130"/>
      <c r="JGZ43" s="133"/>
      <c r="JHA43" s="145"/>
      <c r="JHB43" s="129"/>
      <c r="JHC43" s="130"/>
      <c r="JHD43" s="130"/>
      <c r="JHE43" s="131"/>
      <c r="JHF43" s="134"/>
      <c r="JHG43" s="130"/>
      <c r="JHH43" s="133"/>
      <c r="JHI43" s="145"/>
      <c r="JHJ43" s="129"/>
      <c r="JHK43" s="130"/>
      <c r="JHL43" s="130"/>
      <c r="JHM43" s="131"/>
      <c r="JHN43" s="134"/>
      <c r="JHO43" s="130"/>
      <c r="JHP43" s="133"/>
      <c r="JHQ43" s="145"/>
      <c r="JHR43" s="129"/>
      <c r="JHS43" s="130"/>
      <c r="JHT43" s="130"/>
      <c r="JHU43" s="131"/>
      <c r="JHV43" s="134"/>
      <c r="JHW43" s="130"/>
      <c r="JHX43" s="133"/>
      <c r="JHY43" s="145"/>
      <c r="JHZ43" s="129"/>
      <c r="JIA43" s="130"/>
      <c r="JIB43" s="130"/>
      <c r="JIC43" s="131"/>
      <c r="JID43" s="134"/>
      <c r="JIE43" s="130"/>
      <c r="JIF43" s="133"/>
      <c r="JIG43" s="145"/>
      <c r="JIH43" s="129"/>
      <c r="JII43" s="130"/>
      <c r="JIJ43" s="130"/>
      <c r="JIK43" s="131"/>
      <c r="JIL43" s="134"/>
      <c r="JIM43" s="130"/>
      <c r="JIN43" s="133"/>
      <c r="JIO43" s="145"/>
      <c r="JIP43" s="129"/>
      <c r="JIQ43" s="130"/>
      <c r="JIR43" s="130"/>
      <c r="JIS43" s="131"/>
      <c r="JIT43" s="134"/>
      <c r="JIU43" s="130"/>
      <c r="JIV43" s="133"/>
      <c r="JIW43" s="145"/>
      <c r="JIX43" s="129"/>
      <c r="JIY43" s="130"/>
      <c r="JIZ43" s="130"/>
      <c r="JJA43" s="131"/>
      <c r="JJB43" s="134"/>
      <c r="JJC43" s="130"/>
      <c r="JJD43" s="133"/>
      <c r="JJE43" s="145"/>
      <c r="JJF43" s="129"/>
      <c r="JJG43" s="130"/>
      <c r="JJH43" s="130"/>
      <c r="JJI43" s="131"/>
      <c r="JJJ43" s="134"/>
      <c r="JJK43" s="130"/>
      <c r="JJL43" s="133"/>
      <c r="JJM43" s="145"/>
      <c r="JJN43" s="129"/>
      <c r="JJO43" s="130"/>
      <c r="JJP43" s="130"/>
      <c r="JJQ43" s="131"/>
      <c r="JJR43" s="134"/>
      <c r="JJS43" s="130"/>
      <c r="JJT43" s="133"/>
      <c r="JJU43" s="145"/>
      <c r="JJV43" s="129"/>
      <c r="JJW43" s="130"/>
      <c r="JJX43" s="130"/>
      <c r="JJY43" s="131"/>
      <c r="JJZ43" s="134"/>
      <c r="JKA43" s="130"/>
      <c r="JKB43" s="133"/>
      <c r="JKC43" s="145"/>
      <c r="JKD43" s="129"/>
      <c r="JKE43" s="130"/>
      <c r="JKF43" s="130"/>
      <c r="JKG43" s="131"/>
      <c r="JKH43" s="134"/>
      <c r="JKI43" s="130"/>
      <c r="JKJ43" s="133"/>
      <c r="JKK43" s="145"/>
      <c r="JKL43" s="129"/>
      <c r="JKM43" s="130"/>
      <c r="JKN43" s="130"/>
      <c r="JKO43" s="131"/>
      <c r="JKP43" s="134"/>
      <c r="JKQ43" s="130"/>
      <c r="JKR43" s="133"/>
      <c r="JKS43" s="145"/>
      <c r="JKT43" s="129"/>
      <c r="JKU43" s="130"/>
      <c r="JKV43" s="130"/>
      <c r="JKW43" s="131"/>
      <c r="JKX43" s="134"/>
      <c r="JKY43" s="130"/>
      <c r="JKZ43" s="133"/>
      <c r="JLA43" s="145"/>
      <c r="JLB43" s="129"/>
      <c r="JLC43" s="130"/>
      <c r="JLD43" s="130"/>
      <c r="JLE43" s="131"/>
      <c r="JLF43" s="134"/>
      <c r="JLG43" s="130"/>
      <c r="JLH43" s="133"/>
      <c r="JLI43" s="145"/>
      <c r="JLJ43" s="129"/>
      <c r="JLK43" s="130"/>
      <c r="JLL43" s="130"/>
      <c r="JLM43" s="131"/>
      <c r="JLN43" s="134"/>
      <c r="JLO43" s="130"/>
      <c r="JLP43" s="133"/>
      <c r="JLQ43" s="145"/>
      <c r="JLR43" s="129"/>
      <c r="JLS43" s="130"/>
      <c r="JLT43" s="130"/>
      <c r="JLU43" s="131"/>
      <c r="JLV43" s="134"/>
      <c r="JLW43" s="130"/>
      <c r="JLX43" s="133"/>
      <c r="JLY43" s="145"/>
      <c r="JLZ43" s="129"/>
      <c r="JMA43" s="130"/>
      <c r="JMB43" s="130"/>
      <c r="JMC43" s="131"/>
      <c r="JMD43" s="134"/>
      <c r="JME43" s="130"/>
      <c r="JMF43" s="133"/>
      <c r="JMG43" s="145"/>
      <c r="JMH43" s="129"/>
      <c r="JMI43" s="130"/>
      <c r="JMJ43" s="130"/>
      <c r="JMK43" s="131"/>
      <c r="JML43" s="134"/>
      <c r="JMM43" s="130"/>
      <c r="JMN43" s="133"/>
      <c r="JMO43" s="145"/>
      <c r="JMP43" s="129"/>
      <c r="JMQ43" s="130"/>
      <c r="JMR43" s="130"/>
      <c r="JMS43" s="131"/>
      <c r="JMT43" s="134"/>
      <c r="JMU43" s="130"/>
      <c r="JMV43" s="133"/>
      <c r="JMW43" s="145"/>
      <c r="JMX43" s="129"/>
      <c r="JMY43" s="130"/>
      <c r="JMZ43" s="130"/>
      <c r="JNA43" s="131"/>
      <c r="JNB43" s="134"/>
      <c r="JNC43" s="130"/>
      <c r="JND43" s="133"/>
      <c r="JNE43" s="145"/>
      <c r="JNF43" s="129"/>
      <c r="JNG43" s="130"/>
      <c r="JNH43" s="130"/>
      <c r="JNI43" s="131"/>
      <c r="JNJ43" s="134"/>
      <c r="JNK43" s="130"/>
      <c r="JNL43" s="133"/>
      <c r="JNM43" s="145"/>
      <c r="JNN43" s="129"/>
      <c r="JNO43" s="130"/>
      <c r="JNP43" s="130"/>
      <c r="JNQ43" s="131"/>
      <c r="JNR43" s="134"/>
      <c r="JNS43" s="130"/>
      <c r="JNT43" s="133"/>
      <c r="JNU43" s="145"/>
      <c r="JNV43" s="129"/>
      <c r="JNW43" s="130"/>
      <c r="JNX43" s="130"/>
      <c r="JNY43" s="131"/>
      <c r="JNZ43" s="134"/>
      <c r="JOA43" s="130"/>
      <c r="JOB43" s="133"/>
      <c r="JOC43" s="145"/>
      <c r="JOD43" s="129"/>
      <c r="JOE43" s="130"/>
      <c r="JOF43" s="130"/>
      <c r="JOG43" s="131"/>
      <c r="JOH43" s="134"/>
      <c r="JOI43" s="130"/>
      <c r="JOJ43" s="133"/>
      <c r="JOK43" s="145"/>
      <c r="JOL43" s="129"/>
      <c r="JOM43" s="130"/>
      <c r="JON43" s="130"/>
      <c r="JOO43" s="131"/>
      <c r="JOP43" s="134"/>
      <c r="JOQ43" s="130"/>
      <c r="JOR43" s="133"/>
      <c r="JOS43" s="145"/>
      <c r="JOT43" s="129"/>
      <c r="JOU43" s="130"/>
      <c r="JOV43" s="130"/>
      <c r="JOW43" s="131"/>
      <c r="JOX43" s="134"/>
      <c r="JOY43" s="130"/>
      <c r="JOZ43" s="133"/>
      <c r="JPA43" s="145"/>
      <c r="JPB43" s="129"/>
      <c r="JPC43" s="130"/>
      <c r="JPD43" s="130"/>
      <c r="JPE43" s="131"/>
      <c r="JPF43" s="134"/>
      <c r="JPG43" s="130"/>
      <c r="JPH43" s="133"/>
      <c r="JPI43" s="145"/>
      <c r="JPJ43" s="129"/>
      <c r="JPK43" s="130"/>
      <c r="JPL43" s="130"/>
      <c r="JPM43" s="131"/>
      <c r="JPN43" s="134"/>
      <c r="JPO43" s="130"/>
      <c r="JPP43" s="133"/>
      <c r="JPQ43" s="145"/>
      <c r="JPR43" s="129"/>
      <c r="JPS43" s="130"/>
      <c r="JPT43" s="130"/>
      <c r="JPU43" s="131"/>
      <c r="JPV43" s="134"/>
      <c r="JPW43" s="130"/>
      <c r="JPX43" s="133"/>
      <c r="JPY43" s="145"/>
      <c r="JPZ43" s="129"/>
      <c r="JQA43" s="130"/>
      <c r="JQB43" s="130"/>
      <c r="JQC43" s="131"/>
      <c r="JQD43" s="134"/>
      <c r="JQE43" s="130"/>
      <c r="JQF43" s="133"/>
      <c r="JQG43" s="145"/>
      <c r="JQH43" s="129"/>
      <c r="JQI43" s="130"/>
      <c r="JQJ43" s="130"/>
      <c r="JQK43" s="131"/>
      <c r="JQL43" s="134"/>
      <c r="JQM43" s="130"/>
      <c r="JQN43" s="133"/>
      <c r="JQO43" s="145"/>
      <c r="JQP43" s="129"/>
      <c r="JQQ43" s="130"/>
      <c r="JQR43" s="130"/>
      <c r="JQS43" s="131"/>
      <c r="JQT43" s="134"/>
      <c r="JQU43" s="130"/>
      <c r="JQV43" s="133"/>
      <c r="JQW43" s="145"/>
      <c r="JQX43" s="129"/>
      <c r="JQY43" s="130"/>
      <c r="JQZ43" s="130"/>
      <c r="JRA43" s="131"/>
      <c r="JRB43" s="134"/>
      <c r="JRC43" s="130"/>
      <c r="JRD43" s="133"/>
      <c r="JRE43" s="145"/>
      <c r="JRF43" s="129"/>
      <c r="JRG43" s="130"/>
      <c r="JRH43" s="130"/>
      <c r="JRI43" s="131"/>
      <c r="JRJ43" s="134"/>
      <c r="JRK43" s="130"/>
      <c r="JRL43" s="133"/>
      <c r="JRM43" s="145"/>
      <c r="JRN43" s="129"/>
      <c r="JRO43" s="130"/>
      <c r="JRP43" s="130"/>
      <c r="JRQ43" s="131"/>
      <c r="JRR43" s="134"/>
      <c r="JRS43" s="130"/>
      <c r="JRT43" s="133"/>
      <c r="JRU43" s="145"/>
      <c r="JRV43" s="129"/>
      <c r="JRW43" s="130"/>
      <c r="JRX43" s="130"/>
      <c r="JRY43" s="131"/>
      <c r="JRZ43" s="134"/>
      <c r="JSA43" s="130"/>
      <c r="JSB43" s="133"/>
      <c r="JSC43" s="145"/>
      <c r="JSD43" s="129"/>
      <c r="JSE43" s="130"/>
      <c r="JSF43" s="130"/>
      <c r="JSG43" s="131"/>
      <c r="JSH43" s="134"/>
      <c r="JSI43" s="130"/>
      <c r="JSJ43" s="133"/>
      <c r="JSK43" s="145"/>
      <c r="JSL43" s="129"/>
      <c r="JSM43" s="130"/>
      <c r="JSN43" s="130"/>
      <c r="JSO43" s="131"/>
      <c r="JSP43" s="134"/>
      <c r="JSQ43" s="130"/>
      <c r="JSR43" s="133"/>
      <c r="JSS43" s="145"/>
      <c r="JST43" s="129"/>
      <c r="JSU43" s="130"/>
      <c r="JSV43" s="130"/>
      <c r="JSW43" s="131"/>
      <c r="JSX43" s="134"/>
      <c r="JSY43" s="130"/>
      <c r="JSZ43" s="133"/>
      <c r="JTA43" s="145"/>
      <c r="JTB43" s="129"/>
      <c r="JTC43" s="130"/>
      <c r="JTD43" s="130"/>
      <c r="JTE43" s="131"/>
      <c r="JTF43" s="134"/>
      <c r="JTG43" s="130"/>
      <c r="JTH43" s="133"/>
      <c r="JTI43" s="145"/>
      <c r="JTJ43" s="129"/>
      <c r="JTK43" s="130"/>
      <c r="JTL43" s="130"/>
      <c r="JTM43" s="131"/>
      <c r="JTN43" s="134"/>
      <c r="JTO43" s="130"/>
      <c r="JTP43" s="133"/>
      <c r="JTQ43" s="145"/>
      <c r="JTR43" s="129"/>
      <c r="JTS43" s="130"/>
      <c r="JTT43" s="130"/>
      <c r="JTU43" s="131"/>
      <c r="JTV43" s="134"/>
      <c r="JTW43" s="130"/>
      <c r="JTX43" s="133"/>
      <c r="JTY43" s="145"/>
      <c r="JTZ43" s="129"/>
      <c r="JUA43" s="130"/>
      <c r="JUB43" s="130"/>
      <c r="JUC43" s="131"/>
      <c r="JUD43" s="134"/>
      <c r="JUE43" s="130"/>
      <c r="JUF43" s="133"/>
      <c r="JUG43" s="145"/>
      <c r="JUH43" s="129"/>
      <c r="JUI43" s="130"/>
      <c r="JUJ43" s="130"/>
      <c r="JUK43" s="131"/>
      <c r="JUL43" s="134"/>
      <c r="JUM43" s="130"/>
      <c r="JUN43" s="133"/>
      <c r="JUO43" s="145"/>
      <c r="JUP43" s="129"/>
      <c r="JUQ43" s="130"/>
      <c r="JUR43" s="130"/>
      <c r="JUS43" s="131"/>
      <c r="JUT43" s="134"/>
      <c r="JUU43" s="130"/>
      <c r="JUV43" s="133"/>
      <c r="JUW43" s="145"/>
      <c r="JUX43" s="129"/>
      <c r="JUY43" s="130"/>
      <c r="JUZ43" s="130"/>
      <c r="JVA43" s="131"/>
      <c r="JVB43" s="134"/>
      <c r="JVC43" s="130"/>
      <c r="JVD43" s="133"/>
      <c r="JVE43" s="145"/>
      <c r="JVF43" s="129"/>
      <c r="JVG43" s="130"/>
      <c r="JVH43" s="130"/>
      <c r="JVI43" s="131"/>
      <c r="JVJ43" s="134"/>
      <c r="JVK43" s="130"/>
      <c r="JVL43" s="133"/>
      <c r="JVM43" s="145"/>
      <c r="JVN43" s="129"/>
      <c r="JVO43" s="130"/>
      <c r="JVP43" s="130"/>
      <c r="JVQ43" s="131"/>
      <c r="JVR43" s="134"/>
      <c r="JVS43" s="130"/>
      <c r="JVT43" s="133"/>
      <c r="JVU43" s="145"/>
      <c r="JVV43" s="129"/>
      <c r="JVW43" s="130"/>
      <c r="JVX43" s="130"/>
      <c r="JVY43" s="131"/>
      <c r="JVZ43" s="134"/>
      <c r="JWA43" s="130"/>
      <c r="JWB43" s="133"/>
      <c r="JWC43" s="145"/>
      <c r="JWD43" s="129"/>
      <c r="JWE43" s="130"/>
      <c r="JWF43" s="130"/>
      <c r="JWG43" s="131"/>
      <c r="JWH43" s="134"/>
      <c r="JWI43" s="130"/>
      <c r="JWJ43" s="133"/>
      <c r="JWK43" s="145"/>
      <c r="JWL43" s="129"/>
      <c r="JWM43" s="130"/>
      <c r="JWN43" s="130"/>
      <c r="JWO43" s="131"/>
      <c r="JWP43" s="134"/>
      <c r="JWQ43" s="130"/>
      <c r="JWR43" s="133"/>
      <c r="JWS43" s="145"/>
      <c r="JWT43" s="129"/>
      <c r="JWU43" s="130"/>
      <c r="JWV43" s="130"/>
      <c r="JWW43" s="131"/>
      <c r="JWX43" s="134"/>
      <c r="JWY43" s="130"/>
      <c r="JWZ43" s="133"/>
      <c r="JXA43" s="145"/>
      <c r="JXB43" s="129"/>
      <c r="JXC43" s="130"/>
      <c r="JXD43" s="130"/>
      <c r="JXE43" s="131"/>
      <c r="JXF43" s="134"/>
      <c r="JXG43" s="130"/>
      <c r="JXH43" s="133"/>
      <c r="JXI43" s="145"/>
      <c r="JXJ43" s="129"/>
      <c r="JXK43" s="130"/>
      <c r="JXL43" s="130"/>
      <c r="JXM43" s="131"/>
      <c r="JXN43" s="134"/>
      <c r="JXO43" s="130"/>
      <c r="JXP43" s="133"/>
      <c r="JXQ43" s="145"/>
      <c r="JXR43" s="129"/>
      <c r="JXS43" s="130"/>
      <c r="JXT43" s="130"/>
      <c r="JXU43" s="131"/>
      <c r="JXV43" s="134"/>
      <c r="JXW43" s="130"/>
      <c r="JXX43" s="133"/>
      <c r="JXY43" s="145"/>
      <c r="JXZ43" s="129"/>
      <c r="JYA43" s="130"/>
      <c r="JYB43" s="130"/>
      <c r="JYC43" s="131"/>
      <c r="JYD43" s="134"/>
      <c r="JYE43" s="130"/>
      <c r="JYF43" s="133"/>
      <c r="JYG43" s="145"/>
      <c r="JYH43" s="129"/>
      <c r="JYI43" s="130"/>
      <c r="JYJ43" s="130"/>
      <c r="JYK43" s="131"/>
      <c r="JYL43" s="134"/>
      <c r="JYM43" s="130"/>
      <c r="JYN43" s="133"/>
      <c r="JYO43" s="145"/>
      <c r="JYP43" s="129"/>
      <c r="JYQ43" s="130"/>
      <c r="JYR43" s="130"/>
      <c r="JYS43" s="131"/>
      <c r="JYT43" s="134"/>
      <c r="JYU43" s="130"/>
      <c r="JYV43" s="133"/>
      <c r="JYW43" s="145"/>
      <c r="JYX43" s="129"/>
      <c r="JYY43" s="130"/>
      <c r="JYZ43" s="130"/>
      <c r="JZA43" s="131"/>
      <c r="JZB43" s="134"/>
      <c r="JZC43" s="130"/>
      <c r="JZD43" s="133"/>
      <c r="JZE43" s="145"/>
      <c r="JZF43" s="129"/>
      <c r="JZG43" s="130"/>
      <c r="JZH43" s="130"/>
      <c r="JZI43" s="131"/>
      <c r="JZJ43" s="134"/>
      <c r="JZK43" s="130"/>
      <c r="JZL43" s="133"/>
      <c r="JZM43" s="145"/>
      <c r="JZN43" s="129"/>
      <c r="JZO43" s="130"/>
      <c r="JZP43" s="130"/>
      <c r="JZQ43" s="131"/>
      <c r="JZR43" s="134"/>
      <c r="JZS43" s="130"/>
      <c r="JZT43" s="133"/>
      <c r="JZU43" s="145"/>
      <c r="JZV43" s="129"/>
      <c r="JZW43" s="130"/>
      <c r="JZX43" s="130"/>
      <c r="JZY43" s="131"/>
      <c r="JZZ43" s="134"/>
      <c r="KAA43" s="130"/>
      <c r="KAB43" s="133"/>
      <c r="KAC43" s="145"/>
      <c r="KAD43" s="129"/>
      <c r="KAE43" s="130"/>
      <c r="KAF43" s="130"/>
      <c r="KAG43" s="131"/>
      <c r="KAH43" s="134"/>
      <c r="KAI43" s="130"/>
      <c r="KAJ43" s="133"/>
      <c r="KAK43" s="145"/>
      <c r="KAL43" s="129"/>
      <c r="KAM43" s="130"/>
      <c r="KAN43" s="130"/>
      <c r="KAO43" s="131"/>
      <c r="KAP43" s="134"/>
      <c r="KAQ43" s="130"/>
      <c r="KAR43" s="133"/>
      <c r="KAS43" s="145"/>
      <c r="KAT43" s="129"/>
      <c r="KAU43" s="130"/>
      <c r="KAV43" s="130"/>
      <c r="KAW43" s="131"/>
      <c r="KAX43" s="134"/>
      <c r="KAY43" s="130"/>
      <c r="KAZ43" s="133"/>
      <c r="KBA43" s="145"/>
      <c r="KBB43" s="129"/>
      <c r="KBC43" s="130"/>
      <c r="KBD43" s="130"/>
      <c r="KBE43" s="131"/>
      <c r="KBF43" s="134"/>
      <c r="KBG43" s="130"/>
      <c r="KBH43" s="133"/>
      <c r="KBI43" s="145"/>
      <c r="KBJ43" s="129"/>
      <c r="KBK43" s="130"/>
      <c r="KBL43" s="130"/>
      <c r="KBM43" s="131"/>
      <c r="KBN43" s="134"/>
      <c r="KBO43" s="130"/>
      <c r="KBP43" s="133"/>
      <c r="KBQ43" s="145"/>
      <c r="KBR43" s="129"/>
      <c r="KBS43" s="130"/>
      <c r="KBT43" s="130"/>
      <c r="KBU43" s="131"/>
      <c r="KBV43" s="134"/>
      <c r="KBW43" s="130"/>
      <c r="KBX43" s="133"/>
      <c r="KBY43" s="145"/>
      <c r="KBZ43" s="129"/>
      <c r="KCA43" s="130"/>
      <c r="KCB43" s="130"/>
      <c r="KCC43" s="131"/>
      <c r="KCD43" s="134"/>
      <c r="KCE43" s="130"/>
      <c r="KCF43" s="133"/>
      <c r="KCG43" s="145"/>
      <c r="KCH43" s="129"/>
      <c r="KCI43" s="130"/>
      <c r="KCJ43" s="130"/>
      <c r="KCK43" s="131"/>
      <c r="KCL43" s="134"/>
      <c r="KCM43" s="130"/>
      <c r="KCN43" s="133"/>
      <c r="KCO43" s="145"/>
      <c r="KCP43" s="129"/>
      <c r="KCQ43" s="130"/>
      <c r="KCR43" s="130"/>
      <c r="KCS43" s="131"/>
      <c r="KCT43" s="134"/>
      <c r="KCU43" s="130"/>
      <c r="KCV43" s="133"/>
      <c r="KCW43" s="145"/>
      <c r="KCX43" s="129"/>
      <c r="KCY43" s="130"/>
      <c r="KCZ43" s="130"/>
      <c r="KDA43" s="131"/>
      <c r="KDB43" s="134"/>
      <c r="KDC43" s="130"/>
      <c r="KDD43" s="133"/>
      <c r="KDE43" s="145"/>
      <c r="KDF43" s="129"/>
      <c r="KDG43" s="130"/>
      <c r="KDH43" s="130"/>
      <c r="KDI43" s="131"/>
      <c r="KDJ43" s="134"/>
      <c r="KDK43" s="130"/>
      <c r="KDL43" s="133"/>
      <c r="KDM43" s="145"/>
      <c r="KDN43" s="129"/>
      <c r="KDO43" s="130"/>
      <c r="KDP43" s="130"/>
      <c r="KDQ43" s="131"/>
      <c r="KDR43" s="134"/>
      <c r="KDS43" s="130"/>
      <c r="KDT43" s="133"/>
      <c r="KDU43" s="145"/>
      <c r="KDV43" s="129"/>
      <c r="KDW43" s="130"/>
      <c r="KDX43" s="130"/>
      <c r="KDY43" s="131"/>
      <c r="KDZ43" s="134"/>
      <c r="KEA43" s="130"/>
      <c r="KEB43" s="133"/>
      <c r="KEC43" s="145"/>
      <c r="KED43" s="129"/>
      <c r="KEE43" s="130"/>
      <c r="KEF43" s="130"/>
      <c r="KEG43" s="131"/>
      <c r="KEH43" s="134"/>
      <c r="KEI43" s="130"/>
      <c r="KEJ43" s="133"/>
      <c r="KEK43" s="145"/>
      <c r="KEL43" s="129"/>
      <c r="KEM43" s="130"/>
      <c r="KEN43" s="130"/>
      <c r="KEO43" s="131"/>
      <c r="KEP43" s="134"/>
      <c r="KEQ43" s="130"/>
      <c r="KER43" s="133"/>
      <c r="KES43" s="145"/>
      <c r="KET43" s="129"/>
      <c r="KEU43" s="130"/>
      <c r="KEV43" s="130"/>
      <c r="KEW43" s="131"/>
      <c r="KEX43" s="134"/>
      <c r="KEY43" s="130"/>
      <c r="KEZ43" s="133"/>
      <c r="KFA43" s="145"/>
      <c r="KFB43" s="129"/>
      <c r="KFC43" s="130"/>
      <c r="KFD43" s="130"/>
      <c r="KFE43" s="131"/>
      <c r="KFF43" s="134"/>
      <c r="KFG43" s="130"/>
      <c r="KFH43" s="133"/>
      <c r="KFI43" s="145"/>
      <c r="KFJ43" s="129"/>
      <c r="KFK43" s="130"/>
      <c r="KFL43" s="130"/>
      <c r="KFM43" s="131"/>
      <c r="KFN43" s="134"/>
      <c r="KFO43" s="130"/>
      <c r="KFP43" s="133"/>
      <c r="KFQ43" s="145"/>
      <c r="KFR43" s="129"/>
      <c r="KFS43" s="130"/>
      <c r="KFT43" s="130"/>
      <c r="KFU43" s="131"/>
      <c r="KFV43" s="134"/>
      <c r="KFW43" s="130"/>
      <c r="KFX43" s="133"/>
      <c r="KFY43" s="145"/>
      <c r="KFZ43" s="129"/>
      <c r="KGA43" s="130"/>
      <c r="KGB43" s="130"/>
      <c r="KGC43" s="131"/>
      <c r="KGD43" s="134"/>
      <c r="KGE43" s="130"/>
      <c r="KGF43" s="133"/>
      <c r="KGG43" s="145"/>
      <c r="KGH43" s="129"/>
      <c r="KGI43" s="130"/>
      <c r="KGJ43" s="130"/>
      <c r="KGK43" s="131"/>
      <c r="KGL43" s="134"/>
      <c r="KGM43" s="130"/>
      <c r="KGN43" s="133"/>
      <c r="KGO43" s="145"/>
      <c r="KGP43" s="129"/>
      <c r="KGQ43" s="130"/>
      <c r="KGR43" s="130"/>
      <c r="KGS43" s="131"/>
      <c r="KGT43" s="134"/>
      <c r="KGU43" s="130"/>
      <c r="KGV43" s="133"/>
      <c r="KGW43" s="145"/>
      <c r="KGX43" s="129"/>
      <c r="KGY43" s="130"/>
      <c r="KGZ43" s="130"/>
      <c r="KHA43" s="131"/>
      <c r="KHB43" s="134"/>
      <c r="KHC43" s="130"/>
      <c r="KHD43" s="133"/>
      <c r="KHE43" s="145"/>
      <c r="KHF43" s="129"/>
      <c r="KHG43" s="130"/>
      <c r="KHH43" s="130"/>
      <c r="KHI43" s="131"/>
      <c r="KHJ43" s="134"/>
      <c r="KHK43" s="130"/>
      <c r="KHL43" s="133"/>
      <c r="KHM43" s="145"/>
      <c r="KHN43" s="129"/>
      <c r="KHO43" s="130"/>
      <c r="KHP43" s="130"/>
      <c r="KHQ43" s="131"/>
      <c r="KHR43" s="134"/>
      <c r="KHS43" s="130"/>
      <c r="KHT43" s="133"/>
      <c r="KHU43" s="145"/>
      <c r="KHV43" s="129"/>
      <c r="KHW43" s="130"/>
      <c r="KHX43" s="130"/>
      <c r="KHY43" s="131"/>
      <c r="KHZ43" s="134"/>
      <c r="KIA43" s="130"/>
      <c r="KIB43" s="133"/>
      <c r="KIC43" s="145"/>
      <c r="KID43" s="129"/>
      <c r="KIE43" s="130"/>
      <c r="KIF43" s="130"/>
      <c r="KIG43" s="131"/>
      <c r="KIH43" s="134"/>
      <c r="KII43" s="130"/>
      <c r="KIJ43" s="133"/>
      <c r="KIK43" s="145"/>
      <c r="KIL43" s="129"/>
      <c r="KIM43" s="130"/>
      <c r="KIN43" s="130"/>
      <c r="KIO43" s="131"/>
      <c r="KIP43" s="134"/>
      <c r="KIQ43" s="130"/>
      <c r="KIR43" s="133"/>
      <c r="KIS43" s="145"/>
      <c r="KIT43" s="129"/>
      <c r="KIU43" s="130"/>
      <c r="KIV43" s="130"/>
      <c r="KIW43" s="131"/>
      <c r="KIX43" s="134"/>
      <c r="KIY43" s="130"/>
      <c r="KIZ43" s="133"/>
      <c r="KJA43" s="145"/>
      <c r="KJB43" s="129"/>
      <c r="KJC43" s="130"/>
      <c r="KJD43" s="130"/>
      <c r="KJE43" s="131"/>
      <c r="KJF43" s="134"/>
      <c r="KJG43" s="130"/>
      <c r="KJH43" s="133"/>
      <c r="KJI43" s="145"/>
      <c r="KJJ43" s="129"/>
      <c r="KJK43" s="130"/>
      <c r="KJL43" s="130"/>
      <c r="KJM43" s="131"/>
      <c r="KJN43" s="134"/>
      <c r="KJO43" s="130"/>
      <c r="KJP43" s="133"/>
      <c r="KJQ43" s="145"/>
      <c r="KJR43" s="129"/>
      <c r="KJS43" s="130"/>
      <c r="KJT43" s="130"/>
      <c r="KJU43" s="131"/>
      <c r="KJV43" s="134"/>
      <c r="KJW43" s="130"/>
      <c r="KJX43" s="133"/>
      <c r="KJY43" s="145"/>
      <c r="KJZ43" s="129"/>
      <c r="KKA43" s="130"/>
      <c r="KKB43" s="130"/>
      <c r="KKC43" s="131"/>
      <c r="KKD43" s="134"/>
      <c r="KKE43" s="130"/>
      <c r="KKF43" s="133"/>
      <c r="KKG43" s="145"/>
      <c r="KKH43" s="129"/>
      <c r="KKI43" s="130"/>
      <c r="KKJ43" s="130"/>
      <c r="KKK43" s="131"/>
      <c r="KKL43" s="134"/>
      <c r="KKM43" s="130"/>
      <c r="KKN43" s="133"/>
      <c r="KKO43" s="145"/>
      <c r="KKP43" s="129"/>
      <c r="KKQ43" s="130"/>
      <c r="KKR43" s="130"/>
      <c r="KKS43" s="131"/>
      <c r="KKT43" s="134"/>
      <c r="KKU43" s="130"/>
      <c r="KKV43" s="133"/>
      <c r="KKW43" s="145"/>
      <c r="KKX43" s="129"/>
      <c r="KKY43" s="130"/>
      <c r="KKZ43" s="130"/>
      <c r="KLA43" s="131"/>
      <c r="KLB43" s="134"/>
      <c r="KLC43" s="130"/>
      <c r="KLD43" s="133"/>
      <c r="KLE43" s="145"/>
      <c r="KLF43" s="129"/>
      <c r="KLG43" s="130"/>
      <c r="KLH43" s="130"/>
      <c r="KLI43" s="131"/>
      <c r="KLJ43" s="134"/>
      <c r="KLK43" s="130"/>
      <c r="KLL43" s="133"/>
      <c r="KLM43" s="145"/>
      <c r="KLN43" s="129"/>
      <c r="KLO43" s="130"/>
      <c r="KLP43" s="130"/>
      <c r="KLQ43" s="131"/>
      <c r="KLR43" s="134"/>
      <c r="KLS43" s="130"/>
      <c r="KLT43" s="133"/>
      <c r="KLU43" s="145"/>
      <c r="KLV43" s="129"/>
      <c r="KLW43" s="130"/>
      <c r="KLX43" s="130"/>
      <c r="KLY43" s="131"/>
      <c r="KLZ43" s="134"/>
      <c r="KMA43" s="130"/>
      <c r="KMB43" s="133"/>
      <c r="KMC43" s="145"/>
      <c r="KMD43" s="129"/>
      <c r="KME43" s="130"/>
      <c r="KMF43" s="130"/>
      <c r="KMG43" s="131"/>
      <c r="KMH43" s="134"/>
      <c r="KMI43" s="130"/>
      <c r="KMJ43" s="133"/>
      <c r="KMK43" s="145"/>
      <c r="KML43" s="129"/>
      <c r="KMM43" s="130"/>
      <c r="KMN43" s="130"/>
      <c r="KMO43" s="131"/>
      <c r="KMP43" s="134"/>
      <c r="KMQ43" s="130"/>
      <c r="KMR43" s="133"/>
      <c r="KMS43" s="145"/>
      <c r="KMT43" s="129"/>
      <c r="KMU43" s="130"/>
      <c r="KMV43" s="130"/>
      <c r="KMW43" s="131"/>
      <c r="KMX43" s="134"/>
      <c r="KMY43" s="130"/>
      <c r="KMZ43" s="133"/>
      <c r="KNA43" s="145"/>
      <c r="KNB43" s="129"/>
      <c r="KNC43" s="130"/>
      <c r="KND43" s="130"/>
      <c r="KNE43" s="131"/>
      <c r="KNF43" s="134"/>
      <c r="KNG43" s="130"/>
      <c r="KNH43" s="133"/>
      <c r="KNI43" s="145"/>
      <c r="KNJ43" s="129"/>
      <c r="KNK43" s="130"/>
      <c r="KNL43" s="130"/>
      <c r="KNM43" s="131"/>
      <c r="KNN43" s="134"/>
      <c r="KNO43" s="130"/>
      <c r="KNP43" s="133"/>
      <c r="KNQ43" s="145"/>
      <c r="KNR43" s="129"/>
      <c r="KNS43" s="130"/>
      <c r="KNT43" s="130"/>
      <c r="KNU43" s="131"/>
      <c r="KNV43" s="134"/>
      <c r="KNW43" s="130"/>
      <c r="KNX43" s="133"/>
      <c r="KNY43" s="145"/>
      <c r="KNZ43" s="129"/>
      <c r="KOA43" s="130"/>
      <c r="KOB43" s="130"/>
      <c r="KOC43" s="131"/>
      <c r="KOD43" s="134"/>
      <c r="KOE43" s="130"/>
      <c r="KOF43" s="133"/>
      <c r="KOG43" s="145"/>
      <c r="KOH43" s="129"/>
      <c r="KOI43" s="130"/>
      <c r="KOJ43" s="130"/>
      <c r="KOK43" s="131"/>
      <c r="KOL43" s="134"/>
      <c r="KOM43" s="130"/>
      <c r="KON43" s="133"/>
      <c r="KOO43" s="145"/>
      <c r="KOP43" s="129"/>
      <c r="KOQ43" s="130"/>
      <c r="KOR43" s="130"/>
      <c r="KOS43" s="131"/>
      <c r="KOT43" s="134"/>
      <c r="KOU43" s="130"/>
      <c r="KOV43" s="133"/>
      <c r="KOW43" s="145"/>
      <c r="KOX43" s="129"/>
      <c r="KOY43" s="130"/>
      <c r="KOZ43" s="130"/>
      <c r="KPA43" s="131"/>
      <c r="KPB43" s="134"/>
      <c r="KPC43" s="130"/>
      <c r="KPD43" s="133"/>
      <c r="KPE43" s="145"/>
      <c r="KPF43" s="129"/>
      <c r="KPG43" s="130"/>
      <c r="KPH43" s="130"/>
      <c r="KPI43" s="131"/>
      <c r="KPJ43" s="134"/>
      <c r="KPK43" s="130"/>
      <c r="KPL43" s="133"/>
      <c r="KPM43" s="145"/>
      <c r="KPN43" s="129"/>
      <c r="KPO43" s="130"/>
      <c r="KPP43" s="130"/>
      <c r="KPQ43" s="131"/>
      <c r="KPR43" s="134"/>
      <c r="KPS43" s="130"/>
      <c r="KPT43" s="133"/>
      <c r="KPU43" s="145"/>
      <c r="KPV43" s="129"/>
      <c r="KPW43" s="130"/>
      <c r="KPX43" s="130"/>
      <c r="KPY43" s="131"/>
      <c r="KPZ43" s="134"/>
      <c r="KQA43" s="130"/>
      <c r="KQB43" s="133"/>
      <c r="KQC43" s="145"/>
      <c r="KQD43" s="129"/>
      <c r="KQE43" s="130"/>
      <c r="KQF43" s="130"/>
      <c r="KQG43" s="131"/>
      <c r="KQH43" s="134"/>
      <c r="KQI43" s="130"/>
      <c r="KQJ43" s="133"/>
      <c r="KQK43" s="145"/>
      <c r="KQL43" s="129"/>
      <c r="KQM43" s="130"/>
      <c r="KQN43" s="130"/>
      <c r="KQO43" s="131"/>
      <c r="KQP43" s="134"/>
      <c r="KQQ43" s="130"/>
      <c r="KQR43" s="133"/>
      <c r="KQS43" s="145"/>
      <c r="KQT43" s="129"/>
      <c r="KQU43" s="130"/>
      <c r="KQV43" s="130"/>
      <c r="KQW43" s="131"/>
      <c r="KQX43" s="134"/>
      <c r="KQY43" s="130"/>
      <c r="KQZ43" s="133"/>
      <c r="KRA43" s="145"/>
      <c r="KRB43" s="129"/>
      <c r="KRC43" s="130"/>
      <c r="KRD43" s="130"/>
      <c r="KRE43" s="131"/>
      <c r="KRF43" s="134"/>
      <c r="KRG43" s="130"/>
      <c r="KRH43" s="133"/>
      <c r="KRI43" s="145"/>
      <c r="KRJ43" s="129"/>
      <c r="KRK43" s="130"/>
      <c r="KRL43" s="130"/>
      <c r="KRM43" s="131"/>
      <c r="KRN43" s="134"/>
      <c r="KRO43" s="130"/>
      <c r="KRP43" s="133"/>
      <c r="KRQ43" s="145"/>
      <c r="KRR43" s="129"/>
      <c r="KRS43" s="130"/>
      <c r="KRT43" s="130"/>
      <c r="KRU43" s="131"/>
      <c r="KRV43" s="134"/>
      <c r="KRW43" s="130"/>
      <c r="KRX43" s="133"/>
      <c r="KRY43" s="145"/>
      <c r="KRZ43" s="129"/>
      <c r="KSA43" s="130"/>
      <c r="KSB43" s="130"/>
      <c r="KSC43" s="131"/>
      <c r="KSD43" s="134"/>
      <c r="KSE43" s="130"/>
      <c r="KSF43" s="133"/>
      <c r="KSG43" s="145"/>
      <c r="KSH43" s="129"/>
      <c r="KSI43" s="130"/>
      <c r="KSJ43" s="130"/>
      <c r="KSK43" s="131"/>
      <c r="KSL43" s="134"/>
      <c r="KSM43" s="130"/>
      <c r="KSN43" s="133"/>
      <c r="KSO43" s="145"/>
      <c r="KSP43" s="129"/>
      <c r="KSQ43" s="130"/>
      <c r="KSR43" s="130"/>
      <c r="KSS43" s="131"/>
      <c r="KST43" s="134"/>
      <c r="KSU43" s="130"/>
      <c r="KSV43" s="133"/>
      <c r="KSW43" s="145"/>
      <c r="KSX43" s="129"/>
      <c r="KSY43" s="130"/>
      <c r="KSZ43" s="130"/>
      <c r="KTA43" s="131"/>
      <c r="KTB43" s="134"/>
      <c r="KTC43" s="130"/>
      <c r="KTD43" s="133"/>
      <c r="KTE43" s="145"/>
      <c r="KTF43" s="129"/>
      <c r="KTG43" s="130"/>
      <c r="KTH43" s="130"/>
      <c r="KTI43" s="131"/>
      <c r="KTJ43" s="134"/>
      <c r="KTK43" s="130"/>
      <c r="KTL43" s="133"/>
      <c r="KTM43" s="145"/>
      <c r="KTN43" s="129"/>
      <c r="KTO43" s="130"/>
      <c r="KTP43" s="130"/>
      <c r="KTQ43" s="131"/>
      <c r="KTR43" s="134"/>
      <c r="KTS43" s="130"/>
      <c r="KTT43" s="133"/>
      <c r="KTU43" s="145"/>
      <c r="KTV43" s="129"/>
      <c r="KTW43" s="130"/>
      <c r="KTX43" s="130"/>
      <c r="KTY43" s="131"/>
      <c r="KTZ43" s="134"/>
      <c r="KUA43" s="130"/>
      <c r="KUB43" s="133"/>
      <c r="KUC43" s="145"/>
      <c r="KUD43" s="129"/>
      <c r="KUE43" s="130"/>
      <c r="KUF43" s="130"/>
      <c r="KUG43" s="131"/>
      <c r="KUH43" s="134"/>
      <c r="KUI43" s="130"/>
      <c r="KUJ43" s="133"/>
      <c r="KUK43" s="145"/>
      <c r="KUL43" s="129"/>
      <c r="KUM43" s="130"/>
      <c r="KUN43" s="130"/>
      <c r="KUO43" s="131"/>
      <c r="KUP43" s="134"/>
      <c r="KUQ43" s="130"/>
      <c r="KUR43" s="133"/>
      <c r="KUS43" s="145"/>
      <c r="KUT43" s="129"/>
      <c r="KUU43" s="130"/>
      <c r="KUV43" s="130"/>
      <c r="KUW43" s="131"/>
      <c r="KUX43" s="134"/>
      <c r="KUY43" s="130"/>
      <c r="KUZ43" s="133"/>
      <c r="KVA43" s="145"/>
      <c r="KVB43" s="129"/>
      <c r="KVC43" s="130"/>
      <c r="KVD43" s="130"/>
      <c r="KVE43" s="131"/>
      <c r="KVF43" s="134"/>
      <c r="KVG43" s="130"/>
      <c r="KVH43" s="133"/>
      <c r="KVI43" s="145"/>
      <c r="KVJ43" s="129"/>
      <c r="KVK43" s="130"/>
      <c r="KVL43" s="130"/>
      <c r="KVM43" s="131"/>
      <c r="KVN43" s="134"/>
      <c r="KVO43" s="130"/>
      <c r="KVP43" s="133"/>
      <c r="KVQ43" s="145"/>
      <c r="KVR43" s="129"/>
      <c r="KVS43" s="130"/>
      <c r="KVT43" s="130"/>
      <c r="KVU43" s="131"/>
      <c r="KVV43" s="134"/>
      <c r="KVW43" s="130"/>
      <c r="KVX43" s="133"/>
      <c r="KVY43" s="145"/>
      <c r="KVZ43" s="129"/>
      <c r="KWA43" s="130"/>
      <c r="KWB43" s="130"/>
      <c r="KWC43" s="131"/>
      <c r="KWD43" s="134"/>
      <c r="KWE43" s="130"/>
      <c r="KWF43" s="133"/>
      <c r="KWG43" s="145"/>
      <c r="KWH43" s="129"/>
      <c r="KWI43" s="130"/>
      <c r="KWJ43" s="130"/>
      <c r="KWK43" s="131"/>
      <c r="KWL43" s="134"/>
      <c r="KWM43" s="130"/>
      <c r="KWN43" s="133"/>
      <c r="KWO43" s="145"/>
      <c r="KWP43" s="129"/>
      <c r="KWQ43" s="130"/>
      <c r="KWR43" s="130"/>
      <c r="KWS43" s="131"/>
      <c r="KWT43" s="134"/>
      <c r="KWU43" s="130"/>
      <c r="KWV43" s="133"/>
      <c r="KWW43" s="145"/>
      <c r="KWX43" s="129"/>
      <c r="KWY43" s="130"/>
      <c r="KWZ43" s="130"/>
      <c r="KXA43" s="131"/>
      <c r="KXB43" s="134"/>
      <c r="KXC43" s="130"/>
      <c r="KXD43" s="133"/>
      <c r="KXE43" s="145"/>
      <c r="KXF43" s="129"/>
      <c r="KXG43" s="130"/>
      <c r="KXH43" s="130"/>
      <c r="KXI43" s="131"/>
      <c r="KXJ43" s="134"/>
      <c r="KXK43" s="130"/>
      <c r="KXL43" s="133"/>
      <c r="KXM43" s="145"/>
      <c r="KXN43" s="129"/>
      <c r="KXO43" s="130"/>
      <c r="KXP43" s="130"/>
      <c r="KXQ43" s="131"/>
      <c r="KXR43" s="134"/>
      <c r="KXS43" s="130"/>
      <c r="KXT43" s="133"/>
      <c r="KXU43" s="145"/>
      <c r="KXV43" s="129"/>
      <c r="KXW43" s="130"/>
      <c r="KXX43" s="130"/>
      <c r="KXY43" s="131"/>
      <c r="KXZ43" s="134"/>
      <c r="KYA43" s="130"/>
      <c r="KYB43" s="133"/>
      <c r="KYC43" s="145"/>
      <c r="KYD43" s="129"/>
      <c r="KYE43" s="130"/>
      <c r="KYF43" s="130"/>
      <c r="KYG43" s="131"/>
      <c r="KYH43" s="134"/>
      <c r="KYI43" s="130"/>
      <c r="KYJ43" s="133"/>
      <c r="KYK43" s="145"/>
      <c r="KYL43" s="129"/>
      <c r="KYM43" s="130"/>
      <c r="KYN43" s="130"/>
      <c r="KYO43" s="131"/>
      <c r="KYP43" s="134"/>
      <c r="KYQ43" s="130"/>
      <c r="KYR43" s="133"/>
      <c r="KYS43" s="145"/>
      <c r="KYT43" s="129"/>
      <c r="KYU43" s="130"/>
      <c r="KYV43" s="130"/>
      <c r="KYW43" s="131"/>
      <c r="KYX43" s="134"/>
      <c r="KYY43" s="130"/>
      <c r="KYZ43" s="133"/>
      <c r="KZA43" s="145"/>
      <c r="KZB43" s="129"/>
      <c r="KZC43" s="130"/>
      <c r="KZD43" s="130"/>
      <c r="KZE43" s="131"/>
      <c r="KZF43" s="134"/>
      <c r="KZG43" s="130"/>
      <c r="KZH43" s="133"/>
      <c r="KZI43" s="145"/>
      <c r="KZJ43" s="129"/>
      <c r="KZK43" s="130"/>
      <c r="KZL43" s="130"/>
      <c r="KZM43" s="131"/>
      <c r="KZN43" s="134"/>
      <c r="KZO43" s="130"/>
      <c r="KZP43" s="133"/>
      <c r="KZQ43" s="145"/>
      <c r="KZR43" s="129"/>
      <c r="KZS43" s="130"/>
      <c r="KZT43" s="130"/>
      <c r="KZU43" s="131"/>
      <c r="KZV43" s="134"/>
      <c r="KZW43" s="130"/>
      <c r="KZX43" s="133"/>
      <c r="KZY43" s="145"/>
      <c r="KZZ43" s="129"/>
      <c r="LAA43" s="130"/>
      <c r="LAB43" s="130"/>
      <c r="LAC43" s="131"/>
      <c r="LAD43" s="134"/>
      <c r="LAE43" s="130"/>
      <c r="LAF43" s="133"/>
      <c r="LAG43" s="145"/>
      <c r="LAH43" s="129"/>
      <c r="LAI43" s="130"/>
      <c r="LAJ43" s="130"/>
      <c r="LAK43" s="131"/>
      <c r="LAL43" s="134"/>
      <c r="LAM43" s="130"/>
      <c r="LAN43" s="133"/>
      <c r="LAO43" s="145"/>
      <c r="LAP43" s="129"/>
      <c r="LAQ43" s="130"/>
      <c r="LAR43" s="130"/>
      <c r="LAS43" s="131"/>
      <c r="LAT43" s="134"/>
      <c r="LAU43" s="130"/>
      <c r="LAV43" s="133"/>
      <c r="LAW43" s="145"/>
      <c r="LAX43" s="129"/>
      <c r="LAY43" s="130"/>
      <c r="LAZ43" s="130"/>
      <c r="LBA43" s="131"/>
      <c r="LBB43" s="134"/>
      <c r="LBC43" s="130"/>
      <c r="LBD43" s="133"/>
      <c r="LBE43" s="145"/>
      <c r="LBF43" s="129"/>
      <c r="LBG43" s="130"/>
      <c r="LBH43" s="130"/>
      <c r="LBI43" s="131"/>
      <c r="LBJ43" s="134"/>
      <c r="LBK43" s="130"/>
      <c r="LBL43" s="133"/>
      <c r="LBM43" s="145"/>
      <c r="LBN43" s="129"/>
      <c r="LBO43" s="130"/>
      <c r="LBP43" s="130"/>
      <c r="LBQ43" s="131"/>
      <c r="LBR43" s="134"/>
      <c r="LBS43" s="130"/>
      <c r="LBT43" s="133"/>
      <c r="LBU43" s="145"/>
      <c r="LBV43" s="129"/>
      <c r="LBW43" s="130"/>
      <c r="LBX43" s="130"/>
      <c r="LBY43" s="131"/>
      <c r="LBZ43" s="134"/>
      <c r="LCA43" s="130"/>
      <c r="LCB43" s="133"/>
      <c r="LCC43" s="145"/>
      <c r="LCD43" s="129"/>
      <c r="LCE43" s="130"/>
      <c r="LCF43" s="130"/>
      <c r="LCG43" s="131"/>
      <c r="LCH43" s="134"/>
      <c r="LCI43" s="130"/>
      <c r="LCJ43" s="133"/>
      <c r="LCK43" s="145"/>
      <c r="LCL43" s="129"/>
      <c r="LCM43" s="130"/>
      <c r="LCN43" s="130"/>
      <c r="LCO43" s="131"/>
      <c r="LCP43" s="134"/>
      <c r="LCQ43" s="130"/>
      <c r="LCR43" s="133"/>
      <c r="LCS43" s="145"/>
      <c r="LCT43" s="129"/>
      <c r="LCU43" s="130"/>
      <c r="LCV43" s="130"/>
      <c r="LCW43" s="131"/>
      <c r="LCX43" s="134"/>
      <c r="LCY43" s="130"/>
      <c r="LCZ43" s="133"/>
      <c r="LDA43" s="145"/>
      <c r="LDB43" s="129"/>
      <c r="LDC43" s="130"/>
      <c r="LDD43" s="130"/>
      <c r="LDE43" s="131"/>
      <c r="LDF43" s="134"/>
      <c r="LDG43" s="130"/>
      <c r="LDH43" s="133"/>
      <c r="LDI43" s="145"/>
      <c r="LDJ43" s="129"/>
      <c r="LDK43" s="130"/>
      <c r="LDL43" s="130"/>
      <c r="LDM43" s="131"/>
      <c r="LDN43" s="134"/>
      <c r="LDO43" s="130"/>
      <c r="LDP43" s="133"/>
      <c r="LDQ43" s="145"/>
      <c r="LDR43" s="129"/>
      <c r="LDS43" s="130"/>
      <c r="LDT43" s="130"/>
      <c r="LDU43" s="131"/>
      <c r="LDV43" s="134"/>
      <c r="LDW43" s="130"/>
      <c r="LDX43" s="133"/>
      <c r="LDY43" s="145"/>
      <c r="LDZ43" s="129"/>
      <c r="LEA43" s="130"/>
      <c r="LEB43" s="130"/>
      <c r="LEC43" s="131"/>
      <c r="LED43" s="134"/>
      <c r="LEE43" s="130"/>
      <c r="LEF43" s="133"/>
      <c r="LEG43" s="145"/>
      <c r="LEH43" s="129"/>
      <c r="LEI43" s="130"/>
      <c r="LEJ43" s="130"/>
      <c r="LEK43" s="131"/>
      <c r="LEL43" s="134"/>
      <c r="LEM43" s="130"/>
      <c r="LEN43" s="133"/>
      <c r="LEO43" s="145"/>
      <c r="LEP43" s="129"/>
      <c r="LEQ43" s="130"/>
      <c r="LER43" s="130"/>
      <c r="LES43" s="131"/>
      <c r="LET43" s="134"/>
      <c r="LEU43" s="130"/>
      <c r="LEV43" s="133"/>
      <c r="LEW43" s="145"/>
      <c r="LEX43" s="129"/>
      <c r="LEY43" s="130"/>
      <c r="LEZ43" s="130"/>
      <c r="LFA43" s="131"/>
      <c r="LFB43" s="134"/>
      <c r="LFC43" s="130"/>
      <c r="LFD43" s="133"/>
      <c r="LFE43" s="145"/>
      <c r="LFF43" s="129"/>
      <c r="LFG43" s="130"/>
      <c r="LFH43" s="130"/>
      <c r="LFI43" s="131"/>
      <c r="LFJ43" s="134"/>
      <c r="LFK43" s="130"/>
      <c r="LFL43" s="133"/>
      <c r="LFM43" s="145"/>
      <c r="LFN43" s="129"/>
      <c r="LFO43" s="130"/>
      <c r="LFP43" s="130"/>
      <c r="LFQ43" s="131"/>
      <c r="LFR43" s="134"/>
      <c r="LFS43" s="130"/>
      <c r="LFT43" s="133"/>
      <c r="LFU43" s="145"/>
      <c r="LFV43" s="129"/>
      <c r="LFW43" s="130"/>
      <c r="LFX43" s="130"/>
      <c r="LFY43" s="131"/>
      <c r="LFZ43" s="134"/>
      <c r="LGA43" s="130"/>
      <c r="LGB43" s="133"/>
      <c r="LGC43" s="145"/>
      <c r="LGD43" s="129"/>
      <c r="LGE43" s="130"/>
      <c r="LGF43" s="130"/>
      <c r="LGG43" s="131"/>
      <c r="LGH43" s="134"/>
      <c r="LGI43" s="130"/>
      <c r="LGJ43" s="133"/>
      <c r="LGK43" s="145"/>
      <c r="LGL43" s="129"/>
      <c r="LGM43" s="130"/>
      <c r="LGN43" s="130"/>
      <c r="LGO43" s="131"/>
      <c r="LGP43" s="134"/>
      <c r="LGQ43" s="130"/>
      <c r="LGR43" s="133"/>
      <c r="LGS43" s="145"/>
      <c r="LGT43" s="129"/>
      <c r="LGU43" s="130"/>
      <c r="LGV43" s="130"/>
      <c r="LGW43" s="131"/>
      <c r="LGX43" s="134"/>
      <c r="LGY43" s="130"/>
      <c r="LGZ43" s="133"/>
      <c r="LHA43" s="145"/>
      <c r="LHB43" s="129"/>
      <c r="LHC43" s="130"/>
      <c r="LHD43" s="130"/>
      <c r="LHE43" s="131"/>
      <c r="LHF43" s="134"/>
      <c r="LHG43" s="130"/>
      <c r="LHH43" s="133"/>
      <c r="LHI43" s="145"/>
      <c r="LHJ43" s="129"/>
      <c r="LHK43" s="130"/>
      <c r="LHL43" s="130"/>
      <c r="LHM43" s="131"/>
      <c r="LHN43" s="134"/>
      <c r="LHO43" s="130"/>
      <c r="LHP43" s="133"/>
      <c r="LHQ43" s="145"/>
      <c r="LHR43" s="129"/>
      <c r="LHS43" s="130"/>
      <c r="LHT43" s="130"/>
      <c r="LHU43" s="131"/>
      <c r="LHV43" s="134"/>
      <c r="LHW43" s="130"/>
      <c r="LHX43" s="133"/>
      <c r="LHY43" s="145"/>
      <c r="LHZ43" s="129"/>
      <c r="LIA43" s="130"/>
      <c r="LIB43" s="130"/>
      <c r="LIC43" s="131"/>
      <c r="LID43" s="134"/>
      <c r="LIE43" s="130"/>
      <c r="LIF43" s="133"/>
      <c r="LIG43" s="145"/>
      <c r="LIH43" s="129"/>
      <c r="LII43" s="130"/>
      <c r="LIJ43" s="130"/>
      <c r="LIK43" s="131"/>
      <c r="LIL43" s="134"/>
      <c r="LIM43" s="130"/>
      <c r="LIN43" s="133"/>
      <c r="LIO43" s="145"/>
      <c r="LIP43" s="129"/>
      <c r="LIQ43" s="130"/>
      <c r="LIR43" s="130"/>
      <c r="LIS43" s="131"/>
      <c r="LIT43" s="134"/>
      <c r="LIU43" s="130"/>
      <c r="LIV43" s="133"/>
      <c r="LIW43" s="145"/>
      <c r="LIX43" s="129"/>
      <c r="LIY43" s="130"/>
      <c r="LIZ43" s="130"/>
      <c r="LJA43" s="131"/>
      <c r="LJB43" s="134"/>
      <c r="LJC43" s="130"/>
      <c r="LJD43" s="133"/>
      <c r="LJE43" s="145"/>
      <c r="LJF43" s="129"/>
      <c r="LJG43" s="130"/>
      <c r="LJH43" s="130"/>
      <c r="LJI43" s="131"/>
      <c r="LJJ43" s="134"/>
      <c r="LJK43" s="130"/>
      <c r="LJL43" s="133"/>
      <c r="LJM43" s="145"/>
      <c r="LJN43" s="129"/>
      <c r="LJO43" s="130"/>
      <c r="LJP43" s="130"/>
      <c r="LJQ43" s="131"/>
      <c r="LJR43" s="134"/>
      <c r="LJS43" s="130"/>
      <c r="LJT43" s="133"/>
      <c r="LJU43" s="145"/>
      <c r="LJV43" s="129"/>
      <c r="LJW43" s="130"/>
      <c r="LJX43" s="130"/>
      <c r="LJY43" s="131"/>
      <c r="LJZ43" s="134"/>
      <c r="LKA43" s="130"/>
      <c r="LKB43" s="133"/>
      <c r="LKC43" s="145"/>
      <c r="LKD43" s="129"/>
      <c r="LKE43" s="130"/>
      <c r="LKF43" s="130"/>
      <c r="LKG43" s="131"/>
      <c r="LKH43" s="134"/>
      <c r="LKI43" s="130"/>
      <c r="LKJ43" s="133"/>
      <c r="LKK43" s="145"/>
      <c r="LKL43" s="129"/>
      <c r="LKM43" s="130"/>
      <c r="LKN43" s="130"/>
      <c r="LKO43" s="131"/>
      <c r="LKP43" s="134"/>
      <c r="LKQ43" s="130"/>
      <c r="LKR43" s="133"/>
      <c r="LKS43" s="145"/>
      <c r="LKT43" s="129"/>
      <c r="LKU43" s="130"/>
      <c r="LKV43" s="130"/>
      <c r="LKW43" s="131"/>
      <c r="LKX43" s="134"/>
      <c r="LKY43" s="130"/>
      <c r="LKZ43" s="133"/>
      <c r="LLA43" s="145"/>
      <c r="LLB43" s="129"/>
      <c r="LLC43" s="130"/>
      <c r="LLD43" s="130"/>
      <c r="LLE43" s="131"/>
      <c r="LLF43" s="134"/>
      <c r="LLG43" s="130"/>
      <c r="LLH43" s="133"/>
      <c r="LLI43" s="145"/>
      <c r="LLJ43" s="129"/>
      <c r="LLK43" s="130"/>
      <c r="LLL43" s="130"/>
      <c r="LLM43" s="131"/>
      <c r="LLN43" s="134"/>
      <c r="LLO43" s="130"/>
      <c r="LLP43" s="133"/>
      <c r="LLQ43" s="145"/>
      <c r="LLR43" s="129"/>
      <c r="LLS43" s="130"/>
      <c r="LLT43" s="130"/>
      <c r="LLU43" s="131"/>
      <c r="LLV43" s="134"/>
      <c r="LLW43" s="130"/>
      <c r="LLX43" s="133"/>
      <c r="LLY43" s="145"/>
      <c r="LLZ43" s="129"/>
      <c r="LMA43" s="130"/>
      <c r="LMB43" s="130"/>
      <c r="LMC43" s="131"/>
      <c r="LMD43" s="134"/>
      <c r="LME43" s="130"/>
      <c r="LMF43" s="133"/>
      <c r="LMG43" s="145"/>
      <c r="LMH43" s="129"/>
      <c r="LMI43" s="130"/>
      <c r="LMJ43" s="130"/>
      <c r="LMK43" s="131"/>
      <c r="LML43" s="134"/>
      <c r="LMM43" s="130"/>
      <c r="LMN43" s="133"/>
      <c r="LMO43" s="145"/>
      <c r="LMP43" s="129"/>
      <c r="LMQ43" s="130"/>
      <c r="LMR43" s="130"/>
      <c r="LMS43" s="131"/>
      <c r="LMT43" s="134"/>
      <c r="LMU43" s="130"/>
      <c r="LMV43" s="133"/>
      <c r="LMW43" s="145"/>
      <c r="LMX43" s="129"/>
      <c r="LMY43" s="130"/>
      <c r="LMZ43" s="130"/>
      <c r="LNA43" s="131"/>
      <c r="LNB43" s="134"/>
      <c r="LNC43" s="130"/>
      <c r="LND43" s="133"/>
      <c r="LNE43" s="145"/>
      <c r="LNF43" s="129"/>
      <c r="LNG43" s="130"/>
      <c r="LNH43" s="130"/>
      <c r="LNI43" s="131"/>
      <c r="LNJ43" s="134"/>
      <c r="LNK43" s="130"/>
      <c r="LNL43" s="133"/>
      <c r="LNM43" s="145"/>
      <c r="LNN43" s="129"/>
      <c r="LNO43" s="130"/>
      <c r="LNP43" s="130"/>
      <c r="LNQ43" s="131"/>
      <c r="LNR43" s="134"/>
      <c r="LNS43" s="130"/>
      <c r="LNT43" s="133"/>
      <c r="LNU43" s="145"/>
      <c r="LNV43" s="129"/>
      <c r="LNW43" s="130"/>
      <c r="LNX43" s="130"/>
      <c r="LNY43" s="131"/>
      <c r="LNZ43" s="134"/>
      <c r="LOA43" s="130"/>
      <c r="LOB43" s="133"/>
      <c r="LOC43" s="145"/>
      <c r="LOD43" s="129"/>
      <c r="LOE43" s="130"/>
      <c r="LOF43" s="130"/>
      <c r="LOG43" s="131"/>
      <c r="LOH43" s="134"/>
      <c r="LOI43" s="130"/>
      <c r="LOJ43" s="133"/>
      <c r="LOK43" s="145"/>
      <c r="LOL43" s="129"/>
      <c r="LOM43" s="130"/>
      <c r="LON43" s="130"/>
      <c r="LOO43" s="131"/>
      <c r="LOP43" s="134"/>
      <c r="LOQ43" s="130"/>
      <c r="LOR43" s="133"/>
      <c r="LOS43" s="145"/>
      <c r="LOT43" s="129"/>
      <c r="LOU43" s="130"/>
      <c r="LOV43" s="130"/>
      <c r="LOW43" s="131"/>
      <c r="LOX43" s="134"/>
      <c r="LOY43" s="130"/>
      <c r="LOZ43" s="133"/>
      <c r="LPA43" s="145"/>
      <c r="LPB43" s="129"/>
      <c r="LPC43" s="130"/>
      <c r="LPD43" s="130"/>
      <c r="LPE43" s="131"/>
      <c r="LPF43" s="134"/>
      <c r="LPG43" s="130"/>
      <c r="LPH43" s="133"/>
      <c r="LPI43" s="145"/>
      <c r="LPJ43" s="129"/>
      <c r="LPK43" s="130"/>
      <c r="LPL43" s="130"/>
      <c r="LPM43" s="131"/>
      <c r="LPN43" s="134"/>
      <c r="LPO43" s="130"/>
      <c r="LPP43" s="133"/>
      <c r="LPQ43" s="145"/>
      <c r="LPR43" s="129"/>
      <c r="LPS43" s="130"/>
      <c r="LPT43" s="130"/>
      <c r="LPU43" s="131"/>
      <c r="LPV43" s="134"/>
      <c r="LPW43" s="130"/>
      <c r="LPX43" s="133"/>
      <c r="LPY43" s="145"/>
      <c r="LPZ43" s="129"/>
      <c r="LQA43" s="130"/>
      <c r="LQB43" s="130"/>
      <c r="LQC43" s="131"/>
      <c r="LQD43" s="134"/>
      <c r="LQE43" s="130"/>
      <c r="LQF43" s="133"/>
      <c r="LQG43" s="145"/>
      <c r="LQH43" s="129"/>
      <c r="LQI43" s="130"/>
      <c r="LQJ43" s="130"/>
      <c r="LQK43" s="131"/>
      <c r="LQL43" s="134"/>
      <c r="LQM43" s="130"/>
      <c r="LQN43" s="133"/>
      <c r="LQO43" s="145"/>
      <c r="LQP43" s="129"/>
      <c r="LQQ43" s="130"/>
      <c r="LQR43" s="130"/>
      <c r="LQS43" s="131"/>
      <c r="LQT43" s="134"/>
      <c r="LQU43" s="130"/>
      <c r="LQV43" s="133"/>
      <c r="LQW43" s="145"/>
      <c r="LQX43" s="129"/>
      <c r="LQY43" s="130"/>
      <c r="LQZ43" s="130"/>
      <c r="LRA43" s="131"/>
      <c r="LRB43" s="134"/>
      <c r="LRC43" s="130"/>
      <c r="LRD43" s="133"/>
      <c r="LRE43" s="145"/>
      <c r="LRF43" s="129"/>
      <c r="LRG43" s="130"/>
      <c r="LRH43" s="130"/>
      <c r="LRI43" s="131"/>
      <c r="LRJ43" s="134"/>
      <c r="LRK43" s="130"/>
      <c r="LRL43" s="133"/>
      <c r="LRM43" s="145"/>
      <c r="LRN43" s="129"/>
      <c r="LRO43" s="130"/>
      <c r="LRP43" s="130"/>
      <c r="LRQ43" s="131"/>
      <c r="LRR43" s="134"/>
      <c r="LRS43" s="130"/>
      <c r="LRT43" s="133"/>
      <c r="LRU43" s="145"/>
      <c r="LRV43" s="129"/>
      <c r="LRW43" s="130"/>
      <c r="LRX43" s="130"/>
      <c r="LRY43" s="131"/>
      <c r="LRZ43" s="134"/>
      <c r="LSA43" s="130"/>
      <c r="LSB43" s="133"/>
      <c r="LSC43" s="145"/>
      <c r="LSD43" s="129"/>
      <c r="LSE43" s="130"/>
      <c r="LSF43" s="130"/>
      <c r="LSG43" s="131"/>
      <c r="LSH43" s="134"/>
      <c r="LSI43" s="130"/>
      <c r="LSJ43" s="133"/>
      <c r="LSK43" s="145"/>
      <c r="LSL43" s="129"/>
      <c r="LSM43" s="130"/>
      <c r="LSN43" s="130"/>
      <c r="LSO43" s="131"/>
      <c r="LSP43" s="134"/>
      <c r="LSQ43" s="130"/>
      <c r="LSR43" s="133"/>
      <c r="LSS43" s="145"/>
      <c r="LST43" s="129"/>
      <c r="LSU43" s="130"/>
      <c r="LSV43" s="130"/>
      <c r="LSW43" s="131"/>
      <c r="LSX43" s="134"/>
      <c r="LSY43" s="130"/>
      <c r="LSZ43" s="133"/>
      <c r="LTA43" s="145"/>
      <c r="LTB43" s="129"/>
      <c r="LTC43" s="130"/>
      <c r="LTD43" s="130"/>
      <c r="LTE43" s="131"/>
      <c r="LTF43" s="134"/>
      <c r="LTG43" s="130"/>
      <c r="LTH43" s="133"/>
      <c r="LTI43" s="145"/>
      <c r="LTJ43" s="129"/>
      <c r="LTK43" s="130"/>
      <c r="LTL43" s="130"/>
      <c r="LTM43" s="131"/>
      <c r="LTN43" s="134"/>
      <c r="LTO43" s="130"/>
      <c r="LTP43" s="133"/>
      <c r="LTQ43" s="145"/>
      <c r="LTR43" s="129"/>
      <c r="LTS43" s="130"/>
      <c r="LTT43" s="130"/>
      <c r="LTU43" s="131"/>
      <c r="LTV43" s="134"/>
      <c r="LTW43" s="130"/>
      <c r="LTX43" s="133"/>
      <c r="LTY43" s="145"/>
      <c r="LTZ43" s="129"/>
      <c r="LUA43" s="130"/>
      <c r="LUB43" s="130"/>
      <c r="LUC43" s="131"/>
      <c r="LUD43" s="134"/>
      <c r="LUE43" s="130"/>
      <c r="LUF43" s="133"/>
      <c r="LUG43" s="145"/>
      <c r="LUH43" s="129"/>
      <c r="LUI43" s="130"/>
      <c r="LUJ43" s="130"/>
      <c r="LUK43" s="131"/>
      <c r="LUL43" s="134"/>
      <c r="LUM43" s="130"/>
      <c r="LUN43" s="133"/>
      <c r="LUO43" s="145"/>
      <c r="LUP43" s="129"/>
      <c r="LUQ43" s="130"/>
      <c r="LUR43" s="130"/>
      <c r="LUS43" s="131"/>
      <c r="LUT43" s="134"/>
      <c r="LUU43" s="130"/>
      <c r="LUV43" s="133"/>
      <c r="LUW43" s="145"/>
      <c r="LUX43" s="129"/>
      <c r="LUY43" s="130"/>
      <c r="LUZ43" s="130"/>
      <c r="LVA43" s="131"/>
      <c r="LVB43" s="134"/>
      <c r="LVC43" s="130"/>
      <c r="LVD43" s="133"/>
      <c r="LVE43" s="145"/>
      <c r="LVF43" s="129"/>
      <c r="LVG43" s="130"/>
      <c r="LVH43" s="130"/>
      <c r="LVI43" s="131"/>
      <c r="LVJ43" s="134"/>
      <c r="LVK43" s="130"/>
      <c r="LVL43" s="133"/>
      <c r="LVM43" s="145"/>
      <c r="LVN43" s="129"/>
      <c r="LVO43" s="130"/>
      <c r="LVP43" s="130"/>
      <c r="LVQ43" s="131"/>
      <c r="LVR43" s="134"/>
      <c r="LVS43" s="130"/>
      <c r="LVT43" s="133"/>
      <c r="LVU43" s="145"/>
      <c r="LVV43" s="129"/>
      <c r="LVW43" s="130"/>
      <c r="LVX43" s="130"/>
      <c r="LVY43" s="131"/>
      <c r="LVZ43" s="134"/>
      <c r="LWA43" s="130"/>
      <c r="LWB43" s="133"/>
      <c r="LWC43" s="145"/>
      <c r="LWD43" s="129"/>
      <c r="LWE43" s="130"/>
      <c r="LWF43" s="130"/>
      <c r="LWG43" s="131"/>
      <c r="LWH43" s="134"/>
      <c r="LWI43" s="130"/>
      <c r="LWJ43" s="133"/>
      <c r="LWK43" s="145"/>
      <c r="LWL43" s="129"/>
      <c r="LWM43" s="130"/>
      <c r="LWN43" s="130"/>
      <c r="LWO43" s="131"/>
      <c r="LWP43" s="134"/>
      <c r="LWQ43" s="130"/>
      <c r="LWR43" s="133"/>
      <c r="LWS43" s="145"/>
      <c r="LWT43" s="129"/>
      <c r="LWU43" s="130"/>
      <c r="LWV43" s="130"/>
      <c r="LWW43" s="131"/>
      <c r="LWX43" s="134"/>
      <c r="LWY43" s="130"/>
      <c r="LWZ43" s="133"/>
      <c r="LXA43" s="145"/>
      <c r="LXB43" s="129"/>
      <c r="LXC43" s="130"/>
      <c r="LXD43" s="130"/>
      <c r="LXE43" s="131"/>
      <c r="LXF43" s="134"/>
      <c r="LXG43" s="130"/>
      <c r="LXH43" s="133"/>
      <c r="LXI43" s="145"/>
      <c r="LXJ43" s="129"/>
      <c r="LXK43" s="130"/>
      <c r="LXL43" s="130"/>
      <c r="LXM43" s="131"/>
      <c r="LXN43" s="134"/>
      <c r="LXO43" s="130"/>
      <c r="LXP43" s="133"/>
      <c r="LXQ43" s="145"/>
      <c r="LXR43" s="129"/>
      <c r="LXS43" s="130"/>
      <c r="LXT43" s="130"/>
      <c r="LXU43" s="131"/>
      <c r="LXV43" s="134"/>
      <c r="LXW43" s="130"/>
      <c r="LXX43" s="133"/>
      <c r="LXY43" s="145"/>
      <c r="LXZ43" s="129"/>
      <c r="LYA43" s="130"/>
      <c r="LYB43" s="130"/>
      <c r="LYC43" s="131"/>
      <c r="LYD43" s="134"/>
      <c r="LYE43" s="130"/>
      <c r="LYF43" s="133"/>
      <c r="LYG43" s="145"/>
      <c r="LYH43" s="129"/>
      <c r="LYI43" s="130"/>
      <c r="LYJ43" s="130"/>
      <c r="LYK43" s="131"/>
      <c r="LYL43" s="134"/>
      <c r="LYM43" s="130"/>
      <c r="LYN43" s="133"/>
      <c r="LYO43" s="145"/>
      <c r="LYP43" s="129"/>
      <c r="LYQ43" s="130"/>
      <c r="LYR43" s="130"/>
      <c r="LYS43" s="131"/>
      <c r="LYT43" s="134"/>
      <c r="LYU43" s="130"/>
      <c r="LYV43" s="133"/>
      <c r="LYW43" s="145"/>
      <c r="LYX43" s="129"/>
      <c r="LYY43" s="130"/>
      <c r="LYZ43" s="130"/>
      <c r="LZA43" s="131"/>
      <c r="LZB43" s="134"/>
      <c r="LZC43" s="130"/>
      <c r="LZD43" s="133"/>
      <c r="LZE43" s="145"/>
      <c r="LZF43" s="129"/>
      <c r="LZG43" s="130"/>
      <c r="LZH43" s="130"/>
      <c r="LZI43" s="131"/>
      <c r="LZJ43" s="134"/>
      <c r="LZK43" s="130"/>
      <c r="LZL43" s="133"/>
      <c r="LZM43" s="145"/>
      <c r="LZN43" s="129"/>
      <c r="LZO43" s="130"/>
      <c r="LZP43" s="130"/>
      <c r="LZQ43" s="131"/>
      <c r="LZR43" s="134"/>
      <c r="LZS43" s="130"/>
      <c r="LZT43" s="133"/>
      <c r="LZU43" s="145"/>
      <c r="LZV43" s="129"/>
      <c r="LZW43" s="130"/>
      <c r="LZX43" s="130"/>
      <c r="LZY43" s="131"/>
      <c r="LZZ43" s="134"/>
      <c r="MAA43" s="130"/>
      <c r="MAB43" s="133"/>
      <c r="MAC43" s="145"/>
      <c r="MAD43" s="129"/>
      <c r="MAE43" s="130"/>
      <c r="MAF43" s="130"/>
      <c r="MAG43" s="131"/>
      <c r="MAH43" s="134"/>
      <c r="MAI43" s="130"/>
      <c r="MAJ43" s="133"/>
      <c r="MAK43" s="145"/>
      <c r="MAL43" s="129"/>
      <c r="MAM43" s="130"/>
      <c r="MAN43" s="130"/>
      <c r="MAO43" s="131"/>
      <c r="MAP43" s="134"/>
      <c r="MAQ43" s="130"/>
      <c r="MAR43" s="133"/>
      <c r="MAS43" s="145"/>
      <c r="MAT43" s="129"/>
      <c r="MAU43" s="130"/>
      <c r="MAV43" s="130"/>
      <c r="MAW43" s="131"/>
      <c r="MAX43" s="134"/>
      <c r="MAY43" s="130"/>
      <c r="MAZ43" s="133"/>
      <c r="MBA43" s="145"/>
      <c r="MBB43" s="129"/>
      <c r="MBC43" s="130"/>
      <c r="MBD43" s="130"/>
      <c r="MBE43" s="131"/>
      <c r="MBF43" s="134"/>
      <c r="MBG43" s="130"/>
      <c r="MBH43" s="133"/>
      <c r="MBI43" s="145"/>
      <c r="MBJ43" s="129"/>
      <c r="MBK43" s="130"/>
      <c r="MBL43" s="130"/>
      <c r="MBM43" s="131"/>
      <c r="MBN43" s="134"/>
      <c r="MBO43" s="130"/>
      <c r="MBP43" s="133"/>
      <c r="MBQ43" s="145"/>
      <c r="MBR43" s="129"/>
      <c r="MBS43" s="130"/>
      <c r="MBT43" s="130"/>
      <c r="MBU43" s="131"/>
      <c r="MBV43" s="134"/>
      <c r="MBW43" s="130"/>
      <c r="MBX43" s="133"/>
      <c r="MBY43" s="145"/>
      <c r="MBZ43" s="129"/>
      <c r="MCA43" s="130"/>
      <c r="MCB43" s="130"/>
      <c r="MCC43" s="131"/>
      <c r="MCD43" s="134"/>
      <c r="MCE43" s="130"/>
      <c r="MCF43" s="133"/>
      <c r="MCG43" s="145"/>
      <c r="MCH43" s="129"/>
      <c r="MCI43" s="130"/>
      <c r="MCJ43" s="130"/>
      <c r="MCK43" s="131"/>
      <c r="MCL43" s="134"/>
      <c r="MCM43" s="130"/>
      <c r="MCN43" s="133"/>
      <c r="MCO43" s="145"/>
      <c r="MCP43" s="129"/>
      <c r="MCQ43" s="130"/>
      <c r="MCR43" s="130"/>
      <c r="MCS43" s="131"/>
      <c r="MCT43" s="134"/>
      <c r="MCU43" s="130"/>
      <c r="MCV43" s="133"/>
      <c r="MCW43" s="145"/>
      <c r="MCX43" s="129"/>
      <c r="MCY43" s="130"/>
      <c r="MCZ43" s="130"/>
      <c r="MDA43" s="131"/>
      <c r="MDB43" s="134"/>
      <c r="MDC43" s="130"/>
      <c r="MDD43" s="133"/>
      <c r="MDE43" s="145"/>
      <c r="MDF43" s="129"/>
      <c r="MDG43" s="130"/>
      <c r="MDH43" s="130"/>
      <c r="MDI43" s="131"/>
      <c r="MDJ43" s="134"/>
      <c r="MDK43" s="130"/>
      <c r="MDL43" s="133"/>
      <c r="MDM43" s="145"/>
      <c r="MDN43" s="129"/>
      <c r="MDO43" s="130"/>
      <c r="MDP43" s="130"/>
      <c r="MDQ43" s="131"/>
      <c r="MDR43" s="134"/>
      <c r="MDS43" s="130"/>
      <c r="MDT43" s="133"/>
      <c r="MDU43" s="145"/>
      <c r="MDV43" s="129"/>
      <c r="MDW43" s="130"/>
      <c r="MDX43" s="130"/>
      <c r="MDY43" s="131"/>
      <c r="MDZ43" s="134"/>
      <c r="MEA43" s="130"/>
      <c r="MEB43" s="133"/>
      <c r="MEC43" s="145"/>
      <c r="MED43" s="129"/>
      <c r="MEE43" s="130"/>
      <c r="MEF43" s="130"/>
      <c r="MEG43" s="131"/>
      <c r="MEH43" s="134"/>
      <c r="MEI43" s="130"/>
      <c r="MEJ43" s="133"/>
      <c r="MEK43" s="145"/>
      <c r="MEL43" s="129"/>
      <c r="MEM43" s="130"/>
      <c r="MEN43" s="130"/>
      <c r="MEO43" s="131"/>
      <c r="MEP43" s="134"/>
      <c r="MEQ43" s="130"/>
      <c r="MER43" s="133"/>
      <c r="MES43" s="145"/>
      <c r="MET43" s="129"/>
      <c r="MEU43" s="130"/>
      <c r="MEV43" s="130"/>
      <c r="MEW43" s="131"/>
      <c r="MEX43" s="134"/>
      <c r="MEY43" s="130"/>
      <c r="MEZ43" s="133"/>
      <c r="MFA43" s="145"/>
      <c r="MFB43" s="129"/>
      <c r="MFC43" s="130"/>
      <c r="MFD43" s="130"/>
      <c r="MFE43" s="131"/>
      <c r="MFF43" s="134"/>
      <c r="MFG43" s="130"/>
      <c r="MFH43" s="133"/>
      <c r="MFI43" s="145"/>
      <c r="MFJ43" s="129"/>
      <c r="MFK43" s="130"/>
      <c r="MFL43" s="130"/>
      <c r="MFM43" s="131"/>
      <c r="MFN43" s="134"/>
      <c r="MFO43" s="130"/>
      <c r="MFP43" s="133"/>
      <c r="MFQ43" s="145"/>
      <c r="MFR43" s="129"/>
      <c r="MFS43" s="130"/>
      <c r="MFT43" s="130"/>
      <c r="MFU43" s="131"/>
      <c r="MFV43" s="134"/>
      <c r="MFW43" s="130"/>
      <c r="MFX43" s="133"/>
      <c r="MFY43" s="145"/>
      <c r="MFZ43" s="129"/>
      <c r="MGA43" s="130"/>
      <c r="MGB43" s="130"/>
      <c r="MGC43" s="131"/>
      <c r="MGD43" s="134"/>
      <c r="MGE43" s="130"/>
      <c r="MGF43" s="133"/>
      <c r="MGG43" s="145"/>
      <c r="MGH43" s="129"/>
      <c r="MGI43" s="130"/>
      <c r="MGJ43" s="130"/>
      <c r="MGK43" s="131"/>
      <c r="MGL43" s="134"/>
      <c r="MGM43" s="130"/>
      <c r="MGN43" s="133"/>
      <c r="MGO43" s="145"/>
      <c r="MGP43" s="129"/>
      <c r="MGQ43" s="130"/>
      <c r="MGR43" s="130"/>
      <c r="MGS43" s="131"/>
      <c r="MGT43" s="134"/>
      <c r="MGU43" s="130"/>
      <c r="MGV43" s="133"/>
      <c r="MGW43" s="145"/>
      <c r="MGX43" s="129"/>
      <c r="MGY43" s="130"/>
      <c r="MGZ43" s="130"/>
      <c r="MHA43" s="131"/>
      <c r="MHB43" s="134"/>
      <c r="MHC43" s="130"/>
      <c r="MHD43" s="133"/>
      <c r="MHE43" s="145"/>
      <c r="MHF43" s="129"/>
      <c r="MHG43" s="130"/>
      <c r="MHH43" s="130"/>
      <c r="MHI43" s="131"/>
      <c r="MHJ43" s="134"/>
      <c r="MHK43" s="130"/>
      <c r="MHL43" s="133"/>
      <c r="MHM43" s="145"/>
      <c r="MHN43" s="129"/>
      <c r="MHO43" s="130"/>
      <c r="MHP43" s="130"/>
      <c r="MHQ43" s="131"/>
      <c r="MHR43" s="134"/>
      <c r="MHS43" s="130"/>
      <c r="MHT43" s="133"/>
      <c r="MHU43" s="145"/>
      <c r="MHV43" s="129"/>
      <c r="MHW43" s="130"/>
      <c r="MHX43" s="130"/>
      <c r="MHY43" s="131"/>
      <c r="MHZ43" s="134"/>
      <c r="MIA43" s="130"/>
      <c r="MIB43" s="133"/>
      <c r="MIC43" s="145"/>
      <c r="MID43" s="129"/>
      <c r="MIE43" s="130"/>
      <c r="MIF43" s="130"/>
      <c r="MIG43" s="131"/>
      <c r="MIH43" s="134"/>
      <c r="MII43" s="130"/>
      <c r="MIJ43" s="133"/>
      <c r="MIK43" s="145"/>
      <c r="MIL43" s="129"/>
      <c r="MIM43" s="130"/>
      <c r="MIN43" s="130"/>
      <c r="MIO43" s="131"/>
      <c r="MIP43" s="134"/>
      <c r="MIQ43" s="130"/>
      <c r="MIR43" s="133"/>
      <c r="MIS43" s="145"/>
      <c r="MIT43" s="129"/>
      <c r="MIU43" s="130"/>
      <c r="MIV43" s="130"/>
      <c r="MIW43" s="131"/>
      <c r="MIX43" s="134"/>
      <c r="MIY43" s="130"/>
      <c r="MIZ43" s="133"/>
      <c r="MJA43" s="145"/>
      <c r="MJB43" s="129"/>
      <c r="MJC43" s="130"/>
      <c r="MJD43" s="130"/>
      <c r="MJE43" s="131"/>
      <c r="MJF43" s="134"/>
      <c r="MJG43" s="130"/>
      <c r="MJH43" s="133"/>
      <c r="MJI43" s="145"/>
      <c r="MJJ43" s="129"/>
      <c r="MJK43" s="130"/>
      <c r="MJL43" s="130"/>
      <c r="MJM43" s="131"/>
      <c r="MJN43" s="134"/>
      <c r="MJO43" s="130"/>
      <c r="MJP43" s="133"/>
      <c r="MJQ43" s="145"/>
      <c r="MJR43" s="129"/>
      <c r="MJS43" s="130"/>
      <c r="MJT43" s="130"/>
      <c r="MJU43" s="131"/>
      <c r="MJV43" s="134"/>
      <c r="MJW43" s="130"/>
      <c r="MJX43" s="133"/>
      <c r="MJY43" s="145"/>
      <c r="MJZ43" s="129"/>
      <c r="MKA43" s="130"/>
      <c r="MKB43" s="130"/>
      <c r="MKC43" s="131"/>
      <c r="MKD43" s="134"/>
      <c r="MKE43" s="130"/>
      <c r="MKF43" s="133"/>
      <c r="MKG43" s="145"/>
      <c r="MKH43" s="129"/>
      <c r="MKI43" s="130"/>
      <c r="MKJ43" s="130"/>
      <c r="MKK43" s="131"/>
      <c r="MKL43" s="134"/>
      <c r="MKM43" s="130"/>
      <c r="MKN43" s="133"/>
      <c r="MKO43" s="145"/>
      <c r="MKP43" s="129"/>
      <c r="MKQ43" s="130"/>
      <c r="MKR43" s="130"/>
      <c r="MKS43" s="131"/>
      <c r="MKT43" s="134"/>
      <c r="MKU43" s="130"/>
      <c r="MKV43" s="133"/>
      <c r="MKW43" s="145"/>
      <c r="MKX43" s="129"/>
      <c r="MKY43" s="130"/>
      <c r="MKZ43" s="130"/>
      <c r="MLA43" s="131"/>
      <c r="MLB43" s="134"/>
      <c r="MLC43" s="130"/>
      <c r="MLD43" s="133"/>
      <c r="MLE43" s="145"/>
      <c r="MLF43" s="129"/>
      <c r="MLG43" s="130"/>
      <c r="MLH43" s="130"/>
      <c r="MLI43" s="131"/>
      <c r="MLJ43" s="134"/>
      <c r="MLK43" s="130"/>
      <c r="MLL43" s="133"/>
      <c r="MLM43" s="145"/>
      <c r="MLN43" s="129"/>
      <c r="MLO43" s="130"/>
      <c r="MLP43" s="130"/>
      <c r="MLQ43" s="131"/>
      <c r="MLR43" s="134"/>
      <c r="MLS43" s="130"/>
      <c r="MLT43" s="133"/>
      <c r="MLU43" s="145"/>
      <c r="MLV43" s="129"/>
      <c r="MLW43" s="130"/>
      <c r="MLX43" s="130"/>
      <c r="MLY43" s="131"/>
      <c r="MLZ43" s="134"/>
      <c r="MMA43" s="130"/>
      <c r="MMB43" s="133"/>
      <c r="MMC43" s="145"/>
      <c r="MMD43" s="129"/>
      <c r="MME43" s="130"/>
      <c r="MMF43" s="130"/>
      <c r="MMG43" s="131"/>
      <c r="MMH43" s="134"/>
      <c r="MMI43" s="130"/>
      <c r="MMJ43" s="133"/>
      <c r="MMK43" s="145"/>
      <c r="MML43" s="129"/>
      <c r="MMM43" s="130"/>
      <c r="MMN43" s="130"/>
      <c r="MMO43" s="131"/>
      <c r="MMP43" s="134"/>
      <c r="MMQ43" s="130"/>
      <c r="MMR43" s="133"/>
      <c r="MMS43" s="145"/>
      <c r="MMT43" s="129"/>
      <c r="MMU43" s="130"/>
      <c r="MMV43" s="130"/>
      <c r="MMW43" s="131"/>
      <c r="MMX43" s="134"/>
      <c r="MMY43" s="130"/>
      <c r="MMZ43" s="133"/>
      <c r="MNA43" s="145"/>
      <c r="MNB43" s="129"/>
      <c r="MNC43" s="130"/>
      <c r="MND43" s="130"/>
      <c r="MNE43" s="131"/>
      <c r="MNF43" s="134"/>
      <c r="MNG43" s="130"/>
      <c r="MNH43" s="133"/>
      <c r="MNI43" s="145"/>
      <c r="MNJ43" s="129"/>
      <c r="MNK43" s="130"/>
      <c r="MNL43" s="130"/>
      <c r="MNM43" s="131"/>
      <c r="MNN43" s="134"/>
      <c r="MNO43" s="130"/>
      <c r="MNP43" s="133"/>
      <c r="MNQ43" s="145"/>
      <c r="MNR43" s="129"/>
      <c r="MNS43" s="130"/>
      <c r="MNT43" s="130"/>
      <c r="MNU43" s="131"/>
      <c r="MNV43" s="134"/>
      <c r="MNW43" s="130"/>
      <c r="MNX43" s="133"/>
      <c r="MNY43" s="145"/>
      <c r="MNZ43" s="129"/>
      <c r="MOA43" s="130"/>
      <c r="MOB43" s="130"/>
      <c r="MOC43" s="131"/>
      <c r="MOD43" s="134"/>
      <c r="MOE43" s="130"/>
      <c r="MOF43" s="133"/>
      <c r="MOG43" s="145"/>
      <c r="MOH43" s="129"/>
      <c r="MOI43" s="130"/>
      <c r="MOJ43" s="130"/>
      <c r="MOK43" s="131"/>
      <c r="MOL43" s="134"/>
      <c r="MOM43" s="130"/>
      <c r="MON43" s="133"/>
      <c r="MOO43" s="145"/>
      <c r="MOP43" s="129"/>
      <c r="MOQ43" s="130"/>
      <c r="MOR43" s="130"/>
      <c r="MOS43" s="131"/>
      <c r="MOT43" s="134"/>
      <c r="MOU43" s="130"/>
      <c r="MOV43" s="133"/>
      <c r="MOW43" s="145"/>
      <c r="MOX43" s="129"/>
      <c r="MOY43" s="130"/>
      <c r="MOZ43" s="130"/>
      <c r="MPA43" s="131"/>
      <c r="MPB43" s="134"/>
      <c r="MPC43" s="130"/>
      <c r="MPD43" s="133"/>
      <c r="MPE43" s="145"/>
      <c r="MPF43" s="129"/>
      <c r="MPG43" s="130"/>
      <c r="MPH43" s="130"/>
      <c r="MPI43" s="131"/>
      <c r="MPJ43" s="134"/>
      <c r="MPK43" s="130"/>
      <c r="MPL43" s="133"/>
      <c r="MPM43" s="145"/>
      <c r="MPN43" s="129"/>
      <c r="MPO43" s="130"/>
      <c r="MPP43" s="130"/>
      <c r="MPQ43" s="131"/>
      <c r="MPR43" s="134"/>
      <c r="MPS43" s="130"/>
      <c r="MPT43" s="133"/>
      <c r="MPU43" s="145"/>
      <c r="MPV43" s="129"/>
      <c r="MPW43" s="130"/>
      <c r="MPX43" s="130"/>
      <c r="MPY43" s="131"/>
      <c r="MPZ43" s="134"/>
      <c r="MQA43" s="130"/>
      <c r="MQB43" s="133"/>
      <c r="MQC43" s="145"/>
      <c r="MQD43" s="129"/>
      <c r="MQE43" s="130"/>
      <c r="MQF43" s="130"/>
      <c r="MQG43" s="131"/>
      <c r="MQH43" s="134"/>
      <c r="MQI43" s="130"/>
      <c r="MQJ43" s="133"/>
      <c r="MQK43" s="145"/>
      <c r="MQL43" s="129"/>
      <c r="MQM43" s="130"/>
      <c r="MQN43" s="130"/>
      <c r="MQO43" s="131"/>
      <c r="MQP43" s="134"/>
      <c r="MQQ43" s="130"/>
      <c r="MQR43" s="133"/>
      <c r="MQS43" s="145"/>
      <c r="MQT43" s="129"/>
      <c r="MQU43" s="130"/>
      <c r="MQV43" s="130"/>
      <c r="MQW43" s="131"/>
      <c r="MQX43" s="134"/>
      <c r="MQY43" s="130"/>
      <c r="MQZ43" s="133"/>
      <c r="MRA43" s="145"/>
      <c r="MRB43" s="129"/>
      <c r="MRC43" s="130"/>
      <c r="MRD43" s="130"/>
      <c r="MRE43" s="131"/>
      <c r="MRF43" s="134"/>
      <c r="MRG43" s="130"/>
      <c r="MRH43" s="133"/>
      <c r="MRI43" s="145"/>
      <c r="MRJ43" s="129"/>
      <c r="MRK43" s="130"/>
      <c r="MRL43" s="130"/>
      <c r="MRM43" s="131"/>
      <c r="MRN43" s="134"/>
      <c r="MRO43" s="130"/>
      <c r="MRP43" s="133"/>
      <c r="MRQ43" s="145"/>
      <c r="MRR43" s="129"/>
      <c r="MRS43" s="130"/>
      <c r="MRT43" s="130"/>
      <c r="MRU43" s="131"/>
      <c r="MRV43" s="134"/>
      <c r="MRW43" s="130"/>
      <c r="MRX43" s="133"/>
      <c r="MRY43" s="145"/>
      <c r="MRZ43" s="129"/>
      <c r="MSA43" s="130"/>
      <c r="MSB43" s="130"/>
      <c r="MSC43" s="131"/>
      <c r="MSD43" s="134"/>
      <c r="MSE43" s="130"/>
      <c r="MSF43" s="133"/>
      <c r="MSG43" s="145"/>
      <c r="MSH43" s="129"/>
      <c r="MSI43" s="130"/>
      <c r="MSJ43" s="130"/>
      <c r="MSK43" s="131"/>
      <c r="MSL43" s="134"/>
      <c r="MSM43" s="130"/>
      <c r="MSN43" s="133"/>
      <c r="MSO43" s="145"/>
      <c r="MSP43" s="129"/>
      <c r="MSQ43" s="130"/>
      <c r="MSR43" s="130"/>
      <c r="MSS43" s="131"/>
      <c r="MST43" s="134"/>
      <c r="MSU43" s="130"/>
      <c r="MSV43" s="133"/>
      <c r="MSW43" s="145"/>
      <c r="MSX43" s="129"/>
      <c r="MSY43" s="130"/>
      <c r="MSZ43" s="130"/>
      <c r="MTA43" s="131"/>
      <c r="MTB43" s="134"/>
      <c r="MTC43" s="130"/>
      <c r="MTD43" s="133"/>
      <c r="MTE43" s="145"/>
      <c r="MTF43" s="129"/>
      <c r="MTG43" s="130"/>
      <c r="MTH43" s="130"/>
      <c r="MTI43" s="131"/>
      <c r="MTJ43" s="134"/>
      <c r="MTK43" s="130"/>
      <c r="MTL43" s="133"/>
      <c r="MTM43" s="145"/>
      <c r="MTN43" s="129"/>
      <c r="MTO43" s="130"/>
      <c r="MTP43" s="130"/>
      <c r="MTQ43" s="131"/>
      <c r="MTR43" s="134"/>
      <c r="MTS43" s="130"/>
      <c r="MTT43" s="133"/>
      <c r="MTU43" s="145"/>
      <c r="MTV43" s="129"/>
      <c r="MTW43" s="130"/>
      <c r="MTX43" s="130"/>
      <c r="MTY43" s="131"/>
      <c r="MTZ43" s="134"/>
      <c r="MUA43" s="130"/>
      <c r="MUB43" s="133"/>
      <c r="MUC43" s="145"/>
      <c r="MUD43" s="129"/>
      <c r="MUE43" s="130"/>
      <c r="MUF43" s="130"/>
      <c r="MUG43" s="131"/>
      <c r="MUH43" s="134"/>
      <c r="MUI43" s="130"/>
      <c r="MUJ43" s="133"/>
      <c r="MUK43" s="145"/>
      <c r="MUL43" s="129"/>
      <c r="MUM43" s="130"/>
      <c r="MUN43" s="130"/>
      <c r="MUO43" s="131"/>
      <c r="MUP43" s="134"/>
      <c r="MUQ43" s="130"/>
      <c r="MUR43" s="133"/>
      <c r="MUS43" s="145"/>
      <c r="MUT43" s="129"/>
      <c r="MUU43" s="130"/>
      <c r="MUV43" s="130"/>
      <c r="MUW43" s="131"/>
      <c r="MUX43" s="134"/>
      <c r="MUY43" s="130"/>
      <c r="MUZ43" s="133"/>
      <c r="MVA43" s="145"/>
      <c r="MVB43" s="129"/>
      <c r="MVC43" s="130"/>
      <c r="MVD43" s="130"/>
      <c r="MVE43" s="131"/>
      <c r="MVF43" s="134"/>
      <c r="MVG43" s="130"/>
      <c r="MVH43" s="133"/>
      <c r="MVI43" s="145"/>
      <c r="MVJ43" s="129"/>
      <c r="MVK43" s="130"/>
      <c r="MVL43" s="130"/>
      <c r="MVM43" s="131"/>
      <c r="MVN43" s="134"/>
      <c r="MVO43" s="130"/>
      <c r="MVP43" s="133"/>
      <c r="MVQ43" s="145"/>
      <c r="MVR43" s="129"/>
      <c r="MVS43" s="130"/>
      <c r="MVT43" s="130"/>
      <c r="MVU43" s="131"/>
      <c r="MVV43" s="134"/>
      <c r="MVW43" s="130"/>
      <c r="MVX43" s="133"/>
      <c r="MVY43" s="145"/>
      <c r="MVZ43" s="129"/>
      <c r="MWA43" s="130"/>
      <c r="MWB43" s="130"/>
      <c r="MWC43" s="131"/>
      <c r="MWD43" s="134"/>
      <c r="MWE43" s="130"/>
      <c r="MWF43" s="133"/>
      <c r="MWG43" s="145"/>
      <c r="MWH43" s="129"/>
      <c r="MWI43" s="130"/>
      <c r="MWJ43" s="130"/>
      <c r="MWK43" s="131"/>
      <c r="MWL43" s="134"/>
      <c r="MWM43" s="130"/>
      <c r="MWN43" s="133"/>
      <c r="MWO43" s="145"/>
      <c r="MWP43" s="129"/>
      <c r="MWQ43" s="130"/>
      <c r="MWR43" s="130"/>
      <c r="MWS43" s="131"/>
      <c r="MWT43" s="134"/>
      <c r="MWU43" s="130"/>
      <c r="MWV43" s="133"/>
      <c r="MWW43" s="145"/>
      <c r="MWX43" s="129"/>
      <c r="MWY43" s="130"/>
      <c r="MWZ43" s="130"/>
      <c r="MXA43" s="131"/>
      <c r="MXB43" s="134"/>
      <c r="MXC43" s="130"/>
      <c r="MXD43" s="133"/>
      <c r="MXE43" s="145"/>
      <c r="MXF43" s="129"/>
      <c r="MXG43" s="130"/>
      <c r="MXH43" s="130"/>
      <c r="MXI43" s="131"/>
      <c r="MXJ43" s="134"/>
      <c r="MXK43" s="130"/>
      <c r="MXL43" s="133"/>
      <c r="MXM43" s="145"/>
      <c r="MXN43" s="129"/>
      <c r="MXO43" s="130"/>
      <c r="MXP43" s="130"/>
      <c r="MXQ43" s="131"/>
      <c r="MXR43" s="134"/>
      <c r="MXS43" s="130"/>
      <c r="MXT43" s="133"/>
      <c r="MXU43" s="145"/>
      <c r="MXV43" s="129"/>
      <c r="MXW43" s="130"/>
      <c r="MXX43" s="130"/>
      <c r="MXY43" s="131"/>
      <c r="MXZ43" s="134"/>
      <c r="MYA43" s="130"/>
      <c r="MYB43" s="133"/>
      <c r="MYC43" s="145"/>
      <c r="MYD43" s="129"/>
      <c r="MYE43" s="130"/>
      <c r="MYF43" s="130"/>
      <c r="MYG43" s="131"/>
      <c r="MYH43" s="134"/>
      <c r="MYI43" s="130"/>
      <c r="MYJ43" s="133"/>
      <c r="MYK43" s="145"/>
      <c r="MYL43" s="129"/>
      <c r="MYM43" s="130"/>
      <c r="MYN43" s="130"/>
      <c r="MYO43" s="131"/>
      <c r="MYP43" s="134"/>
      <c r="MYQ43" s="130"/>
      <c r="MYR43" s="133"/>
      <c r="MYS43" s="145"/>
      <c r="MYT43" s="129"/>
      <c r="MYU43" s="130"/>
      <c r="MYV43" s="130"/>
      <c r="MYW43" s="131"/>
      <c r="MYX43" s="134"/>
      <c r="MYY43" s="130"/>
      <c r="MYZ43" s="133"/>
      <c r="MZA43" s="145"/>
      <c r="MZB43" s="129"/>
      <c r="MZC43" s="130"/>
      <c r="MZD43" s="130"/>
      <c r="MZE43" s="131"/>
      <c r="MZF43" s="134"/>
      <c r="MZG43" s="130"/>
      <c r="MZH43" s="133"/>
      <c r="MZI43" s="145"/>
      <c r="MZJ43" s="129"/>
      <c r="MZK43" s="130"/>
      <c r="MZL43" s="130"/>
      <c r="MZM43" s="131"/>
      <c r="MZN43" s="134"/>
      <c r="MZO43" s="130"/>
      <c r="MZP43" s="133"/>
      <c r="MZQ43" s="145"/>
      <c r="MZR43" s="129"/>
      <c r="MZS43" s="130"/>
      <c r="MZT43" s="130"/>
      <c r="MZU43" s="131"/>
      <c r="MZV43" s="134"/>
      <c r="MZW43" s="130"/>
      <c r="MZX43" s="133"/>
      <c r="MZY43" s="145"/>
      <c r="MZZ43" s="129"/>
      <c r="NAA43" s="130"/>
      <c r="NAB43" s="130"/>
      <c r="NAC43" s="131"/>
      <c r="NAD43" s="134"/>
      <c r="NAE43" s="130"/>
      <c r="NAF43" s="133"/>
      <c r="NAG43" s="145"/>
      <c r="NAH43" s="129"/>
      <c r="NAI43" s="130"/>
      <c r="NAJ43" s="130"/>
      <c r="NAK43" s="131"/>
      <c r="NAL43" s="134"/>
      <c r="NAM43" s="130"/>
      <c r="NAN43" s="133"/>
      <c r="NAO43" s="145"/>
      <c r="NAP43" s="129"/>
      <c r="NAQ43" s="130"/>
      <c r="NAR43" s="130"/>
      <c r="NAS43" s="131"/>
      <c r="NAT43" s="134"/>
      <c r="NAU43" s="130"/>
      <c r="NAV43" s="133"/>
      <c r="NAW43" s="145"/>
      <c r="NAX43" s="129"/>
      <c r="NAY43" s="130"/>
      <c r="NAZ43" s="130"/>
      <c r="NBA43" s="131"/>
      <c r="NBB43" s="134"/>
      <c r="NBC43" s="130"/>
      <c r="NBD43" s="133"/>
      <c r="NBE43" s="145"/>
      <c r="NBF43" s="129"/>
      <c r="NBG43" s="130"/>
      <c r="NBH43" s="130"/>
      <c r="NBI43" s="131"/>
      <c r="NBJ43" s="134"/>
      <c r="NBK43" s="130"/>
      <c r="NBL43" s="133"/>
      <c r="NBM43" s="145"/>
      <c r="NBN43" s="129"/>
      <c r="NBO43" s="130"/>
      <c r="NBP43" s="130"/>
      <c r="NBQ43" s="131"/>
      <c r="NBR43" s="134"/>
      <c r="NBS43" s="130"/>
      <c r="NBT43" s="133"/>
      <c r="NBU43" s="145"/>
      <c r="NBV43" s="129"/>
      <c r="NBW43" s="130"/>
      <c r="NBX43" s="130"/>
      <c r="NBY43" s="131"/>
      <c r="NBZ43" s="134"/>
      <c r="NCA43" s="130"/>
      <c r="NCB43" s="133"/>
      <c r="NCC43" s="145"/>
      <c r="NCD43" s="129"/>
      <c r="NCE43" s="130"/>
      <c r="NCF43" s="130"/>
      <c r="NCG43" s="131"/>
      <c r="NCH43" s="134"/>
      <c r="NCI43" s="130"/>
      <c r="NCJ43" s="133"/>
      <c r="NCK43" s="145"/>
      <c r="NCL43" s="129"/>
      <c r="NCM43" s="130"/>
      <c r="NCN43" s="130"/>
      <c r="NCO43" s="131"/>
      <c r="NCP43" s="134"/>
      <c r="NCQ43" s="130"/>
      <c r="NCR43" s="133"/>
      <c r="NCS43" s="145"/>
      <c r="NCT43" s="129"/>
      <c r="NCU43" s="130"/>
      <c r="NCV43" s="130"/>
      <c r="NCW43" s="131"/>
      <c r="NCX43" s="134"/>
      <c r="NCY43" s="130"/>
      <c r="NCZ43" s="133"/>
      <c r="NDA43" s="145"/>
      <c r="NDB43" s="129"/>
      <c r="NDC43" s="130"/>
      <c r="NDD43" s="130"/>
      <c r="NDE43" s="131"/>
      <c r="NDF43" s="134"/>
      <c r="NDG43" s="130"/>
      <c r="NDH43" s="133"/>
      <c r="NDI43" s="145"/>
      <c r="NDJ43" s="129"/>
      <c r="NDK43" s="130"/>
      <c r="NDL43" s="130"/>
      <c r="NDM43" s="131"/>
      <c r="NDN43" s="134"/>
      <c r="NDO43" s="130"/>
      <c r="NDP43" s="133"/>
      <c r="NDQ43" s="145"/>
      <c r="NDR43" s="129"/>
      <c r="NDS43" s="130"/>
      <c r="NDT43" s="130"/>
      <c r="NDU43" s="131"/>
      <c r="NDV43" s="134"/>
      <c r="NDW43" s="130"/>
      <c r="NDX43" s="133"/>
      <c r="NDY43" s="145"/>
      <c r="NDZ43" s="129"/>
      <c r="NEA43" s="130"/>
      <c r="NEB43" s="130"/>
      <c r="NEC43" s="131"/>
      <c r="NED43" s="134"/>
      <c r="NEE43" s="130"/>
      <c r="NEF43" s="133"/>
      <c r="NEG43" s="145"/>
      <c r="NEH43" s="129"/>
      <c r="NEI43" s="130"/>
      <c r="NEJ43" s="130"/>
      <c r="NEK43" s="131"/>
      <c r="NEL43" s="134"/>
      <c r="NEM43" s="130"/>
      <c r="NEN43" s="133"/>
      <c r="NEO43" s="145"/>
      <c r="NEP43" s="129"/>
      <c r="NEQ43" s="130"/>
      <c r="NER43" s="130"/>
      <c r="NES43" s="131"/>
      <c r="NET43" s="134"/>
      <c r="NEU43" s="130"/>
      <c r="NEV43" s="133"/>
      <c r="NEW43" s="145"/>
      <c r="NEX43" s="129"/>
      <c r="NEY43" s="130"/>
      <c r="NEZ43" s="130"/>
      <c r="NFA43" s="131"/>
      <c r="NFB43" s="134"/>
      <c r="NFC43" s="130"/>
      <c r="NFD43" s="133"/>
      <c r="NFE43" s="145"/>
      <c r="NFF43" s="129"/>
      <c r="NFG43" s="130"/>
      <c r="NFH43" s="130"/>
      <c r="NFI43" s="131"/>
      <c r="NFJ43" s="134"/>
      <c r="NFK43" s="130"/>
      <c r="NFL43" s="133"/>
      <c r="NFM43" s="145"/>
      <c r="NFN43" s="129"/>
      <c r="NFO43" s="130"/>
      <c r="NFP43" s="130"/>
      <c r="NFQ43" s="131"/>
      <c r="NFR43" s="134"/>
      <c r="NFS43" s="130"/>
      <c r="NFT43" s="133"/>
      <c r="NFU43" s="145"/>
      <c r="NFV43" s="129"/>
      <c r="NFW43" s="130"/>
      <c r="NFX43" s="130"/>
      <c r="NFY43" s="131"/>
      <c r="NFZ43" s="134"/>
      <c r="NGA43" s="130"/>
      <c r="NGB43" s="133"/>
      <c r="NGC43" s="145"/>
      <c r="NGD43" s="129"/>
      <c r="NGE43" s="130"/>
      <c r="NGF43" s="130"/>
      <c r="NGG43" s="131"/>
      <c r="NGH43" s="134"/>
      <c r="NGI43" s="130"/>
      <c r="NGJ43" s="133"/>
      <c r="NGK43" s="145"/>
      <c r="NGL43" s="129"/>
      <c r="NGM43" s="130"/>
      <c r="NGN43" s="130"/>
      <c r="NGO43" s="131"/>
      <c r="NGP43" s="134"/>
      <c r="NGQ43" s="130"/>
      <c r="NGR43" s="133"/>
      <c r="NGS43" s="145"/>
      <c r="NGT43" s="129"/>
      <c r="NGU43" s="130"/>
      <c r="NGV43" s="130"/>
      <c r="NGW43" s="131"/>
      <c r="NGX43" s="134"/>
      <c r="NGY43" s="130"/>
      <c r="NGZ43" s="133"/>
      <c r="NHA43" s="145"/>
      <c r="NHB43" s="129"/>
      <c r="NHC43" s="130"/>
      <c r="NHD43" s="130"/>
      <c r="NHE43" s="131"/>
      <c r="NHF43" s="134"/>
      <c r="NHG43" s="130"/>
      <c r="NHH43" s="133"/>
      <c r="NHI43" s="145"/>
      <c r="NHJ43" s="129"/>
      <c r="NHK43" s="130"/>
      <c r="NHL43" s="130"/>
      <c r="NHM43" s="131"/>
      <c r="NHN43" s="134"/>
      <c r="NHO43" s="130"/>
      <c r="NHP43" s="133"/>
      <c r="NHQ43" s="145"/>
      <c r="NHR43" s="129"/>
      <c r="NHS43" s="130"/>
      <c r="NHT43" s="130"/>
      <c r="NHU43" s="131"/>
      <c r="NHV43" s="134"/>
      <c r="NHW43" s="130"/>
      <c r="NHX43" s="133"/>
      <c r="NHY43" s="145"/>
      <c r="NHZ43" s="129"/>
      <c r="NIA43" s="130"/>
      <c r="NIB43" s="130"/>
      <c r="NIC43" s="131"/>
      <c r="NID43" s="134"/>
      <c r="NIE43" s="130"/>
      <c r="NIF43" s="133"/>
      <c r="NIG43" s="145"/>
      <c r="NIH43" s="129"/>
      <c r="NII43" s="130"/>
      <c r="NIJ43" s="130"/>
      <c r="NIK43" s="131"/>
      <c r="NIL43" s="134"/>
      <c r="NIM43" s="130"/>
      <c r="NIN43" s="133"/>
      <c r="NIO43" s="145"/>
      <c r="NIP43" s="129"/>
      <c r="NIQ43" s="130"/>
      <c r="NIR43" s="130"/>
      <c r="NIS43" s="131"/>
      <c r="NIT43" s="134"/>
      <c r="NIU43" s="130"/>
      <c r="NIV43" s="133"/>
      <c r="NIW43" s="145"/>
      <c r="NIX43" s="129"/>
      <c r="NIY43" s="130"/>
      <c r="NIZ43" s="130"/>
      <c r="NJA43" s="131"/>
      <c r="NJB43" s="134"/>
      <c r="NJC43" s="130"/>
      <c r="NJD43" s="133"/>
      <c r="NJE43" s="145"/>
      <c r="NJF43" s="129"/>
      <c r="NJG43" s="130"/>
      <c r="NJH43" s="130"/>
      <c r="NJI43" s="131"/>
      <c r="NJJ43" s="134"/>
      <c r="NJK43" s="130"/>
      <c r="NJL43" s="133"/>
      <c r="NJM43" s="145"/>
      <c r="NJN43" s="129"/>
      <c r="NJO43" s="130"/>
      <c r="NJP43" s="130"/>
      <c r="NJQ43" s="131"/>
      <c r="NJR43" s="134"/>
      <c r="NJS43" s="130"/>
      <c r="NJT43" s="133"/>
      <c r="NJU43" s="145"/>
      <c r="NJV43" s="129"/>
      <c r="NJW43" s="130"/>
      <c r="NJX43" s="130"/>
      <c r="NJY43" s="131"/>
      <c r="NJZ43" s="134"/>
      <c r="NKA43" s="130"/>
      <c r="NKB43" s="133"/>
      <c r="NKC43" s="145"/>
      <c r="NKD43" s="129"/>
      <c r="NKE43" s="130"/>
      <c r="NKF43" s="130"/>
      <c r="NKG43" s="131"/>
      <c r="NKH43" s="134"/>
      <c r="NKI43" s="130"/>
      <c r="NKJ43" s="133"/>
      <c r="NKK43" s="145"/>
      <c r="NKL43" s="129"/>
      <c r="NKM43" s="130"/>
      <c r="NKN43" s="130"/>
      <c r="NKO43" s="131"/>
      <c r="NKP43" s="134"/>
      <c r="NKQ43" s="130"/>
      <c r="NKR43" s="133"/>
      <c r="NKS43" s="145"/>
      <c r="NKT43" s="129"/>
      <c r="NKU43" s="130"/>
      <c r="NKV43" s="130"/>
      <c r="NKW43" s="131"/>
      <c r="NKX43" s="134"/>
      <c r="NKY43" s="130"/>
      <c r="NKZ43" s="133"/>
      <c r="NLA43" s="145"/>
      <c r="NLB43" s="129"/>
      <c r="NLC43" s="130"/>
      <c r="NLD43" s="130"/>
      <c r="NLE43" s="131"/>
      <c r="NLF43" s="134"/>
      <c r="NLG43" s="130"/>
      <c r="NLH43" s="133"/>
      <c r="NLI43" s="145"/>
      <c r="NLJ43" s="129"/>
      <c r="NLK43" s="130"/>
      <c r="NLL43" s="130"/>
      <c r="NLM43" s="131"/>
      <c r="NLN43" s="134"/>
      <c r="NLO43" s="130"/>
      <c r="NLP43" s="133"/>
      <c r="NLQ43" s="145"/>
      <c r="NLR43" s="129"/>
      <c r="NLS43" s="130"/>
      <c r="NLT43" s="130"/>
      <c r="NLU43" s="131"/>
      <c r="NLV43" s="134"/>
      <c r="NLW43" s="130"/>
      <c r="NLX43" s="133"/>
      <c r="NLY43" s="145"/>
      <c r="NLZ43" s="129"/>
      <c r="NMA43" s="130"/>
      <c r="NMB43" s="130"/>
      <c r="NMC43" s="131"/>
      <c r="NMD43" s="134"/>
      <c r="NME43" s="130"/>
      <c r="NMF43" s="133"/>
      <c r="NMG43" s="145"/>
      <c r="NMH43" s="129"/>
      <c r="NMI43" s="130"/>
      <c r="NMJ43" s="130"/>
      <c r="NMK43" s="131"/>
      <c r="NML43" s="134"/>
      <c r="NMM43" s="130"/>
      <c r="NMN43" s="133"/>
      <c r="NMO43" s="145"/>
      <c r="NMP43" s="129"/>
      <c r="NMQ43" s="130"/>
      <c r="NMR43" s="130"/>
      <c r="NMS43" s="131"/>
      <c r="NMT43" s="134"/>
      <c r="NMU43" s="130"/>
      <c r="NMV43" s="133"/>
      <c r="NMW43" s="145"/>
      <c r="NMX43" s="129"/>
      <c r="NMY43" s="130"/>
      <c r="NMZ43" s="130"/>
      <c r="NNA43" s="131"/>
      <c r="NNB43" s="134"/>
      <c r="NNC43" s="130"/>
      <c r="NND43" s="133"/>
      <c r="NNE43" s="145"/>
      <c r="NNF43" s="129"/>
      <c r="NNG43" s="130"/>
      <c r="NNH43" s="130"/>
      <c r="NNI43" s="131"/>
      <c r="NNJ43" s="134"/>
      <c r="NNK43" s="130"/>
      <c r="NNL43" s="133"/>
      <c r="NNM43" s="145"/>
      <c r="NNN43" s="129"/>
      <c r="NNO43" s="130"/>
      <c r="NNP43" s="130"/>
      <c r="NNQ43" s="131"/>
      <c r="NNR43" s="134"/>
      <c r="NNS43" s="130"/>
      <c r="NNT43" s="133"/>
      <c r="NNU43" s="145"/>
      <c r="NNV43" s="129"/>
      <c r="NNW43" s="130"/>
      <c r="NNX43" s="130"/>
      <c r="NNY43" s="131"/>
      <c r="NNZ43" s="134"/>
      <c r="NOA43" s="130"/>
      <c r="NOB43" s="133"/>
      <c r="NOC43" s="145"/>
      <c r="NOD43" s="129"/>
      <c r="NOE43" s="130"/>
      <c r="NOF43" s="130"/>
      <c r="NOG43" s="131"/>
      <c r="NOH43" s="134"/>
      <c r="NOI43" s="130"/>
      <c r="NOJ43" s="133"/>
      <c r="NOK43" s="145"/>
      <c r="NOL43" s="129"/>
      <c r="NOM43" s="130"/>
      <c r="NON43" s="130"/>
      <c r="NOO43" s="131"/>
      <c r="NOP43" s="134"/>
      <c r="NOQ43" s="130"/>
      <c r="NOR43" s="133"/>
      <c r="NOS43" s="145"/>
      <c r="NOT43" s="129"/>
      <c r="NOU43" s="130"/>
      <c r="NOV43" s="130"/>
      <c r="NOW43" s="131"/>
      <c r="NOX43" s="134"/>
      <c r="NOY43" s="130"/>
      <c r="NOZ43" s="133"/>
      <c r="NPA43" s="145"/>
      <c r="NPB43" s="129"/>
      <c r="NPC43" s="130"/>
      <c r="NPD43" s="130"/>
      <c r="NPE43" s="131"/>
      <c r="NPF43" s="134"/>
      <c r="NPG43" s="130"/>
      <c r="NPH43" s="133"/>
      <c r="NPI43" s="145"/>
      <c r="NPJ43" s="129"/>
      <c r="NPK43" s="130"/>
      <c r="NPL43" s="130"/>
      <c r="NPM43" s="131"/>
      <c r="NPN43" s="134"/>
      <c r="NPO43" s="130"/>
      <c r="NPP43" s="133"/>
      <c r="NPQ43" s="145"/>
      <c r="NPR43" s="129"/>
      <c r="NPS43" s="130"/>
      <c r="NPT43" s="130"/>
      <c r="NPU43" s="131"/>
      <c r="NPV43" s="134"/>
      <c r="NPW43" s="130"/>
      <c r="NPX43" s="133"/>
      <c r="NPY43" s="145"/>
      <c r="NPZ43" s="129"/>
      <c r="NQA43" s="130"/>
      <c r="NQB43" s="130"/>
      <c r="NQC43" s="131"/>
      <c r="NQD43" s="134"/>
      <c r="NQE43" s="130"/>
      <c r="NQF43" s="133"/>
      <c r="NQG43" s="145"/>
      <c r="NQH43" s="129"/>
      <c r="NQI43" s="130"/>
      <c r="NQJ43" s="130"/>
      <c r="NQK43" s="131"/>
      <c r="NQL43" s="134"/>
      <c r="NQM43" s="130"/>
      <c r="NQN43" s="133"/>
      <c r="NQO43" s="145"/>
      <c r="NQP43" s="129"/>
      <c r="NQQ43" s="130"/>
      <c r="NQR43" s="130"/>
      <c r="NQS43" s="131"/>
      <c r="NQT43" s="134"/>
      <c r="NQU43" s="130"/>
      <c r="NQV43" s="133"/>
      <c r="NQW43" s="145"/>
      <c r="NQX43" s="129"/>
      <c r="NQY43" s="130"/>
      <c r="NQZ43" s="130"/>
      <c r="NRA43" s="131"/>
      <c r="NRB43" s="134"/>
      <c r="NRC43" s="130"/>
      <c r="NRD43" s="133"/>
      <c r="NRE43" s="145"/>
      <c r="NRF43" s="129"/>
      <c r="NRG43" s="130"/>
      <c r="NRH43" s="130"/>
      <c r="NRI43" s="131"/>
      <c r="NRJ43" s="134"/>
      <c r="NRK43" s="130"/>
      <c r="NRL43" s="133"/>
      <c r="NRM43" s="145"/>
      <c r="NRN43" s="129"/>
      <c r="NRO43" s="130"/>
      <c r="NRP43" s="130"/>
      <c r="NRQ43" s="131"/>
      <c r="NRR43" s="134"/>
      <c r="NRS43" s="130"/>
      <c r="NRT43" s="133"/>
      <c r="NRU43" s="145"/>
      <c r="NRV43" s="129"/>
      <c r="NRW43" s="130"/>
      <c r="NRX43" s="130"/>
      <c r="NRY43" s="131"/>
      <c r="NRZ43" s="134"/>
      <c r="NSA43" s="130"/>
      <c r="NSB43" s="133"/>
      <c r="NSC43" s="145"/>
      <c r="NSD43" s="129"/>
      <c r="NSE43" s="130"/>
      <c r="NSF43" s="130"/>
      <c r="NSG43" s="131"/>
      <c r="NSH43" s="134"/>
      <c r="NSI43" s="130"/>
      <c r="NSJ43" s="133"/>
      <c r="NSK43" s="145"/>
      <c r="NSL43" s="129"/>
      <c r="NSM43" s="130"/>
      <c r="NSN43" s="130"/>
      <c r="NSO43" s="131"/>
      <c r="NSP43" s="134"/>
      <c r="NSQ43" s="130"/>
      <c r="NSR43" s="133"/>
      <c r="NSS43" s="145"/>
      <c r="NST43" s="129"/>
      <c r="NSU43" s="130"/>
      <c r="NSV43" s="130"/>
      <c r="NSW43" s="131"/>
      <c r="NSX43" s="134"/>
      <c r="NSY43" s="130"/>
      <c r="NSZ43" s="133"/>
      <c r="NTA43" s="145"/>
      <c r="NTB43" s="129"/>
      <c r="NTC43" s="130"/>
      <c r="NTD43" s="130"/>
      <c r="NTE43" s="131"/>
      <c r="NTF43" s="134"/>
      <c r="NTG43" s="130"/>
      <c r="NTH43" s="133"/>
      <c r="NTI43" s="145"/>
      <c r="NTJ43" s="129"/>
      <c r="NTK43" s="130"/>
      <c r="NTL43" s="130"/>
      <c r="NTM43" s="131"/>
      <c r="NTN43" s="134"/>
      <c r="NTO43" s="130"/>
      <c r="NTP43" s="133"/>
      <c r="NTQ43" s="145"/>
      <c r="NTR43" s="129"/>
      <c r="NTS43" s="130"/>
      <c r="NTT43" s="130"/>
      <c r="NTU43" s="131"/>
      <c r="NTV43" s="134"/>
      <c r="NTW43" s="130"/>
      <c r="NTX43" s="133"/>
      <c r="NTY43" s="145"/>
      <c r="NTZ43" s="129"/>
      <c r="NUA43" s="130"/>
      <c r="NUB43" s="130"/>
      <c r="NUC43" s="131"/>
      <c r="NUD43" s="134"/>
      <c r="NUE43" s="130"/>
      <c r="NUF43" s="133"/>
      <c r="NUG43" s="145"/>
      <c r="NUH43" s="129"/>
      <c r="NUI43" s="130"/>
      <c r="NUJ43" s="130"/>
      <c r="NUK43" s="131"/>
      <c r="NUL43" s="134"/>
      <c r="NUM43" s="130"/>
      <c r="NUN43" s="133"/>
      <c r="NUO43" s="145"/>
      <c r="NUP43" s="129"/>
      <c r="NUQ43" s="130"/>
      <c r="NUR43" s="130"/>
      <c r="NUS43" s="131"/>
      <c r="NUT43" s="134"/>
      <c r="NUU43" s="130"/>
      <c r="NUV43" s="133"/>
      <c r="NUW43" s="145"/>
      <c r="NUX43" s="129"/>
      <c r="NUY43" s="130"/>
      <c r="NUZ43" s="130"/>
      <c r="NVA43" s="131"/>
      <c r="NVB43" s="134"/>
      <c r="NVC43" s="130"/>
      <c r="NVD43" s="133"/>
      <c r="NVE43" s="145"/>
      <c r="NVF43" s="129"/>
      <c r="NVG43" s="130"/>
      <c r="NVH43" s="130"/>
      <c r="NVI43" s="131"/>
      <c r="NVJ43" s="134"/>
      <c r="NVK43" s="130"/>
      <c r="NVL43" s="133"/>
      <c r="NVM43" s="145"/>
      <c r="NVN43" s="129"/>
      <c r="NVO43" s="130"/>
      <c r="NVP43" s="130"/>
      <c r="NVQ43" s="131"/>
      <c r="NVR43" s="134"/>
      <c r="NVS43" s="130"/>
      <c r="NVT43" s="133"/>
      <c r="NVU43" s="145"/>
      <c r="NVV43" s="129"/>
      <c r="NVW43" s="130"/>
      <c r="NVX43" s="130"/>
      <c r="NVY43" s="131"/>
      <c r="NVZ43" s="134"/>
      <c r="NWA43" s="130"/>
      <c r="NWB43" s="133"/>
      <c r="NWC43" s="145"/>
      <c r="NWD43" s="129"/>
      <c r="NWE43" s="130"/>
      <c r="NWF43" s="130"/>
      <c r="NWG43" s="131"/>
      <c r="NWH43" s="134"/>
      <c r="NWI43" s="130"/>
      <c r="NWJ43" s="133"/>
      <c r="NWK43" s="145"/>
      <c r="NWL43" s="129"/>
      <c r="NWM43" s="130"/>
      <c r="NWN43" s="130"/>
      <c r="NWO43" s="131"/>
      <c r="NWP43" s="134"/>
      <c r="NWQ43" s="130"/>
      <c r="NWR43" s="133"/>
      <c r="NWS43" s="145"/>
      <c r="NWT43" s="129"/>
      <c r="NWU43" s="130"/>
      <c r="NWV43" s="130"/>
      <c r="NWW43" s="131"/>
      <c r="NWX43" s="134"/>
      <c r="NWY43" s="130"/>
      <c r="NWZ43" s="133"/>
      <c r="NXA43" s="145"/>
      <c r="NXB43" s="129"/>
      <c r="NXC43" s="130"/>
      <c r="NXD43" s="130"/>
      <c r="NXE43" s="131"/>
      <c r="NXF43" s="134"/>
      <c r="NXG43" s="130"/>
      <c r="NXH43" s="133"/>
      <c r="NXI43" s="145"/>
      <c r="NXJ43" s="129"/>
      <c r="NXK43" s="130"/>
      <c r="NXL43" s="130"/>
      <c r="NXM43" s="131"/>
      <c r="NXN43" s="134"/>
      <c r="NXO43" s="130"/>
      <c r="NXP43" s="133"/>
      <c r="NXQ43" s="145"/>
      <c r="NXR43" s="129"/>
      <c r="NXS43" s="130"/>
      <c r="NXT43" s="130"/>
      <c r="NXU43" s="131"/>
      <c r="NXV43" s="134"/>
      <c r="NXW43" s="130"/>
      <c r="NXX43" s="133"/>
      <c r="NXY43" s="145"/>
      <c r="NXZ43" s="129"/>
      <c r="NYA43" s="130"/>
      <c r="NYB43" s="130"/>
      <c r="NYC43" s="131"/>
      <c r="NYD43" s="134"/>
      <c r="NYE43" s="130"/>
      <c r="NYF43" s="133"/>
      <c r="NYG43" s="145"/>
      <c r="NYH43" s="129"/>
      <c r="NYI43" s="130"/>
      <c r="NYJ43" s="130"/>
      <c r="NYK43" s="131"/>
      <c r="NYL43" s="134"/>
      <c r="NYM43" s="130"/>
      <c r="NYN43" s="133"/>
      <c r="NYO43" s="145"/>
      <c r="NYP43" s="129"/>
      <c r="NYQ43" s="130"/>
      <c r="NYR43" s="130"/>
      <c r="NYS43" s="131"/>
      <c r="NYT43" s="134"/>
      <c r="NYU43" s="130"/>
      <c r="NYV43" s="133"/>
      <c r="NYW43" s="145"/>
      <c r="NYX43" s="129"/>
      <c r="NYY43" s="130"/>
      <c r="NYZ43" s="130"/>
      <c r="NZA43" s="131"/>
      <c r="NZB43" s="134"/>
      <c r="NZC43" s="130"/>
      <c r="NZD43" s="133"/>
      <c r="NZE43" s="145"/>
      <c r="NZF43" s="129"/>
      <c r="NZG43" s="130"/>
      <c r="NZH43" s="130"/>
      <c r="NZI43" s="131"/>
      <c r="NZJ43" s="134"/>
      <c r="NZK43" s="130"/>
      <c r="NZL43" s="133"/>
      <c r="NZM43" s="145"/>
      <c r="NZN43" s="129"/>
      <c r="NZO43" s="130"/>
      <c r="NZP43" s="130"/>
      <c r="NZQ43" s="131"/>
      <c r="NZR43" s="134"/>
      <c r="NZS43" s="130"/>
      <c r="NZT43" s="133"/>
      <c r="NZU43" s="145"/>
      <c r="NZV43" s="129"/>
      <c r="NZW43" s="130"/>
      <c r="NZX43" s="130"/>
      <c r="NZY43" s="131"/>
      <c r="NZZ43" s="134"/>
      <c r="OAA43" s="130"/>
      <c r="OAB43" s="133"/>
      <c r="OAC43" s="145"/>
      <c r="OAD43" s="129"/>
      <c r="OAE43" s="130"/>
      <c r="OAF43" s="130"/>
      <c r="OAG43" s="131"/>
      <c r="OAH43" s="134"/>
      <c r="OAI43" s="130"/>
      <c r="OAJ43" s="133"/>
      <c r="OAK43" s="145"/>
      <c r="OAL43" s="129"/>
      <c r="OAM43" s="130"/>
      <c r="OAN43" s="130"/>
      <c r="OAO43" s="131"/>
      <c r="OAP43" s="134"/>
      <c r="OAQ43" s="130"/>
      <c r="OAR43" s="133"/>
      <c r="OAS43" s="145"/>
      <c r="OAT43" s="129"/>
      <c r="OAU43" s="130"/>
      <c r="OAV43" s="130"/>
      <c r="OAW43" s="131"/>
      <c r="OAX43" s="134"/>
      <c r="OAY43" s="130"/>
      <c r="OAZ43" s="133"/>
      <c r="OBA43" s="145"/>
      <c r="OBB43" s="129"/>
      <c r="OBC43" s="130"/>
      <c r="OBD43" s="130"/>
      <c r="OBE43" s="131"/>
      <c r="OBF43" s="134"/>
      <c r="OBG43" s="130"/>
      <c r="OBH43" s="133"/>
      <c r="OBI43" s="145"/>
      <c r="OBJ43" s="129"/>
      <c r="OBK43" s="130"/>
      <c r="OBL43" s="130"/>
      <c r="OBM43" s="131"/>
      <c r="OBN43" s="134"/>
      <c r="OBO43" s="130"/>
      <c r="OBP43" s="133"/>
      <c r="OBQ43" s="145"/>
      <c r="OBR43" s="129"/>
      <c r="OBS43" s="130"/>
      <c r="OBT43" s="130"/>
      <c r="OBU43" s="131"/>
      <c r="OBV43" s="134"/>
      <c r="OBW43" s="130"/>
      <c r="OBX43" s="133"/>
      <c r="OBY43" s="145"/>
      <c r="OBZ43" s="129"/>
      <c r="OCA43" s="130"/>
      <c r="OCB43" s="130"/>
      <c r="OCC43" s="131"/>
      <c r="OCD43" s="134"/>
      <c r="OCE43" s="130"/>
      <c r="OCF43" s="133"/>
      <c r="OCG43" s="145"/>
      <c r="OCH43" s="129"/>
      <c r="OCI43" s="130"/>
      <c r="OCJ43" s="130"/>
      <c r="OCK43" s="131"/>
      <c r="OCL43" s="134"/>
      <c r="OCM43" s="130"/>
      <c r="OCN43" s="133"/>
      <c r="OCO43" s="145"/>
      <c r="OCP43" s="129"/>
      <c r="OCQ43" s="130"/>
      <c r="OCR43" s="130"/>
      <c r="OCS43" s="131"/>
      <c r="OCT43" s="134"/>
      <c r="OCU43" s="130"/>
      <c r="OCV43" s="133"/>
      <c r="OCW43" s="145"/>
      <c r="OCX43" s="129"/>
      <c r="OCY43" s="130"/>
      <c r="OCZ43" s="130"/>
      <c r="ODA43" s="131"/>
      <c r="ODB43" s="134"/>
      <c r="ODC43" s="130"/>
      <c r="ODD43" s="133"/>
      <c r="ODE43" s="145"/>
      <c r="ODF43" s="129"/>
      <c r="ODG43" s="130"/>
      <c r="ODH43" s="130"/>
      <c r="ODI43" s="131"/>
      <c r="ODJ43" s="134"/>
      <c r="ODK43" s="130"/>
      <c r="ODL43" s="133"/>
      <c r="ODM43" s="145"/>
      <c r="ODN43" s="129"/>
      <c r="ODO43" s="130"/>
      <c r="ODP43" s="130"/>
      <c r="ODQ43" s="131"/>
      <c r="ODR43" s="134"/>
      <c r="ODS43" s="130"/>
      <c r="ODT43" s="133"/>
      <c r="ODU43" s="145"/>
      <c r="ODV43" s="129"/>
      <c r="ODW43" s="130"/>
      <c r="ODX43" s="130"/>
      <c r="ODY43" s="131"/>
      <c r="ODZ43" s="134"/>
      <c r="OEA43" s="130"/>
      <c r="OEB43" s="133"/>
      <c r="OEC43" s="145"/>
      <c r="OED43" s="129"/>
      <c r="OEE43" s="130"/>
      <c r="OEF43" s="130"/>
      <c r="OEG43" s="131"/>
      <c r="OEH43" s="134"/>
      <c r="OEI43" s="130"/>
      <c r="OEJ43" s="133"/>
      <c r="OEK43" s="145"/>
      <c r="OEL43" s="129"/>
      <c r="OEM43" s="130"/>
      <c r="OEN43" s="130"/>
      <c r="OEO43" s="131"/>
      <c r="OEP43" s="134"/>
      <c r="OEQ43" s="130"/>
      <c r="OER43" s="133"/>
      <c r="OES43" s="145"/>
      <c r="OET43" s="129"/>
      <c r="OEU43" s="130"/>
      <c r="OEV43" s="130"/>
      <c r="OEW43" s="131"/>
      <c r="OEX43" s="134"/>
      <c r="OEY43" s="130"/>
      <c r="OEZ43" s="133"/>
      <c r="OFA43" s="145"/>
      <c r="OFB43" s="129"/>
      <c r="OFC43" s="130"/>
      <c r="OFD43" s="130"/>
      <c r="OFE43" s="131"/>
      <c r="OFF43" s="134"/>
      <c r="OFG43" s="130"/>
      <c r="OFH43" s="133"/>
      <c r="OFI43" s="145"/>
      <c r="OFJ43" s="129"/>
      <c r="OFK43" s="130"/>
      <c r="OFL43" s="130"/>
      <c r="OFM43" s="131"/>
      <c r="OFN43" s="134"/>
      <c r="OFO43" s="130"/>
      <c r="OFP43" s="133"/>
      <c r="OFQ43" s="145"/>
      <c r="OFR43" s="129"/>
      <c r="OFS43" s="130"/>
      <c r="OFT43" s="130"/>
      <c r="OFU43" s="131"/>
      <c r="OFV43" s="134"/>
      <c r="OFW43" s="130"/>
      <c r="OFX43" s="133"/>
      <c r="OFY43" s="145"/>
      <c r="OFZ43" s="129"/>
      <c r="OGA43" s="130"/>
      <c r="OGB43" s="130"/>
      <c r="OGC43" s="131"/>
      <c r="OGD43" s="134"/>
      <c r="OGE43" s="130"/>
      <c r="OGF43" s="133"/>
      <c r="OGG43" s="145"/>
      <c r="OGH43" s="129"/>
      <c r="OGI43" s="130"/>
      <c r="OGJ43" s="130"/>
      <c r="OGK43" s="131"/>
      <c r="OGL43" s="134"/>
      <c r="OGM43" s="130"/>
      <c r="OGN43" s="133"/>
      <c r="OGO43" s="145"/>
      <c r="OGP43" s="129"/>
      <c r="OGQ43" s="130"/>
      <c r="OGR43" s="130"/>
      <c r="OGS43" s="131"/>
      <c r="OGT43" s="134"/>
      <c r="OGU43" s="130"/>
      <c r="OGV43" s="133"/>
      <c r="OGW43" s="145"/>
      <c r="OGX43" s="129"/>
      <c r="OGY43" s="130"/>
      <c r="OGZ43" s="130"/>
      <c r="OHA43" s="131"/>
      <c r="OHB43" s="134"/>
      <c r="OHC43" s="130"/>
      <c r="OHD43" s="133"/>
      <c r="OHE43" s="145"/>
      <c r="OHF43" s="129"/>
      <c r="OHG43" s="130"/>
      <c r="OHH43" s="130"/>
      <c r="OHI43" s="131"/>
      <c r="OHJ43" s="134"/>
      <c r="OHK43" s="130"/>
      <c r="OHL43" s="133"/>
      <c r="OHM43" s="145"/>
      <c r="OHN43" s="129"/>
      <c r="OHO43" s="130"/>
      <c r="OHP43" s="130"/>
      <c r="OHQ43" s="131"/>
      <c r="OHR43" s="134"/>
      <c r="OHS43" s="130"/>
      <c r="OHT43" s="133"/>
      <c r="OHU43" s="145"/>
      <c r="OHV43" s="129"/>
      <c r="OHW43" s="130"/>
      <c r="OHX43" s="130"/>
      <c r="OHY43" s="131"/>
      <c r="OHZ43" s="134"/>
      <c r="OIA43" s="130"/>
      <c r="OIB43" s="133"/>
      <c r="OIC43" s="145"/>
      <c r="OID43" s="129"/>
      <c r="OIE43" s="130"/>
      <c r="OIF43" s="130"/>
      <c r="OIG43" s="131"/>
      <c r="OIH43" s="134"/>
      <c r="OII43" s="130"/>
      <c r="OIJ43" s="133"/>
      <c r="OIK43" s="145"/>
      <c r="OIL43" s="129"/>
      <c r="OIM43" s="130"/>
      <c r="OIN43" s="130"/>
      <c r="OIO43" s="131"/>
      <c r="OIP43" s="134"/>
      <c r="OIQ43" s="130"/>
      <c r="OIR43" s="133"/>
      <c r="OIS43" s="145"/>
      <c r="OIT43" s="129"/>
      <c r="OIU43" s="130"/>
      <c r="OIV43" s="130"/>
      <c r="OIW43" s="131"/>
      <c r="OIX43" s="134"/>
      <c r="OIY43" s="130"/>
      <c r="OIZ43" s="133"/>
      <c r="OJA43" s="145"/>
      <c r="OJB43" s="129"/>
      <c r="OJC43" s="130"/>
      <c r="OJD43" s="130"/>
      <c r="OJE43" s="131"/>
      <c r="OJF43" s="134"/>
      <c r="OJG43" s="130"/>
      <c r="OJH43" s="133"/>
      <c r="OJI43" s="145"/>
      <c r="OJJ43" s="129"/>
      <c r="OJK43" s="130"/>
      <c r="OJL43" s="130"/>
      <c r="OJM43" s="131"/>
      <c r="OJN43" s="134"/>
      <c r="OJO43" s="130"/>
      <c r="OJP43" s="133"/>
      <c r="OJQ43" s="145"/>
      <c r="OJR43" s="129"/>
      <c r="OJS43" s="130"/>
      <c r="OJT43" s="130"/>
      <c r="OJU43" s="131"/>
      <c r="OJV43" s="134"/>
      <c r="OJW43" s="130"/>
      <c r="OJX43" s="133"/>
      <c r="OJY43" s="145"/>
      <c r="OJZ43" s="129"/>
      <c r="OKA43" s="130"/>
      <c r="OKB43" s="130"/>
      <c r="OKC43" s="131"/>
      <c r="OKD43" s="134"/>
      <c r="OKE43" s="130"/>
      <c r="OKF43" s="133"/>
      <c r="OKG43" s="145"/>
      <c r="OKH43" s="129"/>
      <c r="OKI43" s="130"/>
      <c r="OKJ43" s="130"/>
      <c r="OKK43" s="131"/>
      <c r="OKL43" s="134"/>
      <c r="OKM43" s="130"/>
      <c r="OKN43" s="133"/>
      <c r="OKO43" s="145"/>
      <c r="OKP43" s="129"/>
      <c r="OKQ43" s="130"/>
      <c r="OKR43" s="130"/>
      <c r="OKS43" s="131"/>
      <c r="OKT43" s="134"/>
      <c r="OKU43" s="130"/>
      <c r="OKV43" s="133"/>
      <c r="OKW43" s="145"/>
      <c r="OKX43" s="129"/>
      <c r="OKY43" s="130"/>
      <c r="OKZ43" s="130"/>
      <c r="OLA43" s="131"/>
      <c r="OLB43" s="134"/>
      <c r="OLC43" s="130"/>
      <c r="OLD43" s="133"/>
      <c r="OLE43" s="145"/>
      <c r="OLF43" s="129"/>
      <c r="OLG43" s="130"/>
      <c r="OLH43" s="130"/>
      <c r="OLI43" s="131"/>
      <c r="OLJ43" s="134"/>
      <c r="OLK43" s="130"/>
      <c r="OLL43" s="133"/>
      <c r="OLM43" s="145"/>
      <c r="OLN43" s="129"/>
      <c r="OLO43" s="130"/>
      <c r="OLP43" s="130"/>
      <c r="OLQ43" s="131"/>
      <c r="OLR43" s="134"/>
      <c r="OLS43" s="130"/>
      <c r="OLT43" s="133"/>
      <c r="OLU43" s="145"/>
      <c r="OLV43" s="129"/>
      <c r="OLW43" s="130"/>
      <c r="OLX43" s="130"/>
      <c r="OLY43" s="131"/>
      <c r="OLZ43" s="134"/>
      <c r="OMA43" s="130"/>
      <c r="OMB43" s="133"/>
      <c r="OMC43" s="145"/>
      <c r="OMD43" s="129"/>
      <c r="OME43" s="130"/>
      <c r="OMF43" s="130"/>
      <c r="OMG43" s="131"/>
      <c r="OMH43" s="134"/>
      <c r="OMI43" s="130"/>
      <c r="OMJ43" s="133"/>
      <c r="OMK43" s="145"/>
      <c r="OML43" s="129"/>
      <c r="OMM43" s="130"/>
      <c r="OMN43" s="130"/>
      <c r="OMO43" s="131"/>
      <c r="OMP43" s="134"/>
      <c r="OMQ43" s="130"/>
      <c r="OMR43" s="133"/>
      <c r="OMS43" s="145"/>
      <c r="OMT43" s="129"/>
      <c r="OMU43" s="130"/>
      <c r="OMV43" s="130"/>
      <c r="OMW43" s="131"/>
      <c r="OMX43" s="134"/>
      <c r="OMY43" s="130"/>
      <c r="OMZ43" s="133"/>
      <c r="ONA43" s="145"/>
      <c r="ONB43" s="129"/>
      <c r="ONC43" s="130"/>
      <c r="OND43" s="130"/>
      <c r="ONE43" s="131"/>
      <c r="ONF43" s="134"/>
      <c r="ONG43" s="130"/>
      <c r="ONH43" s="133"/>
      <c r="ONI43" s="145"/>
      <c r="ONJ43" s="129"/>
      <c r="ONK43" s="130"/>
      <c r="ONL43" s="130"/>
      <c r="ONM43" s="131"/>
      <c r="ONN43" s="134"/>
      <c r="ONO43" s="130"/>
      <c r="ONP43" s="133"/>
      <c r="ONQ43" s="145"/>
      <c r="ONR43" s="129"/>
      <c r="ONS43" s="130"/>
      <c r="ONT43" s="130"/>
      <c r="ONU43" s="131"/>
      <c r="ONV43" s="134"/>
      <c r="ONW43" s="130"/>
      <c r="ONX43" s="133"/>
      <c r="ONY43" s="145"/>
      <c r="ONZ43" s="129"/>
      <c r="OOA43" s="130"/>
      <c r="OOB43" s="130"/>
      <c r="OOC43" s="131"/>
      <c r="OOD43" s="134"/>
      <c r="OOE43" s="130"/>
      <c r="OOF43" s="133"/>
      <c r="OOG43" s="145"/>
      <c r="OOH43" s="129"/>
      <c r="OOI43" s="130"/>
      <c r="OOJ43" s="130"/>
      <c r="OOK43" s="131"/>
      <c r="OOL43" s="134"/>
      <c r="OOM43" s="130"/>
      <c r="OON43" s="133"/>
      <c r="OOO43" s="145"/>
      <c r="OOP43" s="129"/>
      <c r="OOQ43" s="130"/>
      <c r="OOR43" s="130"/>
      <c r="OOS43" s="131"/>
      <c r="OOT43" s="134"/>
      <c r="OOU43" s="130"/>
      <c r="OOV43" s="133"/>
      <c r="OOW43" s="145"/>
      <c r="OOX43" s="129"/>
      <c r="OOY43" s="130"/>
      <c r="OOZ43" s="130"/>
      <c r="OPA43" s="131"/>
      <c r="OPB43" s="134"/>
      <c r="OPC43" s="130"/>
      <c r="OPD43" s="133"/>
      <c r="OPE43" s="145"/>
      <c r="OPF43" s="129"/>
      <c r="OPG43" s="130"/>
      <c r="OPH43" s="130"/>
      <c r="OPI43" s="131"/>
      <c r="OPJ43" s="134"/>
      <c r="OPK43" s="130"/>
      <c r="OPL43" s="133"/>
      <c r="OPM43" s="145"/>
      <c r="OPN43" s="129"/>
      <c r="OPO43" s="130"/>
      <c r="OPP43" s="130"/>
      <c r="OPQ43" s="131"/>
      <c r="OPR43" s="134"/>
      <c r="OPS43" s="130"/>
      <c r="OPT43" s="133"/>
      <c r="OPU43" s="145"/>
      <c r="OPV43" s="129"/>
      <c r="OPW43" s="130"/>
      <c r="OPX43" s="130"/>
      <c r="OPY43" s="131"/>
      <c r="OPZ43" s="134"/>
      <c r="OQA43" s="130"/>
      <c r="OQB43" s="133"/>
      <c r="OQC43" s="145"/>
      <c r="OQD43" s="129"/>
      <c r="OQE43" s="130"/>
      <c r="OQF43" s="130"/>
      <c r="OQG43" s="131"/>
      <c r="OQH43" s="134"/>
      <c r="OQI43" s="130"/>
      <c r="OQJ43" s="133"/>
      <c r="OQK43" s="145"/>
      <c r="OQL43" s="129"/>
      <c r="OQM43" s="130"/>
      <c r="OQN43" s="130"/>
      <c r="OQO43" s="131"/>
      <c r="OQP43" s="134"/>
      <c r="OQQ43" s="130"/>
      <c r="OQR43" s="133"/>
      <c r="OQS43" s="145"/>
      <c r="OQT43" s="129"/>
      <c r="OQU43" s="130"/>
      <c r="OQV43" s="130"/>
      <c r="OQW43" s="131"/>
      <c r="OQX43" s="134"/>
      <c r="OQY43" s="130"/>
      <c r="OQZ43" s="133"/>
      <c r="ORA43" s="145"/>
      <c r="ORB43" s="129"/>
      <c r="ORC43" s="130"/>
      <c r="ORD43" s="130"/>
      <c r="ORE43" s="131"/>
      <c r="ORF43" s="134"/>
      <c r="ORG43" s="130"/>
      <c r="ORH43" s="133"/>
      <c r="ORI43" s="145"/>
      <c r="ORJ43" s="129"/>
      <c r="ORK43" s="130"/>
      <c r="ORL43" s="130"/>
      <c r="ORM43" s="131"/>
      <c r="ORN43" s="134"/>
      <c r="ORO43" s="130"/>
      <c r="ORP43" s="133"/>
      <c r="ORQ43" s="145"/>
      <c r="ORR43" s="129"/>
      <c r="ORS43" s="130"/>
      <c r="ORT43" s="130"/>
      <c r="ORU43" s="131"/>
      <c r="ORV43" s="134"/>
      <c r="ORW43" s="130"/>
      <c r="ORX43" s="133"/>
      <c r="ORY43" s="145"/>
      <c r="ORZ43" s="129"/>
      <c r="OSA43" s="130"/>
      <c r="OSB43" s="130"/>
      <c r="OSC43" s="131"/>
      <c r="OSD43" s="134"/>
      <c r="OSE43" s="130"/>
      <c r="OSF43" s="133"/>
      <c r="OSG43" s="145"/>
      <c r="OSH43" s="129"/>
      <c r="OSI43" s="130"/>
      <c r="OSJ43" s="130"/>
      <c r="OSK43" s="131"/>
      <c r="OSL43" s="134"/>
      <c r="OSM43" s="130"/>
      <c r="OSN43" s="133"/>
      <c r="OSO43" s="145"/>
      <c r="OSP43" s="129"/>
      <c r="OSQ43" s="130"/>
      <c r="OSR43" s="130"/>
      <c r="OSS43" s="131"/>
      <c r="OST43" s="134"/>
      <c r="OSU43" s="130"/>
      <c r="OSV43" s="133"/>
      <c r="OSW43" s="145"/>
      <c r="OSX43" s="129"/>
      <c r="OSY43" s="130"/>
      <c r="OSZ43" s="130"/>
      <c r="OTA43" s="131"/>
      <c r="OTB43" s="134"/>
      <c r="OTC43" s="130"/>
      <c r="OTD43" s="133"/>
      <c r="OTE43" s="145"/>
      <c r="OTF43" s="129"/>
      <c r="OTG43" s="130"/>
      <c r="OTH43" s="130"/>
      <c r="OTI43" s="131"/>
      <c r="OTJ43" s="134"/>
      <c r="OTK43" s="130"/>
      <c r="OTL43" s="133"/>
      <c r="OTM43" s="145"/>
      <c r="OTN43" s="129"/>
      <c r="OTO43" s="130"/>
      <c r="OTP43" s="130"/>
      <c r="OTQ43" s="131"/>
      <c r="OTR43" s="134"/>
      <c r="OTS43" s="130"/>
      <c r="OTT43" s="133"/>
      <c r="OTU43" s="145"/>
      <c r="OTV43" s="129"/>
      <c r="OTW43" s="130"/>
      <c r="OTX43" s="130"/>
      <c r="OTY43" s="131"/>
      <c r="OTZ43" s="134"/>
      <c r="OUA43" s="130"/>
      <c r="OUB43" s="133"/>
      <c r="OUC43" s="145"/>
      <c r="OUD43" s="129"/>
      <c r="OUE43" s="130"/>
      <c r="OUF43" s="130"/>
      <c r="OUG43" s="131"/>
      <c r="OUH43" s="134"/>
      <c r="OUI43" s="130"/>
      <c r="OUJ43" s="133"/>
      <c r="OUK43" s="145"/>
      <c r="OUL43" s="129"/>
      <c r="OUM43" s="130"/>
      <c r="OUN43" s="130"/>
      <c r="OUO43" s="131"/>
      <c r="OUP43" s="134"/>
      <c r="OUQ43" s="130"/>
      <c r="OUR43" s="133"/>
      <c r="OUS43" s="145"/>
      <c r="OUT43" s="129"/>
      <c r="OUU43" s="130"/>
      <c r="OUV43" s="130"/>
      <c r="OUW43" s="131"/>
      <c r="OUX43" s="134"/>
      <c r="OUY43" s="130"/>
      <c r="OUZ43" s="133"/>
      <c r="OVA43" s="145"/>
      <c r="OVB43" s="129"/>
      <c r="OVC43" s="130"/>
      <c r="OVD43" s="130"/>
      <c r="OVE43" s="131"/>
      <c r="OVF43" s="134"/>
      <c r="OVG43" s="130"/>
      <c r="OVH43" s="133"/>
      <c r="OVI43" s="145"/>
      <c r="OVJ43" s="129"/>
      <c r="OVK43" s="130"/>
      <c r="OVL43" s="130"/>
      <c r="OVM43" s="131"/>
      <c r="OVN43" s="134"/>
      <c r="OVO43" s="130"/>
      <c r="OVP43" s="133"/>
      <c r="OVQ43" s="145"/>
      <c r="OVR43" s="129"/>
      <c r="OVS43" s="130"/>
      <c r="OVT43" s="130"/>
      <c r="OVU43" s="131"/>
      <c r="OVV43" s="134"/>
      <c r="OVW43" s="130"/>
      <c r="OVX43" s="133"/>
      <c r="OVY43" s="145"/>
      <c r="OVZ43" s="129"/>
      <c r="OWA43" s="130"/>
      <c r="OWB43" s="130"/>
      <c r="OWC43" s="131"/>
      <c r="OWD43" s="134"/>
      <c r="OWE43" s="130"/>
      <c r="OWF43" s="133"/>
      <c r="OWG43" s="145"/>
      <c r="OWH43" s="129"/>
      <c r="OWI43" s="130"/>
      <c r="OWJ43" s="130"/>
      <c r="OWK43" s="131"/>
      <c r="OWL43" s="134"/>
      <c r="OWM43" s="130"/>
      <c r="OWN43" s="133"/>
      <c r="OWO43" s="145"/>
      <c r="OWP43" s="129"/>
      <c r="OWQ43" s="130"/>
      <c r="OWR43" s="130"/>
      <c r="OWS43" s="131"/>
      <c r="OWT43" s="134"/>
      <c r="OWU43" s="130"/>
      <c r="OWV43" s="133"/>
      <c r="OWW43" s="145"/>
      <c r="OWX43" s="129"/>
      <c r="OWY43" s="130"/>
      <c r="OWZ43" s="130"/>
      <c r="OXA43" s="131"/>
      <c r="OXB43" s="134"/>
      <c r="OXC43" s="130"/>
      <c r="OXD43" s="133"/>
      <c r="OXE43" s="145"/>
      <c r="OXF43" s="129"/>
      <c r="OXG43" s="130"/>
      <c r="OXH43" s="130"/>
      <c r="OXI43" s="131"/>
      <c r="OXJ43" s="134"/>
      <c r="OXK43" s="130"/>
      <c r="OXL43" s="133"/>
      <c r="OXM43" s="145"/>
      <c r="OXN43" s="129"/>
      <c r="OXO43" s="130"/>
      <c r="OXP43" s="130"/>
      <c r="OXQ43" s="131"/>
      <c r="OXR43" s="134"/>
      <c r="OXS43" s="130"/>
      <c r="OXT43" s="133"/>
      <c r="OXU43" s="145"/>
      <c r="OXV43" s="129"/>
      <c r="OXW43" s="130"/>
      <c r="OXX43" s="130"/>
      <c r="OXY43" s="131"/>
      <c r="OXZ43" s="134"/>
      <c r="OYA43" s="130"/>
      <c r="OYB43" s="133"/>
      <c r="OYC43" s="145"/>
      <c r="OYD43" s="129"/>
      <c r="OYE43" s="130"/>
      <c r="OYF43" s="130"/>
      <c r="OYG43" s="131"/>
      <c r="OYH43" s="134"/>
      <c r="OYI43" s="130"/>
      <c r="OYJ43" s="133"/>
      <c r="OYK43" s="145"/>
      <c r="OYL43" s="129"/>
      <c r="OYM43" s="130"/>
      <c r="OYN43" s="130"/>
      <c r="OYO43" s="131"/>
      <c r="OYP43" s="134"/>
      <c r="OYQ43" s="130"/>
      <c r="OYR43" s="133"/>
      <c r="OYS43" s="145"/>
      <c r="OYT43" s="129"/>
      <c r="OYU43" s="130"/>
      <c r="OYV43" s="130"/>
      <c r="OYW43" s="131"/>
      <c r="OYX43" s="134"/>
      <c r="OYY43" s="130"/>
      <c r="OYZ43" s="133"/>
      <c r="OZA43" s="145"/>
      <c r="OZB43" s="129"/>
      <c r="OZC43" s="130"/>
      <c r="OZD43" s="130"/>
      <c r="OZE43" s="131"/>
      <c r="OZF43" s="134"/>
      <c r="OZG43" s="130"/>
      <c r="OZH43" s="133"/>
      <c r="OZI43" s="145"/>
      <c r="OZJ43" s="129"/>
      <c r="OZK43" s="130"/>
      <c r="OZL43" s="130"/>
      <c r="OZM43" s="131"/>
      <c r="OZN43" s="134"/>
      <c r="OZO43" s="130"/>
      <c r="OZP43" s="133"/>
      <c r="OZQ43" s="145"/>
      <c r="OZR43" s="129"/>
      <c r="OZS43" s="130"/>
      <c r="OZT43" s="130"/>
      <c r="OZU43" s="131"/>
      <c r="OZV43" s="134"/>
      <c r="OZW43" s="130"/>
      <c r="OZX43" s="133"/>
      <c r="OZY43" s="145"/>
      <c r="OZZ43" s="129"/>
      <c r="PAA43" s="130"/>
      <c r="PAB43" s="130"/>
      <c r="PAC43" s="131"/>
      <c r="PAD43" s="134"/>
      <c r="PAE43" s="130"/>
      <c r="PAF43" s="133"/>
      <c r="PAG43" s="145"/>
      <c r="PAH43" s="129"/>
      <c r="PAI43" s="130"/>
      <c r="PAJ43" s="130"/>
      <c r="PAK43" s="131"/>
      <c r="PAL43" s="134"/>
      <c r="PAM43" s="130"/>
      <c r="PAN43" s="133"/>
      <c r="PAO43" s="145"/>
      <c r="PAP43" s="129"/>
      <c r="PAQ43" s="130"/>
      <c r="PAR43" s="130"/>
      <c r="PAS43" s="131"/>
      <c r="PAT43" s="134"/>
      <c r="PAU43" s="130"/>
      <c r="PAV43" s="133"/>
      <c r="PAW43" s="145"/>
      <c r="PAX43" s="129"/>
      <c r="PAY43" s="130"/>
      <c r="PAZ43" s="130"/>
      <c r="PBA43" s="131"/>
      <c r="PBB43" s="134"/>
      <c r="PBC43" s="130"/>
      <c r="PBD43" s="133"/>
      <c r="PBE43" s="145"/>
      <c r="PBF43" s="129"/>
      <c r="PBG43" s="130"/>
      <c r="PBH43" s="130"/>
      <c r="PBI43" s="131"/>
      <c r="PBJ43" s="134"/>
      <c r="PBK43" s="130"/>
      <c r="PBL43" s="133"/>
      <c r="PBM43" s="145"/>
      <c r="PBN43" s="129"/>
      <c r="PBO43" s="130"/>
      <c r="PBP43" s="130"/>
      <c r="PBQ43" s="131"/>
      <c r="PBR43" s="134"/>
      <c r="PBS43" s="130"/>
      <c r="PBT43" s="133"/>
      <c r="PBU43" s="145"/>
      <c r="PBV43" s="129"/>
      <c r="PBW43" s="130"/>
      <c r="PBX43" s="130"/>
      <c r="PBY43" s="131"/>
      <c r="PBZ43" s="134"/>
      <c r="PCA43" s="130"/>
      <c r="PCB43" s="133"/>
      <c r="PCC43" s="145"/>
      <c r="PCD43" s="129"/>
      <c r="PCE43" s="130"/>
      <c r="PCF43" s="130"/>
      <c r="PCG43" s="131"/>
      <c r="PCH43" s="134"/>
      <c r="PCI43" s="130"/>
      <c r="PCJ43" s="133"/>
      <c r="PCK43" s="145"/>
      <c r="PCL43" s="129"/>
      <c r="PCM43" s="130"/>
      <c r="PCN43" s="130"/>
      <c r="PCO43" s="131"/>
      <c r="PCP43" s="134"/>
      <c r="PCQ43" s="130"/>
      <c r="PCR43" s="133"/>
      <c r="PCS43" s="145"/>
      <c r="PCT43" s="129"/>
      <c r="PCU43" s="130"/>
      <c r="PCV43" s="130"/>
      <c r="PCW43" s="131"/>
      <c r="PCX43" s="134"/>
      <c r="PCY43" s="130"/>
      <c r="PCZ43" s="133"/>
      <c r="PDA43" s="145"/>
      <c r="PDB43" s="129"/>
      <c r="PDC43" s="130"/>
      <c r="PDD43" s="130"/>
      <c r="PDE43" s="131"/>
      <c r="PDF43" s="134"/>
      <c r="PDG43" s="130"/>
      <c r="PDH43" s="133"/>
      <c r="PDI43" s="145"/>
      <c r="PDJ43" s="129"/>
      <c r="PDK43" s="130"/>
      <c r="PDL43" s="130"/>
      <c r="PDM43" s="131"/>
      <c r="PDN43" s="134"/>
      <c r="PDO43" s="130"/>
      <c r="PDP43" s="133"/>
      <c r="PDQ43" s="145"/>
      <c r="PDR43" s="129"/>
      <c r="PDS43" s="130"/>
      <c r="PDT43" s="130"/>
      <c r="PDU43" s="131"/>
      <c r="PDV43" s="134"/>
      <c r="PDW43" s="130"/>
      <c r="PDX43" s="133"/>
      <c r="PDY43" s="145"/>
      <c r="PDZ43" s="129"/>
      <c r="PEA43" s="130"/>
      <c r="PEB43" s="130"/>
      <c r="PEC43" s="131"/>
      <c r="PED43" s="134"/>
      <c r="PEE43" s="130"/>
      <c r="PEF43" s="133"/>
      <c r="PEG43" s="145"/>
      <c r="PEH43" s="129"/>
      <c r="PEI43" s="130"/>
      <c r="PEJ43" s="130"/>
      <c r="PEK43" s="131"/>
      <c r="PEL43" s="134"/>
      <c r="PEM43" s="130"/>
      <c r="PEN43" s="133"/>
      <c r="PEO43" s="145"/>
      <c r="PEP43" s="129"/>
      <c r="PEQ43" s="130"/>
      <c r="PER43" s="130"/>
      <c r="PES43" s="131"/>
      <c r="PET43" s="134"/>
      <c r="PEU43" s="130"/>
      <c r="PEV43" s="133"/>
      <c r="PEW43" s="145"/>
      <c r="PEX43" s="129"/>
      <c r="PEY43" s="130"/>
      <c r="PEZ43" s="130"/>
      <c r="PFA43" s="131"/>
      <c r="PFB43" s="134"/>
      <c r="PFC43" s="130"/>
      <c r="PFD43" s="133"/>
      <c r="PFE43" s="145"/>
      <c r="PFF43" s="129"/>
      <c r="PFG43" s="130"/>
      <c r="PFH43" s="130"/>
      <c r="PFI43" s="131"/>
      <c r="PFJ43" s="134"/>
      <c r="PFK43" s="130"/>
      <c r="PFL43" s="133"/>
      <c r="PFM43" s="145"/>
      <c r="PFN43" s="129"/>
      <c r="PFO43" s="130"/>
      <c r="PFP43" s="130"/>
      <c r="PFQ43" s="131"/>
      <c r="PFR43" s="134"/>
      <c r="PFS43" s="130"/>
      <c r="PFT43" s="133"/>
      <c r="PFU43" s="145"/>
      <c r="PFV43" s="129"/>
      <c r="PFW43" s="130"/>
      <c r="PFX43" s="130"/>
      <c r="PFY43" s="131"/>
      <c r="PFZ43" s="134"/>
      <c r="PGA43" s="130"/>
      <c r="PGB43" s="133"/>
      <c r="PGC43" s="145"/>
      <c r="PGD43" s="129"/>
      <c r="PGE43" s="130"/>
      <c r="PGF43" s="130"/>
      <c r="PGG43" s="131"/>
      <c r="PGH43" s="134"/>
      <c r="PGI43" s="130"/>
      <c r="PGJ43" s="133"/>
      <c r="PGK43" s="145"/>
      <c r="PGL43" s="129"/>
      <c r="PGM43" s="130"/>
      <c r="PGN43" s="130"/>
      <c r="PGO43" s="131"/>
      <c r="PGP43" s="134"/>
      <c r="PGQ43" s="130"/>
      <c r="PGR43" s="133"/>
      <c r="PGS43" s="145"/>
      <c r="PGT43" s="129"/>
      <c r="PGU43" s="130"/>
      <c r="PGV43" s="130"/>
      <c r="PGW43" s="131"/>
      <c r="PGX43" s="134"/>
      <c r="PGY43" s="130"/>
      <c r="PGZ43" s="133"/>
      <c r="PHA43" s="145"/>
      <c r="PHB43" s="129"/>
      <c r="PHC43" s="130"/>
      <c r="PHD43" s="130"/>
      <c r="PHE43" s="131"/>
      <c r="PHF43" s="134"/>
      <c r="PHG43" s="130"/>
      <c r="PHH43" s="133"/>
      <c r="PHI43" s="145"/>
      <c r="PHJ43" s="129"/>
      <c r="PHK43" s="130"/>
      <c r="PHL43" s="130"/>
      <c r="PHM43" s="131"/>
      <c r="PHN43" s="134"/>
      <c r="PHO43" s="130"/>
      <c r="PHP43" s="133"/>
      <c r="PHQ43" s="145"/>
      <c r="PHR43" s="129"/>
      <c r="PHS43" s="130"/>
      <c r="PHT43" s="130"/>
      <c r="PHU43" s="131"/>
      <c r="PHV43" s="134"/>
      <c r="PHW43" s="130"/>
      <c r="PHX43" s="133"/>
      <c r="PHY43" s="145"/>
      <c r="PHZ43" s="129"/>
      <c r="PIA43" s="130"/>
      <c r="PIB43" s="130"/>
      <c r="PIC43" s="131"/>
      <c r="PID43" s="134"/>
      <c r="PIE43" s="130"/>
      <c r="PIF43" s="133"/>
      <c r="PIG43" s="145"/>
      <c r="PIH43" s="129"/>
      <c r="PII43" s="130"/>
      <c r="PIJ43" s="130"/>
      <c r="PIK43" s="131"/>
      <c r="PIL43" s="134"/>
      <c r="PIM43" s="130"/>
      <c r="PIN43" s="133"/>
      <c r="PIO43" s="145"/>
      <c r="PIP43" s="129"/>
      <c r="PIQ43" s="130"/>
      <c r="PIR43" s="130"/>
      <c r="PIS43" s="131"/>
      <c r="PIT43" s="134"/>
      <c r="PIU43" s="130"/>
      <c r="PIV43" s="133"/>
      <c r="PIW43" s="145"/>
      <c r="PIX43" s="129"/>
      <c r="PIY43" s="130"/>
      <c r="PIZ43" s="130"/>
      <c r="PJA43" s="131"/>
      <c r="PJB43" s="134"/>
      <c r="PJC43" s="130"/>
      <c r="PJD43" s="133"/>
      <c r="PJE43" s="145"/>
      <c r="PJF43" s="129"/>
      <c r="PJG43" s="130"/>
      <c r="PJH43" s="130"/>
      <c r="PJI43" s="131"/>
      <c r="PJJ43" s="134"/>
      <c r="PJK43" s="130"/>
      <c r="PJL43" s="133"/>
      <c r="PJM43" s="145"/>
      <c r="PJN43" s="129"/>
      <c r="PJO43" s="130"/>
      <c r="PJP43" s="130"/>
      <c r="PJQ43" s="131"/>
      <c r="PJR43" s="134"/>
      <c r="PJS43" s="130"/>
      <c r="PJT43" s="133"/>
      <c r="PJU43" s="145"/>
      <c r="PJV43" s="129"/>
      <c r="PJW43" s="130"/>
      <c r="PJX43" s="130"/>
      <c r="PJY43" s="131"/>
      <c r="PJZ43" s="134"/>
      <c r="PKA43" s="130"/>
      <c r="PKB43" s="133"/>
      <c r="PKC43" s="145"/>
      <c r="PKD43" s="129"/>
      <c r="PKE43" s="130"/>
      <c r="PKF43" s="130"/>
      <c r="PKG43" s="131"/>
      <c r="PKH43" s="134"/>
      <c r="PKI43" s="130"/>
      <c r="PKJ43" s="133"/>
      <c r="PKK43" s="145"/>
      <c r="PKL43" s="129"/>
      <c r="PKM43" s="130"/>
      <c r="PKN43" s="130"/>
      <c r="PKO43" s="131"/>
      <c r="PKP43" s="134"/>
      <c r="PKQ43" s="130"/>
      <c r="PKR43" s="133"/>
      <c r="PKS43" s="145"/>
      <c r="PKT43" s="129"/>
      <c r="PKU43" s="130"/>
      <c r="PKV43" s="130"/>
      <c r="PKW43" s="131"/>
      <c r="PKX43" s="134"/>
      <c r="PKY43" s="130"/>
      <c r="PKZ43" s="133"/>
      <c r="PLA43" s="145"/>
      <c r="PLB43" s="129"/>
      <c r="PLC43" s="130"/>
      <c r="PLD43" s="130"/>
      <c r="PLE43" s="131"/>
      <c r="PLF43" s="134"/>
      <c r="PLG43" s="130"/>
      <c r="PLH43" s="133"/>
      <c r="PLI43" s="145"/>
      <c r="PLJ43" s="129"/>
      <c r="PLK43" s="130"/>
      <c r="PLL43" s="130"/>
      <c r="PLM43" s="131"/>
      <c r="PLN43" s="134"/>
      <c r="PLO43" s="130"/>
      <c r="PLP43" s="133"/>
      <c r="PLQ43" s="145"/>
      <c r="PLR43" s="129"/>
      <c r="PLS43" s="130"/>
      <c r="PLT43" s="130"/>
      <c r="PLU43" s="131"/>
      <c r="PLV43" s="134"/>
      <c r="PLW43" s="130"/>
      <c r="PLX43" s="133"/>
      <c r="PLY43" s="145"/>
      <c r="PLZ43" s="129"/>
      <c r="PMA43" s="130"/>
      <c r="PMB43" s="130"/>
      <c r="PMC43" s="131"/>
      <c r="PMD43" s="134"/>
      <c r="PME43" s="130"/>
      <c r="PMF43" s="133"/>
      <c r="PMG43" s="145"/>
      <c r="PMH43" s="129"/>
      <c r="PMI43" s="130"/>
      <c r="PMJ43" s="130"/>
      <c r="PMK43" s="131"/>
      <c r="PML43" s="134"/>
      <c r="PMM43" s="130"/>
      <c r="PMN43" s="133"/>
      <c r="PMO43" s="145"/>
      <c r="PMP43" s="129"/>
      <c r="PMQ43" s="130"/>
      <c r="PMR43" s="130"/>
      <c r="PMS43" s="131"/>
      <c r="PMT43" s="134"/>
      <c r="PMU43" s="130"/>
      <c r="PMV43" s="133"/>
      <c r="PMW43" s="145"/>
      <c r="PMX43" s="129"/>
      <c r="PMY43" s="130"/>
      <c r="PMZ43" s="130"/>
      <c r="PNA43" s="131"/>
      <c r="PNB43" s="134"/>
      <c r="PNC43" s="130"/>
      <c r="PND43" s="133"/>
      <c r="PNE43" s="145"/>
      <c r="PNF43" s="129"/>
      <c r="PNG43" s="130"/>
      <c r="PNH43" s="130"/>
      <c r="PNI43" s="131"/>
      <c r="PNJ43" s="134"/>
      <c r="PNK43" s="130"/>
      <c r="PNL43" s="133"/>
      <c r="PNM43" s="145"/>
      <c r="PNN43" s="129"/>
      <c r="PNO43" s="130"/>
      <c r="PNP43" s="130"/>
      <c r="PNQ43" s="131"/>
      <c r="PNR43" s="134"/>
      <c r="PNS43" s="130"/>
      <c r="PNT43" s="133"/>
      <c r="PNU43" s="145"/>
      <c r="PNV43" s="129"/>
      <c r="PNW43" s="130"/>
      <c r="PNX43" s="130"/>
      <c r="PNY43" s="131"/>
      <c r="PNZ43" s="134"/>
      <c r="POA43" s="130"/>
      <c r="POB43" s="133"/>
      <c r="POC43" s="145"/>
      <c r="POD43" s="129"/>
      <c r="POE43" s="130"/>
      <c r="POF43" s="130"/>
      <c r="POG43" s="131"/>
      <c r="POH43" s="134"/>
      <c r="POI43" s="130"/>
      <c r="POJ43" s="133"/>
      <c r="POK43" s="145"/>
      <c r="POL43" s="129"/>
      <c r="POM43" s="130"/>
      <c r="PON43" s="130"/>
      <c r="POO43" s="131"/>
      <c r="POP43" s="134"/>
      <c r="POQ43" s="130"/>
      <c r="POR43" s="133"/>
      <c r="POS43" s="145"/>
      <c r="POT43" s="129"/>
      <c r="POU43" s="130"/>
      <c r="POV43" s="130"/>
      <c r="POW43" s="131"/>
      <c r="POX43" s="134"/>
      <c r="POY43" s="130"/>
      <c r="POZ43" s="133"/>
      <c r="PPA43" s="145"/>
      <c r="PPB43" s="129"/>
      <c r="PPC43" s="130"/>
      <c r="PPD43" s="130"/>
      <c r="PPE43" s="131"/>
      <c r="PPF43" s="134"/>
      <c r="PPG43" s="130"/>
      <c r="PPH43" s="133"/>
      <c r="PPI43" s="145"/>
      <c r="PPJ43" s="129"/>
      <c r="PPK43" s="130"/>
      <c r="PPL43" s="130"/>
      <c r="PPM43" s="131"/>
      <c r="PPN43" s="134"/>
      <c r="PPO43" s="130"/>
      <c r="PPP43" s="133"/>
      <c r="PPQ43" s="145"/>
      <c r="PPR43" s="129"/>
      <c r="PPS43" s="130"/>
      <c r="PPT43" s="130"/>
      <c r="PPU43" s="131"/>
      <c r="PPV43" s="134"/>
      <c r="PPW43" s="130"/>
      <c r="PPX43" s="133"/>
      <c r="PPY43" s="145"/>
      <c r="PPZ43" s="129"/>
      <c r="PQA43" s="130"/>
      <c r="PQB43" s="130"/>
      <c r="PQC43" s="131"/>
      <c r="PQD43" s="134"/>
      <c r="PQE43" s="130"/>
      <c r="PQF43" s="133"/>
      <c r="PQG43" s="145"/>
      <c r="PQH43" s="129"/>
      <c r="PQI43" s="130"/>
      <c r="PQJ43" s="130"/>
      <c r="PQK43" s="131"/>
      <c r="PQL43" s="134"/>
      <c r="PQM43" s="130"/>
      <c r="PQN43" s="133"/>
      <c r="PQO43" s="145"/>
      <c r="PQP43" s="129"/>
      <c r="PQQ43" s="130"/>
      <c r="PQR43" s="130"/>
      <c r="PQS43" s="131"/>
      <c r="PQT43" s="134"/>
      <c r="PQU43" s="130"/>
      <c r="PQV43" s="133"/>
      <c r="PQW43" s="145"/>
      <c r="PQX43" s="129"/>
      <c r="PQY43" s="130"/>
      <c r="PQZ43" s="130"/>
      <c r="PRA43" s="131"/>
      <c r="PRB43" s="134"/>
      <c r="PRC43" s="130"/>
      <c r="PRD43" s="133"/>
      <c r="PRE43" s="145"/>
      <c r="PRF43" s="129"/>
      <c r="PRG43" s="130"/>
      <c r="PRH43" s="130"/>
      <c r="PRI43" s="131"/>
      <c r="PRJ43" s="134"/>
      <c r="PRK43" s="130"/>
      <c r="PRL43" s="133"/>
      <c r="PRM43" s="145"/>
      <c r="PRN43" s="129"/>
      <c r="PRO43" s="130"/>
      <c r="PRP43" s="130"/>
      <c r="PRQ43" s="131"/>
      <c r="PRR43" s="134"/>
      <c r="PRS43" s="130"/>
      <c r="PRT43" s="133"/>
      <c r="PRU43" s="145"/>
      <c r="PRV43" s="129"/>
      <c r="PRW43" s="130"/>
      <c r="PRX43" s="130"/>
      <c r="PRY43" s="131"/>
      <c r="PRZ43" s="134"/>
      <c r="PSA43" s="130"/>
      <c r="PSB43" s="133"/>
      <c r="PSC43" s="145"/>
      <c r="PSD43" s="129"/>
      <c r="PSE43" s="130"/>
      <c r="PSF43" s="130"/>
      <c r="PSG43" s="131"/>
      <c r="PSH43" s="134"/>
      <c r="PSI43" s="130"/>
      <c r="PSJ43" s="133"/>
      <c r="PSK43" s="145"/>
      <c r="PSL43" s="129"/>
      <c r="PSM43" s="130"/>
      <c r="PSN43" s="130"/>
      <c r="PSO43" s="131"/>
      <c r="PSP43" s="134"/>
      <c r="PSQ43" s="130"/>
      <c r="PSR43" s="133"/>
      <c r="PSS43" s="145"/>
      <c r="PST43" s="129"/>
      <c r="PSU43" s="130"/>
      <c r="PSV43" s="130"/>
      <c r="PSW43" s="131"/>
      <c r="PSX43" s="134"/>
      <c r="PSY43" s="130"/>
      <c r="PSZ43" s="133"/>
      <c r="PTA43" s="145"/>
      <c r="PTB43" s="129"/>
      <c r="PTC43" s="130"/>
      <c r="PTD43" s="130"/>
      <c r="PTE43" s="131"/>
      <c r="PTF43" s="134"/>
      <c r="PTG43" s="130"/>
      <c r="PTH43" s="133"/>
      <c r="PTI43" s="145"/>
      <c r="PTJ43" s="129"/>
      <c r="PTK43" s="130"/>
      <c r="PTL43" s="130"/>
      <c r="PTM43" s="131"/>
      <c r="PTN43" s="134"/>
      <c r="PTO43" s="130"/>
      <c r="PTP43" s="133"/>
      <c r="PTQ43" s="145"/>
      <c r="PTR43" s="129"/>
      <c r="PTS43" s="130"/>
      <c r="PTT43" s="130"/>
      <c r="PTU43" s="131"/>
      <c r="PTV43" s="134"/>
      <c r="PTW43" s="130"/>
      <c r="PTX43" s="133"/>
      <c r="PTY43" s="145"/>
      <c r="PTZ43" s="129"/>
      <c r="PUA43" s="130"/>
      <c r="PUB43" s="130"/>
      <c r="PUC43" s="131"/>
      <c r="PUD43" s="134"/>
      <c r="PUE43" s="130"/>
      <c r="PUF43" s="133"/>
      <c r="PUG43" s="145"/>
      <c r="PUH43" s="129"/>
      <c r="PUI43" s="130"/>
      <c r="PUJ43" s="130"/>
      <c r="PUK43" s="131"/>
      <c r="PUL43" s="134"/>
      <c r="PUM43" s="130"/>
      <c r="PUN43" s="133"/>
      <c r="PUO43" s="145"/>
      <c r="PUP43" s="129"/>
      <c r="PUQ43" s="130"/>
      <c r="PUR43" s="130"/>
      <c r="PUS43" s="131"/>
      <c r="PUT43" s="134"/>
      <c r="PUU43" s="130"/>
      <c r="PUV43" s="133"/>
      <c r="PUW43" s="145"/>
      <c r="PUX43" s="129"/>
      <c r="PUY43" s="130"/>
      <c r="PUZ43" s="130"/>
      <c r="PVA43" s="131"/>
      <c r="PVB43" s="134"/>
      <c r="PVC43" s="130"/>
      <c r="PVD43" s="133"/>
      <c r="PVE43" s="145"/>
      <c r="PVF43" s="129"/>
      <c r="PVG43" s="130"/>
      <c r="PVH43" s="130"/>
      <c r="PVI43" s="131"/>
      <c r="PVJ43" s="134"/>
      <c r="PVK43" s="130"/>
      <c r="PVL43" s="133"/>
      <c r="PVM43" s="145"/>
      <c r="PVN43" s="129"/>
      <c r="PVO43" s="130"/>
      <c r="PVP43" s="130"/>
      <c r="PVQ43" s="131"/>
      <c r="PVR43" s="134"/>
      <c r="PVS43" s="130"/>
      <c r="PVT43" s="133"/>
      <c r="PVU43" s="145"/>
      <c r="PVV43" s="129"/>
      <c r="PVW43" s="130"/>
      <c r="PVX43" s="130"/>
      <c r="PVY43" s="131"/>
      <c r="PVZ43" s="134"/>
      <c r="PWA43" s="130"/>
      <c r="PWB43" s="133"/>
      <c r="PWC43" s="145"/>
      <c r="PWD43" s="129"/>
      <c r="PWE43" s="130"/>
      <c r="PWF43" s="130"/>
      <c r="PWG43" s="131"/>
      <c r="PWH43" s="134"/>
      <c r="PWI43" s="130"/>
      <c r="PWJ43" s="133"/>
      <c r="PWK43" s="145"/>
      <c r="PWL43" s="129"/>
      <c r="PWM43" s="130"/>
      <c r="PWN43" s="130"/>
      <c r="PWO43" s="131"/>
      <c r="PWP43" s="134"/>
      <c r="PWQ43" s="130"/>
      <c r="PWR43" s="133"/>
      <c r="PWS43" s="145"/>
      <c r="PWT43" s="129"/>
      <c r="PWU43" s="130"/>
      <c r="PWV43" s="130"/>
      <c r="PWW43" s="131"/>
      <c r="PWX43" s="134"/>
      <c r="PWY43" s="130"/>
      <c r="PWZ43" s="133"/>
      <c r="PXA43" s="145"/>
      <c r="PXB43" s="129"/>
      <c r="PXC43" s="130"/>
      <c r="PXD43" s="130"/>
      <c r="PXE43" s="131"/>
      <c r="PXF43" s="134"/>
      <c r="PXG43" s="130"/>
      <c r="PXH43" s="133"/>
      <c r="PXI43" s="145"/>
      <c r="PXJ43" s="129"/>
      <c r="PXK43" s="130"/>
      <c r="PXL43" s="130"/>
      <c r="PXM43" s="131"/>
      <c r="PXN43" s="134"/>
      <c r="PXO43" s="130"/>
      <c r="PXP43" s="133"/>
      <c r="PXQ43" s="145"/>
      <c r="PXR43" s="129"/>
      <c r="PXS43" s="130"/>
      <c r="PXT43" s="130"/>
      <c r="PXU43" s="131"/>
      <c r="PXV43" s="134"/>
      <c r="PXW43" s="130"/>
      <c r="PXX43" s="133"/>
      <c r="PXY43" s="145"/>
      <c r="PXZ43" s="129"/>
      <c r="PYA43" s="130"/>
      <c r="PYB43" s="130"/>
      <c r="PYC43" s="131"/>
      <c r="PYD43" s="134"/>
      <c r="PYE43" s="130"/>
      <c r="PYF43" s="133"/>
      <c r="PYG43" s="145"/>
      <c r="PYH43" s="129"/>
      <c r="PYI43" s="130"/>
      <c r="PYJ43" s="130"/>
      <c r="PYK43" s="131"/>
      <c r="PYL43" s="134"/>
      <c r="PYM43" s="130"/>
      <c r="PYN43" s="133"/>
      <c r="PYO43" s="145"/>
      <c r="PYP43" s="129"/>
      <c r="PYQ43" s="130"/>
      <c r="PYR43" s="130"/>
      <c r="PYS43" s="131"/>
      <c r="PYT43" s="134"/>
      <c r="PYU43" s="130"/>
      <c r="PYV43" s="133"/>
      <c r="PYW43" s="145"/>
      <c r="PYX43" s="129"/>
      <c r="PYY43" s="130"/>
      <c r="PYZ43" s="130"/>
      <c r="PZA43" s="131"/>
      <c r="PZB43" s="134"/>
      <c r="PZC43" s="130"/>
      <c r="PZD43" s="133"/>
      <c r="PZE43" s="145"/>
      <c r="PZF43" s="129"/>
      <c r="PZG43" s="130"/>
      <c r="PZH43" s="130"/>
      <c r="PZI43" s="131"/>
      <c r="PZJ43" s="134"/>
      <c r="PZK43" s="130"/>
      <c r="PZL43" s="133"/>
      <c r="PZM43" s="145"/>
      <c r="PZN43" s="129"/>
      <c r="PZO43" s="130"/>
      <c r="PZP43" s="130"/>
      <c r="PZQ43" s="131"/>
      <c r="PZR43" s="134"/>
      <c r="PZS43" s="130"/>
      <c r="PZT43" s="133"/>
      <c r="PZU43" s="145"/>
      <c r="PZV43" s="129"/>
      <c r="PZW43" s="130"/>
      <c r="PZX43" s="130"/>
      <c r="PZY43" s="131"/>
      <c r="PZZ43" s="134"/>
      <c r="QAA43" s="130"/>
      <c r="QAB43" s="133"/>
      <c r="QAC43" s="145"/>
      <c r="QAD43" s="129"/>
      <c r="QAE43" s="130"/>
      <c r="QAF43" s="130"/>
      <c r="QAG43" s="131"/>
      <c r="QAH43" s="134"/>
      <c r="QAI43" s="130"/>
      <c r="QAJ43" s="133"/>
      <c r="QAK43" s="145"/>
      <c r="QAL43" s="129"/>
      <c r="QAM43" s="130"/>
      <c r="QAN43" s="130"/>
      <c r="QAO43" s="131"/>
      <c r="QAP43" s="134"/>
      <c r="QAQ43" s="130"/>
      <c r="QAR43" s="133"/>
      <c r="QAS43" s="145"/>
      <c r="QAT43" s="129"/>
      <c r="QAU43" s="130"/>
      <c r="QAV43" s="130"/>
      <c r="QAW43" s="131"/>
      <c r="QAX43" s="134"/>
      <c r="QAY43" s="130"/>
      <c r="QAZ43" s="133"/>
      <c r="QBA43" s="145"/>
      <c r="QBB43" s="129"/>
      <c r="QBC43" s="130"/>
      <c r="QBD43" s="130"/>
      <c r="QBE43" s="131"/>
      <c r="QBF43" s="134"/>
      <c r="QBG43" s="130"/>
      <c r="QBH43" s="133"/>
      <c r="QBI43" s="145"/>
      <c r="QBJ43" s="129"/>
      <c r="QBK43" s="130"/>
      <c r="QBL43" s="130"/>
      <c r="QBM43" s="131"/>
      <c r="QBN43" s="134"/>
      <c r="QBO43" s="130"/>
      <c r="QBP43" s="133"/>
      <c r="QBQ43" s="145"/>
      <c r="QBR43" s="129"/>
      <c r="QBS43" s="130"/>
      <c r="QBT43" s="130"/>
      <c r="QBU43" s="131"/>
      <c r="QBV43" s="134"/>
      <c r="QBW43" s="130"/>
      <c r="QBX43" s="133"/>
      <c r="QBY43" s="145"/>
      <c r="QBZ43" s="129"/>
      <c r="QCA43" s="130"/>
      <c r="QCB43" s="130"/>
      <c r="QCC43" s="131"/>
      <c r="QCD43" s="134"/>
      <c r="QCE43" s="130"/>
      <c r="QCF43" s="133"/>
      <c r="QCG43" s="145"/>
      <c r="QCH43" s="129"/>
      <c r="QCI43" s="130"/>
      <c r="QCJ43" s="130"/>
      <c r="QCK43" s="131"/>
      <c r="QCL43" s="134"/>
      <c r="QCM43" s="130"/>
      <c r="QCN43" s="133"/>
      <c r="QCO43" s="145"/>
      <c r="QCP43" s="129"/>
      <c r="QCQ43" s="130"/>
      <c r="QCR43" s="130"/>
      <c r="QCS43" s="131"/>
      <c r="QCT43" s="134"/>
      <c r="QCU43" s="130"/>
      <c r="QCV43" s="133"/>
      <c r="QCW43" s="145"/>
      <c r="QCX43" s="129"/>
      <c r="QCY43" s="130"/>
      <c r="QCZ43" s="130"/>
      <c r="QDA43" s="131"/>
      <c r="QDB43" s="134"/>
      <c r="QDC43" s="130"/>
      <c r="QDD43" s="133"/>
      <c r="QDE43" s="145"/>
      <c r="QDF43" s="129"/>
      <c r="QDG43" s="130"/>
      <c r="QDH43" s="130"/>
      <c r="QDI43" s="131"/>
      <c r="QDJ43" s="134"/>
      <c r="QDK43" s="130"/>
      <c r="QDL43" s="133"/>
      <c r="QDM43" s="145"/>
      <c r="QDN43" s="129"/>
      <c r="QDO43" s="130"/>
      <c r="QDP43" s="130"/>
      <c r="QDQ43" s="131"/>
      <c r="QDR43" s="134"/>
      <c r="QDS43" s="130"/>
      <c r="QDT43" s="133"/>
      <c r="QDU43" s="145"/>
      <c r="QDV43" s="129"/>
      <c r="QDW43" s="130"/>
      <c r="QDX43" s="130"/>
      <c r="QDY43" s="131"/>
      <c r="QDZ43" s="134"/>
      <c r="QEA43" s="130"/>
      <c r="QEB43" s="133"/>
      <c r="QEC43" s="145"/>
      <c r="QED43" s="129"/>
      <c r="QEE43" s="130"/>
      <c r="QEF43" s="130"/>
      <c r="QEG43" s="131"/>
      <c r="QEH43" s="134"/>
      <c r="QEI43" s="130"/>
      <c r="QEJ43" s="133"/>
      <c r="QEK43" s="145"/>
      <c r="QEL43" s="129"/>
      <c r="QEM43" s="130"/>
      <c r="QEN43" s="130"/>
      <c r="QEO43" s="131"/>
      <c r="QEP43" s="134"/>
      <c r="QEQ43" s="130"/>
      <c r="QER43" s="133"/>
      <c r="QES43" s="145"/>
      <c r="QET43" s="129"/>
      <c r="QEU43" s="130"/>
      <c r="QEV43" s="130"/>
      <c r="QEW43" s="131"/>
      <c r="QEX43" s="134"/>
      <c r="QEY43" s="130"/>
      <c r="QEZ43" s="133"/>
      <c r="QFA43" s="145"/>
      <c r="QFB43" s="129"/>
      <c r="QFC43" s="130"/>
      <c r="QFD43" s="130"/>
      <c r="QFE43" s="131"/>
      <c r="QFF43" s="134"/>
      <c r="QFG43" s="130"/>
      <c r="QFH43" s="133"/>
      <c r="QFI43" s="145"/>
      <c r="QFJ43" s="129"/>
      <c r="QFK43" s="130"/>
      <c r="QFL43" s="130"/>
      <c r="QFM43" s="131"/>
      <c r="QFN43" s="134"/>
      <c r="QFO43" s="130"/>
      <c r="QFP43" s="133"/>
      <c r="QFQ43" s="145"/>
      <c r="QFR43" s="129"/>
      <c r="QFS43" s="130"/>
      <c r="QFT43" s="130"/>
      <c r="QFU43" s="131"/>
      <c r="QFV43" s="134"/>
      <c r="QFW43" s="130"/>
      <c r="QFX43" s="133"/>
      <c r="QFY43" s="145"/>
      <c r="QFZ43" s="129"/>
      <c r="QGA43" s="130"/>
      <c r="QGB43" s="130"/>
      <c r="QGC43" s="131"/>
      <c r="QGD43" s="134"/>
      <c r="QGE43" s="130"/>
      <c r="QGF43" s="133"/>
      <c r="QGG43" s="145"/>
      <c r="QGH43" s="129"/>
      <c r="QGI43" s="130"/>
      <c r="QGJ43" s="130"/>
      <c r="QGK43" s="131"/>
      <c r="QGL43" s="134"/>
      <c r="QGM43" s="130"/>
      <c r="QGN43" s="133"/>
      <c r="QGO43" s="145"/>
      <c r="QGP43" s="129"/>
      <c r="QGQ43" s="130"/>
      <c r="QGR43" s="130"/>
      <c r="QGS43" s="131"/>
      <c r="QGT43" s="134"/>
      <c r="QGU43" s="130"/>
      <c r="QGV43" s="133"/>
      <c r="QGW43" s="145"/>
      <c r="QGX43" s="129"/>
      <c r="QGY43" s="130"/>
      <c r="QGZ43" s="130"/>
      <c r="QHA43" s="131"/>
      <c r="QHB43" s="134"/>
      <c r="QHC43" s="130"/>
      <c r="QHD43" s="133"/>
      <c r="QHE43" s="145"/>
      <c r="QHF43" s="129"/>
      <c r="QHG43" s="130"/>
      <c r="QHH43" s="130"/>
      <c r="QHI43" s="131"/>
      <c r="QHJ43" s="134"/>
      <c r="QHK43" s="130"/>
      <c r="QHL43" s="133"/>
      <c r="QHM43" s="145"/>
      <c r="QHN43" s="129"/>
      <c r="QHO43" s="130"/>
      <c r="QHP43" s="130"/>
      <c r="QHQ43" s="131"/>
      <c r="QHR43" s="134"/>
      <c r="QHS43" s="130"/>
      <c r="QHT43" s="133"/>
      <c r="QHU43" s="145"/>
      <c r="QHV43" s="129"/>
      <c r="QHW43" s="130"/>
      <c r="QHX43" s="130"/>
      <c r="QHY43" s="131"/>
      <c r="QHZ43" s="134"/>
      <c r="QIA43" s="130"/>
      <c r="QIB43" s="133"/>
      <c r="QIC43" s="145"/>
      <c r="QID43" s="129"/>
      <c r="QIE43" s="130"/>
      <c r="QIF43" s="130"/>
      <c r="QIG43" s="131"/>
      <c r="QIH43" s="134"/>
      <c r="QII43" s="130"/>
      <c r="QIJ43" s="133"/>
      <c r="QIK43" s="145"/>
      <c r="QIL43" s="129"/>
      <c r="QIM43" s="130"/>
      <c r="QIN43" s="130"/>
      <c r="QIO43" s="131"/>
      <c r="QIP43" s="134"/>
      <c r="QIQ43" s="130"/>
      <c r="QIR43" s="133"/>
      <c r="QIS43" s="145"/>
      <c r="QIT43" s="129"/>
      <c r="QIU43" s="130"/>
      <c r="QIV43" s="130"/>
      <c r="QIW43" s="131"/>
      <c r="QIX43" s="134"/>
      <c r="QIY43" s="130"/>
      <c r="QIZ43" s="133"/>
      <c r="QJA43" s="145"/>
      <c r="QJB43" s="129"/>
      <c r="QJC43" s="130"/>
      <c r="QJD43" s="130"/>
      <c r="QJE43" s="131"/>
      <c r="QJF43" s="134"/>
      <c r="QJG43" s="130"/>
      <c r="QJH43" s="133"/>
      <c r="QJI43" s="145"/>
      <c r="QJJ43" s="129"/>
      <c r="QJK43" s="130"/>
      <c r="QJL43" s="130"/>
      <c r="QJM43" s="131"/>
      <c r="QJN43" s="134"/>
      <c r="QJO43" s="130"/>
      <c r="QJP43" s="133"/>
      <c r="QJQ43" s="145"/>
      <c r="QJR43" s="129"/>
      <c r="QJS43" s="130"/>
      <c r="QJT43" s="130"/>
      <c r="QJU43" s="131"/>
      <c r="QJV43" s="134"/>
      <c r="QJW43" s="130"/>
      <c r="QJX43" s="133"/>
      <c r="QJY43" s="145"/>
      <c r="QJZ43" s="129"/>
      <c r="QKA43" s="130"/>
      <c r="QKB43" s="130"/>
      <c r="QKC43" s="131"/>
      <c r="QKD43" s="134"/>
      <c r="QKE43" s="130"/>
      <c r="QKF43" s="133"/>
      <c r="QKG43" s="145"/>
      <c r="QKH43" s="129"/>
      <c r="QKI43" s="130"/>
      <c r="QKJ43" s="130"/>
      <c r="QKK43" s="131"/>
      <c r="QKL43" s="134"/>
      <c r="QKM43" s="130"/>
      <c r="QKN43" s="133"/>
      <c r="QKO43" s="145"/>
      <c r="QKP43" s="129"/>
      <c r="QKQ43" s="130"/>
      <c r="QKR43" s="130"/>
      <c r="QKS43" s="131"/>
      <c r="QKT43" s="134"/>
      <c r="QKU43" s="130"/>
      <c r="QKV43" s="133"/>
      <c r="QKW43" s="145"/>
      <c r="QKX43" s="129"/>
      <c r="QKY43" s="130"/>
      <c r="QKZ43" s="130"/>
      <c r="QLA43" s="131"/>
      <c r="QLB43" s="134"/>
      <c r="QLC43" s="130"/>
      <c r="QLD43" s="133"/>
      <c r="QLE43" s="145"/>
      <c r="QLF43" s="129"/>
      <c r="QLG43" s="130"/>
      <c r="QLH43" s="130"/>
      <c r="QLI43" s="131"/>
      <c r="QLJ43" s="134"/>
      <c r="QLK43" s="130"/>
      <c r="QLL43" s="133"/>
      <c r="QLM43" s="145"/>
      <c r="QLN43" s="129"/>
      <c r="QLO43" s="130"/>
      <c r="QLP43" s="130"/>
      <c r="QLQ43" s="131"/>
      <c r="QLR43" s="134"/>
      <c r="QLS43" s="130"/>
      <c r="QLT43" s="133"/>
      <c r="QLU43" s="145"/>
      <c r="QLV43" s="129"/>
      <c r="QLW43" s="130"/>
      <c r="QLX43" s="130"/>
      <c r="QLY43" s="131"/>
      <c r="QLZ43" s="134"/>
      <c r="QMA43" s="130"/>
      <c r="QMB43" s="133"/>
      <c r="QMC43" s="145"/>
      <c r="QMD43" s="129"/>
      <c r="QME43" s="130"/>
      <c r="QMF43" s="130"/>
      <c r="QMG43" s="131"/>
      <c r="QMH43" s="134"/>
      <c r="QMI43" s="130"/>
      <c r="QMJ43" s="133"/>
      <c r="QMK43" s="145"/>
      <c r="QML43" s="129"/>
      <c r="QMM43" s="130"/>
      <c r="QMN43" s="130"/>
      <c r="QMO43" s="131"/>
      <c r="QMP43" s="134"/>
      <c r="QMQ43" s="130"/>
      <c r="QMR43" s="133"/>
      <c r="QMS43" s="145"/>
      <c r="QMT43" s="129"/>
      <c r="QMU43" s="130"/>
      <c r="QMV43" s="130"/>
      <c r="QMW43" s="131"/>
      <c r="QMX43" s="134"/>
      <c r="QMY43" s="130"/>
      <c r="QMZ43" s="133"/>
      <c r="QNA43" s="145"/>
      <c r="QNB43" s="129"/>
      <c r="QNC43" s="130"/>
      <c r="QND43" s="130"/>
      <c r="QNE43" s="131"/>
      <c r="QNF43" s="134"/>
      <c r="QNG43" s="130"/>
      <c r="QNH43" s="133"/>
      <c r="QNI43" s="145"/>
      <c r="QNJ43" s="129"/>
      <c r="QNK43" s="130"/>
      <c r="QNL43" s="130"/>
      <c r="QNM43" s="131"/>
      <c r="QNN43" s="134"/>
      <c r="QNO43" s="130"/>
      <c r="QNP43" s="133"/>
      <c r="QNQ43" s="145"/>
      <c r="QNR43" s="129"/>
      <c r="QNS43" s="130"/>
      <c r="QNT43" s="130"/>
      <c r="QNU43" s="131"/>
      <c r="QNV43" s="134"/>
      <c r="QNW43" s="130"/>
      <c r="QNX43" s="133"/>
      <c r="QNY43" s="145"/>
      <c r="QNZ43" s="129"/>
      <c r="QOA43" s="130"/>
      <c r="QOB43" s="130"/>
      <c r="QOC43" s="131"/>
      <c r="QOD43" s="134"/>
      <c r="QOE43" s="130"/>
      <c r="QOF43" s="133"/>
      <c r="QOG43" s="145"/>
      <c r="QOH43" s="129"/>
      <c r="QOI43" s="130"/>
      <c r="QOJ43" s="130"/>
      <c r="QOK43" s="131"/>
      <c r="QOL43" s="134"/>
      <c r="QOM43" s="130"/>
      <c r="QON43" s="133"/>
      <c r="QOO43" s="145"/>
      <c r="QOP43" s="129"/>
      <c r="QOQ43" s="130"/>
      <c r="QOR43" s="130"/>
      <c r="QOS43" s="131"/>
      <c r="QOT43" s="134"/>
      <c r="QOU43" s="130"/>
      <c r="QOV43" s="133"/>
      <c r="QOW43" s="145"/>
      <c r="QOX43" s="129"/>
      <c r="QOY43" s="130"/>
      <c r="QOZ43" s="130"/>
      <c r="QPA43" s="131"/>
      <c r="QPB43" s="134"/>
      <c r="QPC43" s="130"/>
      <c r="QPD43" s="133"/>
      <c r="QPE43" s="145"/>
      <c r="QPF43" s="129"/>
      <c r="QPG43" s="130"/>
      <c r="QPH43" s="130"/>
      <c r="QPI43" s="131"/>
      <c r="QPJ43" s="134"/>
      <c r="QPK43" s="130"/>
      <c r="QPL43" s="133"/>
      <c r="QPM43" s="145"/>
      <c r="QPN43" s="129"/>
      <c r="QPO43" s="130"/>
      <c r="QPP43" s="130"/>
      <c r="QPQ43" s="131"/>
      <c r="QPR43" s="134"/>
      <c r="QPS43" s="130"/>
      <c r="QPT43" s="133"/>
      <c r="QPU43" s="145"/>
      <c r="QPV43" s="129"/>
      <c r="QPW43" s="130"/>
      <c r="QPX43" s="130"/>
      <c r="QPY43" s="131"/>
      <c r="QPZ43" s="134"/>
      <c r="QQA43" s="130"/>
      <c r="QQB43" s="133"/>
      <c r="QQC43" s="145"/>
      <c r="QQD43" s="129"/>
      <c r="QQE43" s="130"/>
      <c r="QQF43" s="130"/>
      <c r="QQG43" s="131"/>
      <c r="QQH43" s="134"/>
      <c r="QQI43" s="130"/>
      <c r="QQJ43" s="133"/>
      <c r="QQK43" s="145"/>
      <c r="QQL43" s="129"/>
      <c r="QQM43" s="130"/>
      <c r="QQN43" s="130"/>
      <c r="QQO43" s="131"/>
      <c r="QQP43" s="134"/>
      <c r="QQQ43" s="130"/>
      <c r="QQR43" s="133"/>
      <c r="QQS43" s="145"/>
      <c r="QQT43" s="129"/>
      <c r="QQU43" s="130"/>
      <c r="QQV43" s="130"/>
      <c r="QQW43" s="131"/>
      <c r="QQX43" s="134"/>
      <c r="QQY43" s="130"/>
      <c r="QQZ43" s="133"/>
      <c r="QRA43" s="145"/>
      <c r="QRB43" s="129"/>
      <c r="QRC43" s="130"/>
      <c r="QRD43" s="130"/>
      <c r="QRE43" s="131"/>
      <c r="QRF43" s="134"/>
      <c r="QRG43" s="130"/>
      <c r="QRH43" s="133"/>
      <c r="QRI43" s="145"/>
      <c r="QRJ43" s="129"/>
      <c r="QRK43" s="130"/>
      <c r="QRL43" s="130"/>
      <c r="QRM43" s="131"/>
      <c r="QRN43" s="134"/>
      <c r="QRO43" s="130"/>
      <c r="QRP43" s="133"/>
      <c r="QRQ43" s="145"/>
      <c r="QRR43" s="129"/>
      <c r="QRS43" s="130"/>
      <c r="QRT43" s="130"/>
      <c r="QRU43" s="131"/>
      <c r="QRV43" s="134"/>
      <c r="QRW43" s="130"/>
      <c r="QRX43" s="133"/>
      <c r="QRY43" s="145"/>
      <c r="QRZ43" s="129"/>
      <c r="QSA43" s="130"/>
      <c r="QSB43" s="130"/>
      <c r="QSC43" s="131"/>
      <c r="QSD43" s="134"/>
      <c r="QSE43" s="130"/>
      <c r="QSF43" s="133"/>
      <c r="QSG43" s="145"/>
      <c r="QSH43" s="129"/>
      <c r="QSI43" s="130"/>
      <c r="QSJ43" s="130"/>
      <c r="QSK43" s="131"/>
      <c r="QSL43" s="134"/>
      <c r="QSM43" s="130"/>
      <c r="QSN43" s="133"/>
      <c r="QSO43" s="145"/>
      <c r="QSP43" s="129"/>
      <c r="QSQ43" s="130"/>
      <c r="QSR43" s="130"/>
      <c r="QSS43" s="131"/>
      <c r="QST43" s="134"/>
      <c r="QSU43" s="130"/>
      <c r="QSV43" s="133"/>
      <c r="QSW43" s="145"/>
      <c r="QSX43" s="129"/>
      <c r="QSY43" s="130"/>
      <c r="QSZ43" s="130"/>
      <c r="QTA43" s="131"/>
      <c r="QTB43" s="134"/>
      <c r="QTC43" s="130"/>
      <c r="QTD43" s="133"/>
      <c r="QTE43" s="145"/>
      <c r="QTF43" s="129"/>
      <c r="QTG43" s="130"/>
      <c r="QTH43" s="130"/>
      <c r="QTI43" s="131"/>
      <c r="QTJ43" s="134"/>
      <c r="QTK43" s="130"/>
      <c r="QTL43" s="133"/>
      <c r="QTM43" s="145"/>
      <c r="QTN43" s="129"/>
      <c r="QTO43" s="130"/>
      <c r="QTP43" s="130"/>
      <c r="QTQ43" s="131"/>
      <c r="QTR43" s="134"/>
      <c r="QTS43" s="130"/>
      <c r="QTT43" s="133"/>
      <c r="QTU43" s="145"/>
      <c r="QTV43" s="129"/>
      <c r="QTW43" s="130"/>
      <c r="QTX43" s="130"/>
      <c r="QTY43" s="131"/>
      <c r="QTZ43" s="134"/>
      <c r="QUA43" s="130"/>
      <c r="QUB43" s="133"/>
      <c r="QUC43" s="145"/>
      <c r="QUD43" s="129"/>
      <c r="QUE43" s="130"/>
      <c r="QUF43" s="130"/>
      <c r="QUG43" s="131"/>
      <c r="QUH43" s="134"/>
      <c r="QUI43" s="130"/>
      <c r="QUJ43" s="133"/>
      <c r="QUK43" s="145"/>
      <c r="QUL43" s="129"/>
      <c r="QUM43" s="130"/>
      <c r="QUN43" s="130"/>
      <c r="QUO43" s="131"/>
      <c r="QUP43" s="134"/>
      <c r="QUQ43" s="130"/>
      <c r="QUR43" s="133"/>
      <c r="QUS43" s="145"/>
      <c r="QUT43" s="129"/>
      <c r="QUU43" s="130"/>
      <c r="QUV43" s="130"/>
      <c r="QUW43" s="131"/>
      <c r="QUX43" s="134"/>
      <c r="QUY43" s="130"/>
      <c r="QUZ43" s="133"/>
      <c r="QVA43" s="145"/>
      <c r="QVB43" s="129"/>
      <c r="QVC43" s="130"/>
      <c r="QVD43" s="130"/>
      <c r="QVE43" s="131"/>
      <c r="QVF43" s="134"/>
      <c r="QVG43" s="130"/>
      <c r="QVH43" s="133"/>
      <c r="QVI43" s="145"/>
      <c r="QVJ43" s="129"/>
      <c r="QVK43" s="130"/>
      <c r="QVL43" s="130"/>
      <c r="QVM43" s="131"/>
      <c r="QVN43" s="134"/>
      <c r="QVO43" s="130"/>
      <c r="QVP43" s="133"/>
      <c r="QVQ43" s="145"/>
      <c r="QVR43" s="129"/>
      <c r="QVS43" s="130"/>
      <c r="QVT43" s="130"/>
      <c r="QVU43" s="131"/>
      <c r="QVV43" s="134"/>
      <c r="QVW43" s="130"/>
      <c r="QVX43" s="133"/>
      <c r="QVY43" s="145"/>
      <c r="QVZ43" s="129"/>
      <c r="QWA43" s="130"/>
      <c r="QWB43" s="130"/>
      <c r="QWC43" s="131"/>
      <c r="QWD43" s="134"/>
      <c r="QWE43" s="130"/>
      <c r="QWF43" s="133"/>
      <c r="QWG43" s="145"/>
      <c r="QWH43" s="129"/>
      <c r="QWI43" s="130"/>
      <c r="QWJ43" s="130"/>
      <c r="QWK43" s="131"/>
      <c r="QWL43" s="134"/>
      <c r="QWM43" s="130"/>
      <c r="QWN43" s="133"/>
      <c r="QWO43" s="145"/>
      <c r="QWP43" s="129"/>
      <c r="QWQ43" s="130"/>
      <c r="QWR43" s="130"/>
      <c r="QWS43" s="131"/>
      <c r="QWT43" s="134"/>
      <c r="QWU43" s="130"/>
      <c r="QWV43" s="133"/>
      <c r="QWW43" s="145"/>
      <c r="QWX43" s="129"/>
      <c r="QWY43" s="130"/>
      <c r="QWZ43" s="130"/>
      <c r="QXA43" s="131"/>
      <c r="QXB43" s="134"/>
      <c r="QXC43" s="130"/>
      <c r="QXD43" s="133"/>
      <c r="QXE43" s="145"/>
      <c r="QXF43" s="129"/>
      <c r="QXG43" s="130"/>
      <c r="QXH43" s="130"/>
      <c r="QXI43" s="131"/>
      <c r="QXJ43" s="134"/>
      <c r="QXK43" s="130"/>
      <c r="QXL43" s="133"/>
      <c r="QXM43" s="145"/>
      <c r="QXN43" s="129"/>
      <c r="QXO43" s="130"/>
      <c r="QXP43" s="130"/>
      <c r="QXQ43" s="131"/>
      <c r="QXR43" s="134"/>
      <c r="QXS43" s="130"/>
      <c r="QXT43" s="133"/>
      <c r="QXU43" s="145"/>
      <c r="QXV43" s="129"/>
      <c r="QXW43" s="130"/>
      <c r="QXX43" s="130"/>
      <c r="QXY43" s="131"/>
      <c r="QXZ43" s="134"/>
      <c r="QYA43" s="130"/>
      <c r="QYB43" s="133"/>
      <c r="QYC43" s="145"/>
      <c r="QYD43" s="129"/>
      <c r="QYE43" s="130"/>
      <c r="QYF43" s="130"/>
      <c r="QYG43" s="131"/>
      <c r="QYH43" s="134"/>
      <c r="QYI43" s="130"/>
      <c r="QYJ43" s="133"/>
      <c r="QYK43" s="145"/>
      <c r="QYL43" s="129"/>
      <c r="QYM43" s="130"/>
      <c r="QYN43" s="130"/>
      <c r="QYO43" s="131"/>
      <c r="QYP43" s="134"/>
      <c r="QYQ43" s="130"/>
      <c r="QYR43" s="133"/>
      <c r="QYS43" s="145"/>
      <c r="QYT43" s="129"/>
      <c r="QYU43" s="130"/>
      <c r="QYV43" s="130"/>
      <c r="QYW43" s="131"/>
      <c r="QYX43" s="134"/>
      <c r="QYY43" s="130"/>
      <c r="QYZ43" s="133"/>
      <c r="QZA43" s="145"/>
      <c r="QZB43" s="129"/>
      <c r="QZC43" s="130"/>
      <c r="QZD43" s="130"/>
      <c r="QZE43" s="131"/>
      <c r="QZF43" s="134"/>
      <c r="QZG43" s="130"/>
      <c r="QZH43" s="133"/>
      <c r="QZI43" s="145"/>
      <c r="QZJ43" s="129"/>
      <c r="QZK43" s="130"/>
      <c r="QZL43" s="130"/>
      <c r="QZM43" s="131"/>
      <c r="QZN43" s="134"/>
      <c r="QZO43" s="130"/>
      <c r="QZP43" s="133"/>
      <c r="QZQ43" s="145"/>
      <c r="QZR43" s="129"/>
      <c r="QZS43" s="130"/>
      <c r="QZT43" s="130"/>
      <c r="QZU43" s="131"/>
      <c r="QZV43" s="134"/>
      <c r="QZW43" s="130"/>
      <c r="QZX43" s="133"/>
      <c r="QZY43" s="145"/>
      <c r="QZZ43" s="129"/>
      <c r="RAA43" s="130"/>
      <c r="RAB43" s="130"/>
      <c r="RAC43" s="131"/>
      <c r="RAD43" s="134"/>
      <c r="RAE43" s="130"/>
      <c r="RAF43" s="133"/>
      <c r="RAG43" s="145"/>
      <c r="RAH43" s="129"/>
      <c r="RAI43" s="130"/>
      <c r="RAJ43" s="130"/>
      <c r="RAK43" s="131"/>
      <c r="RAL43" s="134"/>
      <c r="RAM43" s="130"/>
      <c r="RAN43" s="133"/>
      <c r="RAO43" s="145"/>
      <c r="RAP43" s="129"/>
      <c r="RAQ43" s="130"/>
      <c r="RAR43" s="130"/>
      <c r="RAS43" s="131"/>
      <c r="RAT43" s="134"/>
      <c r="RAU43" s="130"/>
      <c r="RAV43" s="133"/>
      <c r="RAW43" s="145"/>
      <c r="RAX43" s="129"/>
      <c r="RAY43" s="130"/>
      <c r="RAZ43" s="130"/>
      <c r="RBA43" s="131"/>
      <c r="RBB43" s="134"/>
      <c r="RBC43" s="130"/>
      <c r="RBD43" s="133"/>
      <c r="RBE43" s="145"/>
      <c r="RBF43" s="129"/>
      <c r="RBG43" s="130"/>
      <c r="RBH43" s="130"/>
      <c r="RBI43" s="131"/>
      <c r="RBJ43" s="134"/>
      <c r="RBK43" s="130"/>
      <c r="RBL43" s="133"/>
      <c r="RBM43" s="145"/>
      <c r="RBN43" s="129"/>
      <c r="RBO43" s="130"/>
      <c r="RBP43" s="130"/>
      <c r="RBQ43" s="131"/>
      <c r="RBR43" s="134"/>
      <c r="RBS43" s="130"/>
      <c r="RBT43" s="133"/>
      <c r="RBU43" s="145"/>
      <c r="RBV43" s="129"/>
      <c r="RBW43" s="130"/>
      <c r="RBX43" s="130"/>
      <c r="RBY43" s="131"/>
      <c r="RBZ43" s="134"/>
      <c r="RCA43" s="130"/>
      <c r="RCB43" s="133"/>
      <c r="RCC43" s="145"/>
      <c r="RCD43" s="129"/>
      <c r="RCE43" s="130"/>
      <c r="RCF43" s="130"/>
      <c r="RCG43" s="131"/>
      <c r="RCH43" s="134"/>
      <c r="RCI43" s="130"/>
      <c r="RCJ43" s="133"/>
      <c r="RCK43" s="145"/>
      <c r="RCL43" s="129"/>
      <c r="RCM43" s="130"/>
      <c r="RCN43" s="130"/>
      <c r="RCO43" s="131"/>
      <c r="RCP43" s="134"/>
      <c r="RCQ43" s="130"/>
      <c r="RCR43" s="133"/>
      <c r="RCS43" s="145"/>
      <c r="RCT43" s="129"/>
      <c r="RCU43" s="130"/>
      <c r="RCV43" s="130"/>
      <c r="RCW43" s="131"/>
      <c r="RCX43" s="134"/>
      <c r="RCY43" s="130"/>
      <c r="RCZ43" s="133"/>
      <c r="RDA43" s="145"/>
      <c r="RDB43" s="129"/>
      <c r="RDC43" s="130"/>
      <c r="RDD43" s="130"/>
      <c r="RDE43" s="131"/>
      <c r="RDF43" s="134"/>
      <c r="RDG43" s="130"/>
      <c r="RDH43" s="133"/>
      <c r="RDI43" s="145"/>
      <c r="RDJ43" s="129"/>
      <c r="RDK43" s="130"/>
      <c r="RDL43" s="130"/>
      <c r="RDM43" s="131"/>
      <c r="RDN43" s="134"/>
      <c r="RDO43" s="130"/>
      <c r="RDP43" s="133"/>
      <c r="RDQ43" s="145"/>
      <c r="RDR43" s="129"/>
      <c r="RDS43" s="130"/>
      <c r="RDT43" s="130"/>
      <c r="RDU43" s="131"/>
      <c r="RDV43" s="134"/>
      <c r="RDW43" s="130"/>
      <c r="RDX43" s="133"/>
      <c r="RDY43" s="145"/>
      <c r="RDZ43" s="129"/>
      <c r="REA43" s="130"/>
      <c r="REB43" s="130"/>
      <c r="REC43" s="131"/>
      <c r="RED43" s="134"/>
      <c r="REE43" s="130"/>
      <c r="REF43" s="133"/>
      <c r="REG43" s="145"/>
      <c r="REH43" s="129"/>
      <c r="REI43" s="130"/>
      <c r="REJ43" s="130"/>
      <c r="REK43" s="131"/>
      <c r="REL43" s="134"/>
      <c r="REM43" s="130"/>
      <c r="REN43" s="133"/>
      <c r="REO43" s="145"/>
      <c r="REP43" s="129"/>
      <c r="REQ43" s="130"/>
      <c r="RER43" s="130"/>
      <c r="RES43" s="131"/>
      <c r="RET43" s="134"/>
      <c r="REU43" s="130"/>
      <c r="REV43" s="133"/>
      <c r="REW43" s="145"/>
      <c r="REX43" s="129"/>
      <c r="REY43" s="130"/>
      <c r="REZ43" s="130"/>
      <c r="RFA43" s="131"/>
      <c r="RFB43" s="134"/>
      <c r="RFC43" s="130"/>
      <c r="RFD43" s="133"/>
      <c r="RFE43" s="145"/>
      <c r="RFF43" s="129"/>
      <c r="RFG43" s="130"/>
      <c r="RFH43" s="130"/>
      <c r="RFI43" s="131"/>
      <c r="RFJ43" s="134"/>
      <c r="RFK43" s="130"/>
      <c r="RFL43" s="133"/>
      <c r="RFM43" s="145"/>
      <c r="RFN43" s="129"/>
      <c r="RFO43" s="130"/>
      <c r="RFP43" s="130"/>
      <c r="RFQ43" s="131"/>
      <c r="RFR43" s="134"/>
      <c r="RFS43" s="130"/>
      <c r="RFT43" s="133"/>
      <c r="RFU43" s="145"/>
      <c r="RFV43" s="129"/>
      <c r="RFW43" s="130"/>
      <c r="RFX43" s="130"/>
      <c r="RFY43" s="131"/>
      <c r="RFZ43" s="134"/>
      <c r="RGA43" s="130"/>
      <c r="RGB43" s="133"/>
      <c r="RGC43" s="145"/>
      <c r="RGD43" s="129"/>
      <c r="RGE43" s="130"/>
      <c r="RGF43" s="130"/>
      <c r="RGG43" s="131"/>
      <c r="RGH43" s="134"/>
      <c r="RGI43" s="130"/>
      <c r="RGJ43" s="133"/>
      <c r="RGK43" s="145"/>
      <c r="RGL43" s="129"/>
      <c r="RGM43" s="130"/>
      <c r="RGN43" s="130"/>
      <c r="RGO43" s="131"/>
      <c r="RGP43" s="134"/>
      <c r="RGQ43" s="130"/>
      <c r="RGR43" s="133"/>
      <c r="RGS43" s="145"/>
      <c r="RGT43" s="129"/>
      <c r="RGU43" s="130"/>
      <c r="RGV43" s="130"/>
      <c r="RGW43" s="131"/>
      <c r="RGX43" s="134"/>
      <c r="RGY43" s="130"/>
      <c r="RGZ43" s="133"/>
      <c r="RHA43" s="145"/>
      <c r="RHB43" s="129"/>
      <c r="RHC43" s="130"/>
      <c r="RHD43" s="130"/>
      <c r="RHE43" s="131"/>
      <c r="RHF43" s="134"/>
      <c r="RHG43" s="130"/>
      <c r="RHH43" s="133"/>
      <c r="RHI43" s="145"/>
      <c r="RHJ43" s="129"/>
      <c r="RHK43" s="130"/>
      <c r="RHL43" s="130"/>
      <c r="RHM43" s="131"/>
      <c r="RHN43" s="134"/>
      <c r="RHO43" s="130"/>
      <c r="RHP43" s="133"/>
      <c r="RHQ43" s="145"/>
      <c r="RHR43" s="129"/>
      <c r="RHS43" s="130"/>
      <c r="RHT43" s="130"/>
      <c r="RHU43" s="131"/>
      <c r="RHV43" s="134"/>
      <c r="RHW43" s="130"/>
      <c r="RHX43" s="133"/>
      <c r="RHY43" s="145"/>
      <c r="RHZ43" s="129"/>
      <c r="RIA43" s="130"/>
      <c r="RIB43" s="130"/>
      <c r="RIC43" s="131"/>
      <c r="RID43" s="134"/>
      <c r="RIE43" s="130"/>
      <c r="RIF43" s="133"/>
      <c r="RIG43" s="145"/>
      <c r="RIH43" s="129"/>
      <c r="RII43" s="130"/>
      <c r="RIJ43" s="130"/>
      <c r="RIK43" s="131"/>
      <c r="RIL43" s="134"/>
      <c r="RIM43" s="130"/>
      <c r="RIN43" s="133"/>
      <c r="RIO43" s="145"/>
      <c r="RIP43" s="129"/>
      <c r="RIQ43" s="130"/>
      <c r="RIR43" s="130"/>
      <c r="RIS43" s="131"/>
      <c r="RIT43" s="134"/>
      <c r="RIU43" s="130"/>
      <c r="RIV43" s="133"/>
      <c r="RIW43" s="145"/>
      <c r="RIX43" s="129"/>
      <c r="RIY43" s="130"/>
      <c r="RIZ43" s="130"/>
      <c r="RJA43" s="131"/>
      <c r="RJB43" s="134"/>
      <c r="RJC43" s="130"/>
      <c r="RJD43" s="133"/>
      <c r="RJE43" s="145"/>
      <c r="RJF43" s="129"/>
      <c r="RJG43" s="130"/>
      <c r="RJH43" s="130"/>
      <c r="RJI43" s="131"/>
      <c r="RJJ43" s="134"/>
      <c r="RJK43" s="130"/>
      <c r="RJL43" s="133"/>
      <c r="RJM43" s="145"/>
      <c r="RJN43" s="129"/>
      <c r="RJO43" s="130"/>
      <c r="RJP43" s="130"/>
      <c r="RJQ43" s="131"/>
      <c r="RJR43" s="134"/>
      <c r="RJS43" s="130"/>
      <c r="RJT43" s="133"/>
      <c r="RJU43" s="145"/>
      <c r="RJV43" s="129"/>
      <c r="RJW43" s="130"/>
      <c r="RJX43" s="130"/>
      <c r="RJY43" s="131"/>
      <c r="RJZ43" s="134"/>
      <c r="RKA43" s="130"/>
      <c r="RKB43" s="133"/>
      <c r="RKC43" s="145"/>
      <c r="RKD43" s="129"/>
      <c r="RKE43" s="130"/>
      <c r="RKF43" s="130"/>
      <c r="RKG43" s="131"/>
      <c r="RKH43" s="134"/>
      <c r="RKI43" s="130"/>
      <c r="RKJ43" s="133"/>
      <c r="RKK43" s="145"/>
      <c r="RKL43" s="129"/>
      <c r="RKM43" s="130"/>
      <c r="RKN43" s="130"/>
      <c r="RKO43" s="131"/>
      <c r="RKP43" s="134"/>
      <c r="RKQ43" s="130"/>
      <c r="RKR43" s="133"/>
      <c r="RKS43" s="145"/>
      <c r="RKT43" s="129"/>
      <c r="RKU43" s="130"/>
      <c r="RKV43" s="130"/>
      <c r="RKW43" s="131"/>
      <c r="RKX43" s="134"/>
      <c r="RKY43" s="130"/>
      <c r="RKZ43" s="133"/>
      <c r="RLA43" s="145"/>
      <c r="RLB43" s="129"/>
      <c r="RLC43" s="130"/>
      <c r="RLD43" s="130"/>
      <c r="RLE43" s="131"/>
      <c r="RLF43" s="134"/>
      <c r="RLG43" s="130"/>
      <c r="RLH43" s="133"/>
      <c r="RLI43" s="145"/>
      <c r="RLJ43" s="129"/>
      <c r="RLK43" s="130"/>
      <c r="RLL43" s="130"/>
      <c r="RLM43" s="131"/>
      <c r="RLN43" s="134"/>
      <c r="RLO43" s="130"/>
      <c r="RLP43" s="133"/>
      <c r="RLQ43" s="145"/>
      <c r="RLR43" s="129"/>
      <c r="RLS43" s="130"/>
      <c r="RLT43" s="130"/>
      <c r="RLU43" s="131"/>
      <c r="RLV43" s="134"/>
      <c r="RLW43" s="130"/>
      <c r="RLX43" s="133"/>
      <c r="RLY43" s="145"/>
      <c r="RLZ43" s="129"/>
      <c r="RMA43" s="130"/>
      <c r="RMB43" s="130"/>
      <c r="RMC43" s="131"/>
      <c r="RMD43" s="134"/>
      <c r="RME43" s="130"/>
      <c r="RMF43" s="133"/>
      <c r="RMG43" s="145"/>
      <c r="RMH43" s="129"/>
      <c r="RMI43" s="130"/>
      <c r="RMJ43" s="130"/>
      <c r="RMK43" s="131"/>
      <c r="RML43" s="134"/>
      <c r="RMM43" s="130"/>
      <c r="RMN43" s="133"/>
      <c r="RMO43" s="145"/>
      <c r="RMP43" s="129"/>
      <c r="RMQ43" s="130"/>
      <c r="RMR43" s="130"/>
      <c r="RMS43" s="131"/>
      <c r="RMT43" s="134"/>
      <c r="RMU43" s="130"/>
      <c r="RMV43" s="133"/>
      <c r="RMW43" s="145"/>
      <c r="RMX43" s="129"/>
      <c r="RMY43" s="130"/>
      <c r="RMZ43" s="130"/>
      <c r="RNA43" s="131"/>
      <c r="RNB43" s="134"/>
      <c r="RNC43" s="130"/>
      <c r="RND43" s="133"/>
      <c r="RNE43" s="145"/>
      <c r="RNF43" s="129"/>
      <c r="RNG43" s="130"/>
      <c r="RNH43" s="130"/>
      <c r="RNI43" s="131"/>
      <c r="RNJ43" s="134"/>
      <c r="RNK43" s="130"/>
      <c r="RNL43" s="133"/>
      <c r="RNM43" s="145"/>
      <c r="RNN43" s="129"/>
      <c r="RNO43" s="130"/>
      <c r="RNP43" s="130"/>
      <c r="RNQ43" s="131"/>
      <c r="RNR43" s="134"/>
      <c r="RNS43" s="130"/>
      <c r="RNT43" s="133"/>
      <c r="RNU43" s="145"/>
      <c r="RNV43" s="129"/>
      <c r="RNW43" s="130"/>
      <c r="RNX43" s="130"/>
      <c r="RNY43" s="131"/>
      <c r="RNZ43" s="134"/>
      <c r="ROA43" s="130"/>
      <c r="ROB43" s="133"/>
      <c r="ROC43" s="145"/>
      <c r="ROD43" s="129"/>
      <c r="ROE43" s="130"/>
      <c r="ROF43" s="130"/>
      <c r="ROG43" s="131"/>
      <c r="ROH43" s="134"/>
      <c r="ROI43" s="130"/>
      <c r="ROJ43" s="133"/>
      <c r="ROK43" s="145"/>
      <c r="ROL43" s="129"/>
      <c r="ROM43" s="130"/>
      <c r="RON43" s="130"/>
      <c r="ROO43" s="131"/>
      <c r="ROP43" s="134"/>
      <c r="ROQ43" s="130"/>
      <c r="ROR43" s="133"/>
      <c r="ROS43" s="145"/>
      <c r="ROT43" s="129"/>
      <c r="ROU43" s="130"/>
      <c r="ROV43" s="130"/>
      <c r="ROW43" s="131"/>
      <c r="ROX43" s="134"/>
      <c r="ROY43" s="130"/>
      <c r="ROZ43" s="133"/>
      <c r="RPA43" s="145"/>
      <c r="RPB43" s="129"/>
      <c r="RPC43" s="130"/>
      <c r="RPD43" s="130"/>
      <c r="RPE43" s="131"/>
      <c r="RPF43" s="134"/>
      <c r="RPG43" s="130"/>
      <c r="RPH43" s="133"/>
      <c r="RPI43" s="145"/>
      <c r="RPJ43" s="129"/>
      <c r="RPK43" s="130"/>
      <c r="RPL43" s="130"/>
      <c r="RPM43" s="131"/>
      <c r="RPN43" s="134"/>
      <c r="RPO43" s="130"/>
      <c r="RPP43" s="133"/>
      <c r="RPQ43" s="145"/>
      <c r="RPR43" s="129"/>
      <c r="RPS43" s="130"/>
      <c r="RPT43" s="130"/>
      <c r="RPU43" s="131"/>
      <c r="RPV43" s="134"/>
      <c r="RPW43" s="130"/>
      <c r="RPX43" s="133"/>
      <c r="RPY43" s="145"/>
      <c r="RPZ43" s="129"/>
      <c r="RQA43" s="130"/>
      <c r="RQB43" s="130"/>
      <c r="RQC43" s="131"/>
      <c r="RQD43" s="134"/>
      <c r="RQE43" s="130"/>
      <c r="RQF43" s="133"/>
      <c r="RQG43" s="145"/>
      <c r="RQH43" s="129"/>
      <c r="RQI43" s="130"/>
      <c r="RQJ43" s="130"/>
      <c r="RQK43" s="131"/>
      <c r="RQL43" s="134"/>
      <c r="RQM43" s="130"/>
      <c r="RQN43" s="133"/>
      <c r="RQO43" s="145"/>
      <c r="RQP43" s="129"/>
      <c r="RQQ43" s="130"/>
      <c r="RQR43" s="130"/>
      <c r="RQS43" s="131"/>
      <c r="RQT43" s="134"/>
      <c r="RQU43" s="130"/>
      <c r="RQV43" s="133"/>
      <c r="RQW43" s="145"/>
      <c r="RQX43" s="129"/>
      <c r="RQY43" s="130"/>
      <c r="RQZ43" s="130"/>
      <c r="RRA43" s="131"/>
      <c r="RRB43" s="134"/>
      <c r="RRC43" s="130"/>
      <c r="RRD43" s="133"/>
      <c r="RRE43" s="145"/>
      <c r="RRF43" s="129"/>
      <c r="RRG43" s="130"/>
      <c r="RRH43" s="130"/>
      <c r="RRI43" s="131"/>
      <c r="RRJ43" s="134"/>
      <c r="RRK43" s="130"/>
      <c r="RRL43" s="133"/>
      <c r="RRM43" s="145"/>
      <c r="RRN43" s="129"/>
      <c r="RRO43" s="130"/>
      <c r="RRP43" s="130"/>
      <c r="RRQ43" s="131"/>
      <c r="RRR43" s="134"/>
      <c r="RRS43" s="130"/>
      <c r="RRT43" s="133"/>
      <c r="RRU43" s="145"/>
      <c r="RRV43" s="129"/>
      <c r="RRW43" s="130"/>
      <c r="RRX43" s="130"/>
      <c r="RRY43" s="131"/>
      <c r="RRZ43" s="134"/>
      <c r="RSA43" s="130"/>
      <c r="RSB43" s="133"/>
      <c r="RSC43" s="145"/>
      <c r="RSD43" s="129"/>
      <c r="RSE43" s="130"/>
      <c r="RSF43" s="130"/>
      <c r="RSG43" s="131"/>
      <c r="RSH43" s="134"/>
      <c r="RSI43" s="130"/>
      <c r="RSJ43" s="133"/>
      <c r="RSK43" s="145"/>
      <c r="RSL43" s="129"/>
      <c r="RSM43" s="130"/>
      <c r="RSN43" s="130"/>
      <c r="RSO43" s="131"/>
      <c r="RSP43" s="134"/>
      <c r="RSQ43" s="130"/>
      <c r="RSR43" s="133"/>
      <c r="RSS43" s="145"/>
      <c r="RST43" s="129"/>
      <c r="RSU43" s="130"/>
      <c r="RSV43" s="130"/>
      <c r="RSW43" s="131"/>
      <c r="RSX43" s="134"/>
      <c r="RSY43" s="130"/>
      <c r="RSZ43" s="133"/>
      <c r="RTA43" s="145"/>
      <c r="RTB43" s="129"/>
      <c r="RTC43" s="130"/>
      <c r="RTD43" s="130"/>
      <c r="RTE43" s="131"/>
      <c r="RTF43" s="134"/>
      <c r="RTG43" s="130"/>
      <c r="RTH43" s="133"/>
      <c r="RTI43" s="145"/>
      <c r="RTJ43" s="129"/>
      <c r="RTK43" s="130"/>
      <c r="RTL43" s="130"/>
      <c r="RTM43" s="131"/>
      <c r="RTN43" s="134"/>
      <c r="RTO43" s="130"/>
      <c r="RTP43" s="133"/>
      <c r="RTQ43" s="145"/>
      <c r="RTR43" s="129"/>
      <c r="RTS43" s="130"/>
      <c r="RTT43" s="130"/>
      <c r="RTU43" s="131"/>
      <c r="RTV43" s="134"/>
      <c r="RTW43" s="130"/>
      <c r="RTX43" s="133"/>
      <c r="RTY43" s="145"/>
      <c r="RTZ43" s="129"/>
      <c r="RUA43" s="130"/>
      <c r="RUB43" s="130"/>
      <c r="RUC43" s="131"/>
      <c r="RUD43" s="134"/>
      <c r="RUE43" s="130"/>
      <c r="RUF43" s="133"/>
      <c r="RUG43" s="145"/>
      <c r="RUH43" s="129"/>
      <c r="RUI43" s="130"/>
      <c r="RUJ43" s="130"/>
      <c r="RUK43" s="131"/>
      <c r="RUL43" s="134"/>
      <c r="RUM43" s="130"/>
      <c r="RUN43" s="133"/>
      <c r="RUO43" s="145"/>
      <c r="RUP43" s="129"/>
      <c r="RUQ43" s="130"/>
      <c r="RUR43" s="130"/>
      <c r="RUS43" s="131"/>
      <c r="RUT43" s="134"/>
      <c r="RUU43" s="130"/>
      <c r="RUV43" s="133"/>
      <c r="RUW43" s="145"/>
      <c r="RUX43" s="129"/>
      <c r="RUY43" s="130"/>
      <c r="RUZ43" s="130"/>
      <c r="RVA43" s="131"/>
      <c r="RVB43" s="134"/>
      <c r="RVC43" s="130"/>
      <c r="RVD43" s="133"/>
      <c r="RVE43" s="145"/>
      <c r="RVF43" s="129"/>
      <c r="RVG43" s="130"/>
      <c r="RVH43" s="130"/>
      <c r="RVI43" s="131"/>
      <c r="RVJ43" s="134"/>
      <c r="RVK43" s="130"/>
      <c r="RVL43" s="133"/>
      <c r="RVM43" s="145"/>
      <c r="RVN43" s="129"/>
      <c r="RVO43" s="130"/>
      <c r="RVP43" s="130"/>
      <c r="RVQ43" s="131"/>
      <c r="RVR43" s="134"/>
      <c r="RVS43" s="130"/>
      <c r="RVT43" s="133"/>
      <c r="RVU43" s="145"/>
      <c r="RVV43" s="129"/>
      <c r="RVW43" s="130"/>
      <c r="RVX43" s="130"/>
      <c r="RVY43" s="131"/>
      <c r="RVZ43" s="134"/>
      <c r="RWA43" s="130"/>
      <c r="RWB43" s="133"/>
      <c r="RWC43" s="145"/>
      <c r="RWD43" s="129"/>
      <c r="RWE43" s="130"/>
      <c r="RWF43" s="130"/>
      <c r="RWG43" s="131"/>
      <c r="RWH43" s="134"/>
      <c r="RWI43" s="130"/>
      <c r="RWJ43" s="133"/>
      <c r="RWK43" s="145"/>
      <c r="RWL43" s="129"/>
      <c r="RWM43" s="130"/>
      <c r="RWN43" s="130"/>
      <c r="RWO43" s="131"/>
      <c r="RWP43" s="134"/>
      <c r="RWQ43" s="130"/>
      <c r="RWR43" s="133"/>
      <c r="RWS43" s="145"/>
      <c r="RWT43" s="129"/>
      <c r="RWU43" s="130"/>
      <c r="RWV43" s="130"/>
      <c r="RWW43" s="131"/>
      <c r="RWX43" s="134"/>
      <c r="RWY43" s="130"/>
      <c r="RWZ43" s="133"/>
      <c r="RXA43" s="145"/>
      <c r="RXB43" s="129"/>
      <c r="RXC43" s="130"/>
      <c r="RXD43" s="130"/>
      <c r="RXE43" s="131"/>
      <c r="RXF43" s="134"/>
      <c r="RXG43" s="130"/>
      <c r="RXH43" s="133"/>
      <c r="RXI43" s="145"/>
      <c r="RXJ43" s="129"/>
      <c r="RXK43" s="130"/>
      <c r="RXL43" s="130"/>
      <c r="RXM43" s="131"/>
      <c r="RXN43" s="134"/>
      <c r="RXO43" s="130"/>
      <c r="RXP43" s="133"/>
      <c r="RXQ43" s="145"/>
      <c r="RXR43" s="129"/>
      <c r="RXS43" s="130"/>
      <c r="RXT43" s="130"/>
      <c r="RXU43" s="131"/>
      <c r="RXV43" s="134"/>
      <c r="RXW43" s="130"/>
      <c r="RXX43" s="133"/>
      <c r="RXY43" s="145"/>
      <c r="RXZ43" s="129"/>
      <c r="RYA43" s="130"/>
      <c r="RYB43" s="130"/>
      <c r="RYC43" s="131"/>
      <c r="RYD43" s="134"/>
      <c r="RYE43" s="130"/>
      <c r="RYF43" s="133"/>
      <c r="RYG43" s="145"/>
      <c r="RYH43" s="129"/>
      <c r="RYI43" s="130"/>
      <c r="RYJ43" s="130"/>
      <c r="RYK43" s="131"/>
      <c r="RYL43" s="134"/>
      <c r="RYM43" s="130"/>
      <c r="RYN43" s="133"/>
      <c r="RYO43" s="145"/>
      <c r="RYP43" s="129"/>
      <c r="RYQ43" s="130"/>
      <c r="RYR43" s="130"/>
      <c r="RYS43" s="131"/>
      <c r="RYT43" s="134"/>
      <c r="RYU43" s="130"/>
      <c r="RYV43" s="133"/>
      <c r="RYW43" s="145"/>
      <c r="RYX43" s="129"/>
      <c r="RYY43" s="130"/>
      <c r="RYZ43" s="130"/>
      <c r="RZA43" s="131"/>
      <c r="RZB43" s="134"/>
      <c r="RZC43" s="130"/>
      <c r="RZD43" s="133"/>
      <c r="RZE43" s="145"/>
      <c r="RZF43" s="129"/>
      <c r="RZG43" s="130"/>
      <c r="RZH43" s="130"/>
      <c r="RZI43" s="131"/>
      <c r="RZJ43" s="134"/>
      <c r="RZK43" s="130"/>
      <c r="RZL43" s="133"/>
      <c r="RZM43" s="145"/>
      <c r="RZN43" s="129"/>
      <c r="RZO43" s="130"/>
      <c r="RZP43" s="130"/>
      <c r="RZQ43" s="131"/>
      <c r="RZR43" s="134"/>
      <c r="RZS43" s="130"/>
      <c r="RZT43" s="133"/>
      <c r="RZU43" s="145"/>
      <c r="RZV43" s="129"/>
      <c r="RZW43" s="130"/>
      <c r="RZX43" s="130"/>
      <c r="RZY43" s="131"/>
      <c r="RZZ43" s="134"/>
      <c r="SAA43" s="130"/>
      <c r="SAB43" s="133"/>
      <c r="SAC43" s="145"/>
      <c r="SAD43" s="129"/>
      <c r="SAE43" s="130"/>
      <c r="SAF43" s="130"/>
      <c r="SAG43" s="131"/>
      <c r="SAH43" s="134"/>
      <c r="SAI43" s="130"/>
      <c r="SAJ43" s="133"/>
      <c r="SAK43" s="145"/>
      <c r="SAL43" s="129"/>
      <c r="SAM43" s="130"/>
      <c r="SAN43" s="130"/>
      <c r="SAO43" s="131"/>
      <c r="SAP43" s="134"/>
      <c r="SAQ43" s="130"/>
      <c r="SAR43" s="133"/>
      <c r="SAS43" s="145"/>
      <c r="SAT43" s="129"/>
      <c r="SAU43" s="130"/>
      <c r="SAV43" s="130"/>
      <c r="SAW43" s="131"/>
      <c r="SAX43" s="134"/>
      <c r="SAY43" s="130"/>
      <c r="SAZ43" s="133"/>
      <c r="SBA43" s="145"/>
      <c r="SBB43" s="129"/>
      <c r="SBC43" s="130"/>
      <c r="SBD43" s="130"/>
      <c r="SBE43" s="131"/>
      <c r="SBF43" s="134"/>
      <c r="SBG43" s="130"/>
      <c r="SBH43" s="133"/>
      <c r="SBI43" s="145"/>
      <c r="SBJ43" s="129"/>
      <c r="SBK43" s="130"/>
      <c r="SBL43" s="130"/>
      <c r="SBM43" s="131"/>
      <c r="SBN43" s="134"/>
      <c r="SBO43" s="130"/>
      <c r="SBP43" s="133"/>
      <c r="SBQ43" s="145"/>
      <c r="SBR43" s="129"/>
      <c r="SBS43" s="130"/>
      <c r="SBT43" s="130"/>
      <c r="SBU43" s="131"/>
      <c r="SBV43" s="134"/>
      <c r="SBW43" s="130"/>
      <c r="SBX43" s="133"/>
      <c r="SBY43" s="145"/>
      <c r="SBZ43" s="129"/>
      <c r="SCA43" s="130"/>
      <c r="SCB43" s="130"/>
      <c r="SCC43" s="131"/>
      <c r="SCD43" s="134"/>
      <c r="SCE43" s="130"/>
      <c r="SCF43" s="133"/>
      <c r="SCG43" s="145"/>
      <c r="SCH43" s="129"/>
      <c r="SCI43" s="130"/>
      <c r="SCJ43" s="130"/>
      <c r="SCK43" s="131"/>
      <c r="SCL43" s="134"/>
      <c r="SCM43" s="130"/>
      <c r="SCN43" s="133"/>
      <c r="SCO43" s="145"/>
      <c r="SCP43" s="129"/>
      <c r="SCQ43" s="130"/>
      <c r="SCR43" s="130"/>
      <c r="SCS43" s="131"/>
      <c r="SCT43" s="134"/>
      <c r="SCU43" s="130"/>
      <c r="SCV43" s="133"/>
      <c r="SCW43" s="145"/>
      <c r="SCX43" s="129"/>
      <c r="SCY43" s="130"/>
      <c r="SCZ43" s="130"/>
      <c r="SDA43" s="131"/>
      <c r="SDB43" s="134"/>
      <c r="SDC43" s="130"/>
      <c r="SDD43" s="133"/>
      <c r="SDE43" s="145"/>
      <c r="SDF43" s="129"/>
      <c r="SDG43" s="130"/>
      <c r="SDH43" s="130"/>
      <c r="SDI43" s="131"/>
      <c r="SDJ43" s="134"/>
      <c r="SDK43" s="130"/>
      <c r="SDL43" s="133"/>
      <c r="SDM43" s="145"/>
      <c r="SDN43" s="129"/>
      <c r="SDO43" s="130"/>
      <c r="SDP43" s="130"/>
      <c r="SDQ43" s="131"/>
      <c r="SDR43" s="134"/>
      <c r="SDS43" s="130"/>
      <c r="SDT43" s="133"/>
      <c r="SDU43" s="145"/>
      <c r="SDV43" s="129"/>
      <c r="SDW43" s="130"/>
      <c r="SDX43" s="130"/>
      <c r="SDY43" s="131"/>
      <c r="SDZ43" s="134"/>
      <c r="SEA43" s="130"/>
      <c r="SEB43" s="133"/>
      <c r="SEC43" s="145"/>
      <c r="SED43" s="129"/>
      <c r="SEE43" s="130"/>
      <c r="SEF43" s="130"/>
      <c r="SEG43" s="131"/>
      <c r="SEH43" s="134"/>
      <c r="SEI43" s="130"/>
      <c r="SEJ43" s="133"/>
      <c r="SEK43" s="145"/>
      <c r="SEL43" s="129"/>
      <c r="SEM43" s="130"/>
      <c r="SEN43" s="130"/>
      <c r="SEO43" s="131"/>
      <c r="SEP43" s="134"/>
      <c r="SEQ43" s="130"/>
      <c r="SER43" s="133"/>
      <c r="SES43" s="145"/>
      <c r="SET43" s="129"/>
      <c r="SEU43" s="130"/>
      <c r="SEV43" s="130"/>
      <c r="SEW43" s="131"/>
      <c r="SEX43" s="134"/>
      <c r="SEY43" s="130"/>
      <c r="SEZ43" s="133"/>
      <c r="SFA43" s="145"/>
      <c r="SFB43" s="129"/>
      <c r="SFC43" s="130"/>
      <c r="SFD43" s="130"/>
      <c r="SFE43" s="131"/>
      <c r="SFF43" s="134"/>
      <c r="SFG43" s="130"/>
      <c r="SFH43" s="133"/>
      <c r="SFI43" s="145"/>
      <c r="SFJ43" s="129"/>
      <c r="SFK43" s="130"/>
      <c r="SFL43" s="130"/>
      <c r="SFM43" s="131"/>
      <c r="SFN43" s="134"/>
      <c r="SFO43" s="130"/>
      <c r="SFP43" s="133"/>
      <c r="SFQ43" s="145"/>
      <c r="SFR43" s="129"/>
      <c r="SFS43" s="130"/>
      <c r="SFT43" s="130"/>
      <c r="SFU43" s="131"/>
      <c r="SFV43" s="134"/>
      <c r="SFW43" s="130"/>
      <c r="SFX43" s="133"/>
      <c r="SFY43" s="145"/>
      <c r="SFZ43" s="129"/>
      <c r="SGA43" s="130"/>
      <c r="SGB43" s="130"/>
      <c r="SGC43" s="131"/>
      <c r="SGD43" s="134"/>
      <c r="SGE43" s="130"/>
      <c r="SGF43" s="133"/>
      <c r="SGG43" s="145"/>
      <c r="SGH43" s="129"/>
      <c r="SGI43" s="130"/>
      <c r="SGJ43" s="130"/>
      <c r="SGK43" s="131"/>
      <c r="SGL43" s="134"/>
      <c r="SGM43" s="130"/>
      <c r="SGN43" s="133"/>
      <c r="SGO43" s="145"/>
      <c r="SGP43" s="129"/>
      <c r="SGQ43" s="130"/>
      <c r="SGR43" s="130"/>
      <c r="SGS43" s="131"/>
      <c r="SGT43" s="134"/>
      <c r="SGU43" s="130"/>
      <c r="SGV43" s="133"/>
      <c r="SGW43" s="145"/>
      <c r="SGX43" s="129"/>
      <c r="SGY43" s="130"/>
      <c r="SGZ43" s="130"/>
      <c r="SHA43" s="131"/>
      <c r="SHB43" s="134"/>
      <c r="SHC43" s="130"/>
      <c r="SHD43" s="133"/>
      <c r="SHE43" s="145"/>
      <c r="SHF43" s="129"/>
      <c r="SHG43" s="130"/>
      <c r="SHH43" s="130"/>
      <c r="SHI43" s="131"/>
      <c r="SHJ43" s="134"/>
      <c r="SHK43" s="130"/>
      <c r="SHL43" s="133"/>
      <c r="SHM43" s="145"/>
      <c r="SHN43" s="129"/>
      <c r="SHO43" s="130"/>
      <c r="SHP43" s="130"/>
      <c r="SHQ43" s="131"/>
      <c r="SHR43" s="134"/>
      <c r="SHS43" s="130"/>
      <c r="SHT43" s="133"/>
      <c r="SHU43" s="145"/>
      <c r="SHV43" s="129"/>
      <c r="SHW43" s="130"/>
      <c r="SHX43" s="130"/>
      <c r="SHY43" s="131"/>
      <c r="SHZ43" s="134"/>
      <c r="SIA43" s="130"/>
      <c r="SIB43" s="133"/>
      <c r="SIC43" s="145"/>
      <c r="SID43" s="129"/>
      <c r="SIE43" s="130"/>
      <c r="SIF43" s="130"/>
      <c r="SIG43" s="131"/>
      <c r="SIH43" s="134"/>
      <c r="SII43" s="130"/>
      <c r="SIJ43" s="133"/>
      <c r="SIK43" s="145"/>
      <c r="SIL43" s="129"/>
      <c r="SIM43" s="130"/>
      <c r="SIN43" s="130"/>
      <c r="SIO43" s="131"/>
      <c r="SIP43" s="134"/>
      <c r="SIQ43" s="130"/>
      <c r="SIR43" s="133"/>
      <c r="SIS43" s="145"/>
      <c r="SIT43" s="129"/>
      <c r="SIU43" s="130"/>
      <c r="SIV43" s="130"/>
      <c r="SIW43" s="131"/>
      <c r="SIX43" s="134"/>
      <c r="SIY43" s="130"/>
      <c r="SIZ43" s="133"/>
      <c r="SJA43" s="145"/>
      <c r="SJB43" s="129"/>
      <c r="SJC43" s="130"/>
      <c r="SJD43" s="130"/>
      <c r="SJE43" s="131"/>
      <c r="SJF43" s="134"/>
      <c r="SJG43" s="130"/>
      <c r="SJH43" s="133"/>
      <c r="SJI43" s="145"/>
      <c r="SJJ43" s="129"/>
      <c r="SJK43" s="130"/>
      <c r="SJL43" s="130"/>
      <c r="SJM43" s="131"/>
      <c r="SJN43" s="134"/>
      <c r="SJO43" s="130"/>
      <c r="SJP43" s="133"/>
      <c r="SJQ43" s="145"/>
      <c r="SJR43" s="129"/>
      <c r="SJS43" s="130"/>
      <c r="SJT43" s="130"/>
      <c r="SJU43" s="131"/>
      <c r="SJV43" s="134"/>
      <c r="SJW43" s="130"/>
      <c r="SJX43" s="133"/>
      <c r="SJY43" s="145"/>
      <c r="SJZ43" s="129"/>
      <c r="SKA43" s="130"/>
      <c r="SKB43" s="130"/>
      <c r="SKC43" s="131"/>
      <c r="SKD43" s="134"/>
      <c r="SKE43" s="130"/>
      <c r="SKF43" s="133"/>
      <c r="SKG43" s="145"/>
      <c r="SKH43" s="129"/>
      <c r="SKI43" s="130"/>
      <c r="SKJ43" s="130"/>
      <c r="SKK43" s="131"/>
      <c r="SKL43" s="134"/>
      <c r="SKM43" s="130"/>
      <c r="SKN43" s="133"/>
      <c r="SKO43" s="145"/>
      <c r="SKP43" s="129"/>
      <c r="SKQ43" s="130"/>
      <c r="SKR43" s="130"/>
      <c r="SKS43" s="131"/>
      <c r="SKT43" s="134"/>
      <c r="SKU43" s="130"/>
      <c r="SKV43" s="133"/>
      <c r="SKW43" s="145"/>
      <c r="SKX43" s="129"/>
      <c r="SKY43" s="130"/>
      <c r="SKZ43" s="130"/>
      <c r="SLA43" s="131"/>
      <c r="SLB43" s="134"/>
      <c r="SLC43" s="130"/>
      <c r="SLD43" s="133"/>
      <c r="SLE43" s="145"/>
      <c r="SLF43" s="129"/>
      <c r="SLG43" s="130"/>
      <c r="SLH43" s="130"/>
      <c r="SLI43" s="131"/>
      <c r="SLJ43" s="134"/>
      <c r="SLK43" s="130"/>
      <c r="SLL43" s="133"/>
      <c r="SLM43" s="145"/>
      <c r="SLN43" s="129"/>
      <c r="SLO43" s="130"/>
      <c r="SLP43" s="130"/>
      <c r="SLQ43" s="131"/>
      <c r="SLR43" s="134"/>
      <c r="SLS43" s="130"/>
      <c r="SLT43" s="133"/>
      <c r="SLU43" s="145"/>
      <c r="SLV43" s="129"/>
      <c r="SLW43" s="130"/>
      <c r="SLX43" s="130"/>
      <c r="SLY43" s="131"/>
      <c r="SLZ43" s="134"/>
      <c r="SMA43" s="130"/>
      <c r="SMB43" s="133"/>
      <c r="SMC43" s="145"/>
      <c r="SMD43" s="129"/>
      <c r="SME43" s="130"/>
      <c r="SMF43" s="130"/>
      <c r="SMG43" s="131"/>
      <c r="SMH43" s="134"/>
      <c r="SMI43" s="130"/>
      <c r="SMJ43" s="133"/>
      <c r="SMK43" s="145"/>
      <c r="SML43" s="129"/>
      <c r="SMM43" s="130"/>
      <c r="SMN43" s="130"/>
      <c r="SMO43" s="131"/>
      <c r="SMP43" s="134"/>
      <c r="SMQ43" s="130"/>
      <c r="SMR43" s="133"/>
      <c r="SMS43" s="145"/>
      <c r="SMT43" s="129"/>
      <c r="SMU43" s="130"/>
      <c r="SMV43" s="130"/>
      <c r="SMW43" s="131"/>
      <c r="SMX43" s="134"/>
      <c r="SMY43" s="130"/>
      <c r="SMZ43" s="133"/>
      <c r="SNA43" s="145"/>
      <c r="SNB43" s="129"/>
      <c r="SNC43" s="130"/>
      <c r="SND43" s="130"/>
      <c r="SNE43" s="131"/>
      <c r="SNF43" s="134"/>
      <c r="SNG43" s="130"/>
      <c r="SNH43" s="133"/>
      <c r="SNI43" s="145"/>
      <c r="SNJ43" s="129"/>
      <c r="SNK43" s="130"/>
      <c r="SNL43" s="130"/>
      <c r="SNM43" s="131"/>
      <c r="SNN43" s="134"/>
      <c r="SNO43" s="130"/>
      <c r="SNP43" s="133"/>
      <c r="SNQ43" s="145"/>
      <c r="SNR43" s="129"/>
      <c r="SNS43" s="130"/>
      <c r="SNT43" s="130"/>
      <c r="SNU43" s="131"/>
      <c r="SNV43" s="134"/>
      <c r="SNW43" s="130"/>
      <c r="SNX43" s="133"/>
      <c r="SNY43" s="145"/>
      <c r="SNZ43" s="129"/>
      <c r="SOA43" s="130"/>
      <c r="SOB43" s="130"/>
      <c r="SOC43" s="131"/>
      <c r="SOD43" s="134"/>
      <c r="SOE43" s="130"/>
      <c r="SOF43" s="133"/>
      <c r="SOG43" s="145"/>
      <c r="SOH43" s="129"/>
      <c r="SOI43" s="130"/>
      <c r="SOJ43" s="130"/>
      <c r="SOK43" s="131"/>
      <c r="SOL43" s="134"/>
      <c r="SOM43" s="130"/>
      <c r="SON43" s="133"/>
      <c r="SOO43" s="145"/>
      <c r="SOP43" s="129"/>
      <c r="SOQ43" s="130"/>
      <c r="SOR43" s="130"/>
      <c r="SOS43" s="131"/>
      <c r="SOT43" s="134"/>
      <c r="SOU43" s="130"/>
      <c r="SOV43" s="133"/>
      <c r="SOW43" s="145"/>
      <c r="SOX43" s="129"/>
      <c r="SOY43" s="130"/>
      <c r="SOZ43" s="130"/>
      <c r="SPA43" s="131"/>
      <c r="SPB43" s="134"/>
      <c r="SPC43" s="130"/>
      <c r="SPD43" s="133"/>
      <c r="SPE43" s="145"/>
      <c r="SPF43" s="129"/>
      <c r="SPG43" s="130"/>
      <c r="SPH43" s="130"/>
      <c r="SPI43" s="131"/>
      <c r="SPJ43" s="134"/>
      <c r="SPK43" s="130"/>
      <c r="SPL43" s="133"/>
      <c r="SPM43" s="145"/>
      <c r="SPN43" s="129"/>
      <c r="SPO43" s="130"/>
      <c r="SPP43" s="130"/>
      <c r="SPQ43" s="131"/>
      <c r="SPR43" s="134"/>
      <c r="SPS43" s="130"/>
      <c r="SPT43" s="133"/>
      <c r="SPU43" s="145"/>
      <c r="SPV43" s="129"/>
      <c r="SPW43" s="130"/>
      <c r="SPX43" s="130"/>
      <c r="SPY43" s="131"/>
      <c r="SPZ43" s="134"/>
      <c r="SQA43" s="130"/>
      <c r="SQB43" s="133"/>
      <c r="SQC43" s="145"/>
      <c r="SQD43" s="129"/>
      <c r="SQE43" s="130"/>
      <c r="SQF43" s="130"/>
      <c r="SQG43" s="131"/>
      <c r="SQH43" s="134"/>
      <c r="SQI43" s="130"/>
      <c r="SQJ43" s="133"/>
      <c r="SQK43" s="145"/>
      <c r="SQL43" s="129"/>
      <c r="SQM43" s="130"/>
      <c r="SQN43" s="130"/>
      <c r="SQO43" s="131"/>
      <c r="SQP43" s="134"/>
      <c r="SQQ43" s="130"/>
      <c r="SQR43" s="133"/>
      <c r="SQS43" s="145"/>
      <c r="SQT43" s="129"/>
      <c r="SQU43" s="130"/>
      <c r="SQV43" s="130"/>
      <c r="SQW43" s="131"/>
      <c r="SQX43" s="134"/>
      <c r="SQY43" s="130"/>
      <c r="SQZ43" s="133"/>
      <c r="SRA43" s="145"/>
      <c r="SRB43" s="129"/>
      <c r="SRC43" s="130"/>
      <c r="SRD43" s="130"/>
      <c r="SRE43" s="131"/>
      <c r="SRF43" s="134"/>
      <c r="SRG43" s="130"/>
      <c r="SRH43" s="133"/>
      <c r="SRI43" s="145"/>
      <c r="SRJ43" s="129"/>
      <c r="SRK43" s="130"/>
      <c r="SRL43" s="130"/>
      <c r="SRM43" s="131"/>
      <c r="SRN43" s="134"/>
      <c r="SRO43" s="130"/>
      <c r="SRP43" s="133"/>
      <c r="SRQ43" s="145"/>
      <c r="SRR43" s="129"/>
      <c r="SRS43" s="130"/>
      <c r="SRT43" s="130"/>
      <c r="SRU43" s="131"/>
      <c r="SRV43" s="134"/>
      <c r="SRW43" s="130"/>
      <c r="SRX43" s="133"/>
      <c r="SRY43" s="145"/>
      <c r="SRZ43" s="129"/>
      <c r="SSA43" s="130"/>
      <c r="SSB43" s="130"/>
      <c r="SSC43" s="131"/>
      <c r="SSD43" s="134"/>
      <c r="SSE43" s="130"/>
      <c r="SSF43" s="133"/>
      <c r="SSG43" s="145"/>
      <c r="SSH43" s="129"/>
      <c r="SSI43" s="130"/>
      <c r="SSJ43" s="130"/>
      <c r="SSK43" s="131"/>
      <c r="SSL43" s="134"/>
      <c r="SSM43" s="130"/>
      <c r="SSN43" s="133"/>
      <c r="SSO43" s="145"/>
      <c r="SSP43" s="129"/>
      <c r="SSQ43" s="130"/>
      <c r="SSR43" s="130"/>
      <c r="SSS43" s="131"/>
      <c r="SST43" s="134"/>
      <c r="SSU43" s="130"/>
      <c r="SSV43" s="133"/>
      <c r="SSW43" s="145"/>
      <c r="SSX43" s="129"/>
      <c r="SSY43" s="130"/>
      <c r="SSZ43" s="130"/>
      <c r="STA43" s="131"/>
      <c r="STB43" s="134"/>
      <c r="STC43" s="130"/>
      <c r="STD43" s="133"/>
      <c r="STE43" s="145"/>
      <c r="STF43" s="129"/>
      <c r="STG43" s="130"/>
      <c r="STH43" s="130"/>
      <c r="STI43" s="131"/>
      <c r="STJ43" s="134"/>
      <c r="STK43" s="130"/>
      <c r="STL43" s="133"/>
      <c r="STM43" s="145"/>
      <c r="STN43" s="129"/>
      <c r="STO43" s="130"/>
      <c r="STP43" s="130"/>
      <c r="STQ43" s="131"/>
      <c r="STR43" s="134"/>
      <c r="STS43" s="130"/>
      <c r="STT43" s="133"/>
      <c r="STU43" s="145"/>
      <c r="STV43" s="129"/>
      <c r="STW43" s="130"/>
      <c r="STX43" s="130"/>
      <c r="STY43" s="131"/>
      <c r="STZ43" s="134"/>
      <c r="SUA43" s="130"/>
      <c r="SUB43" s="133"/>
      <c r="SUC43" s="145"/>
      <c r="SUD43" s="129"/>
      <c r="SUE43" s="130"/>
      <c r="SUF43" s="130"/>
      <c r="SUG43" s="131"/>
      <c r="SUH43" s="134"/>
      <c r="SUI43" s="130"/>
      <c r="SUJ43" s="133"/>
      <c r="SUK43" s="145"/>
      <c r="SUL43" s="129"/>
      <c r="SUM43" s="130"/>
      <c r="SUN43" s="130"/>
      <c r="SUO43" s="131"/>
      <c r="SUP43" s="134"/>
      <c r="SUQ43" s="130"/>
      <c r="SUR43" s="133"/>
      <c r="SUS43" s="145"/>
      <c r="SUT43" s="129"/>
      <c r="SUU43" s="130"/>
      <c r="SUV43" s="130"/>
      <c r="SUW43" s="131"/>
      <c r="SUX43" s="134"/>
      <c r="SUY43" s="130"/>
      <c r="SUZ43" s="133"/>
      <c r="SVA43" s="145"/>
      <c r="SVB43" s="129"/>
      <c r="SVC43" s="130"/>
      <c r="SVD43" s="130"/>
      <c r="SVE43" s="131"/>
      <c r="SVF43" s="134"/>
      <c r="SVG43" s="130"/>
      <c r="SVH43" s="133"/>
      <c r="SVI43" s="145"/>
      <c r="SVJ43" s="129"/>
      <c r="SVK43" s="130"/>
      <c r="SVL43" s="130"/>
      <c r="SVM43" s="131"/>
      <c r="SVN43" s="134"/>
      <c r="SVO43" s="130"/>
      <c r="SVP43" s="133"/>
      <c r="SVQ43" s="145"/>
      <c r="SVR43" s="129"/>
      <c r="SVS43" s="130"/>
      <c r="SVT43" s="130"/>
      <c r="SVU43" s="131"/>
      <c r="SVV43" s="134"/>
      <c r="SVW43" s="130"/>
      <c r="SVX43" s="133"/>
      <c r="SVY43" s="145"/>
      <c r="SVZ43" s="129"/>
      <c r="SWA43" s="130"/>
      <c r="SWB43" s="130"/>
      <c r="SWC43" s="131"/>
      <c r="SWD43" s="134"/>
      <c r="SWE43" s="130"/>
      <c r="SWF43" s="133"/>
      <c r="SWG43" s="145"/>
      <c r="SWH43" s="129"/>
      <c r="SWI43" s="130"/>
      <c r="SWJ43" s="130"/>
      <c r="SWK43" s="131"/>
      <c r="SWL43" s="134"/>
      <c r="SWM43" s="130"/>
      <c r="SWN43" s="133"/>
      <c r="SWO43" s="145"/>
      <c r="SWP43" s="129"/>
      <c r="SWQ43" s="130"/>
      <c r="SWR43" s="130"/>
      <c r="SWS43" s="131"/>
      <c r="SWT43" s="134"/>
      <c r="SWU43" s="130"/>
      <c r="SWV43" s="133"/>
      <c r="SWW43" s="145"/>
      <c r="SWX43" s="129"/>
      <c r="SWY43" s="130"/>
      <c r="SWZ43" s="130"/>
      <c r="SXA43" s="131"/>
      <c r="SXB43" s="134"/>
      <c r="SXC43" s="130"/>
      <c r="SXD43" s="133"/>
      <c r="SXE43" s="145"/>
      <c r="SXF43" s="129"/>
      <c r="SXG43" s="130"/>
      <c r="SXH43" s="130"/>
      <c r="SXI43" s="131"/>
      <c r="SXJ43" s="134"/>
      <c r="SXK43" s="130"/>
      <c r="SXL43" s="133"/>
      <c r="SXM43" s="145"/>
      <c r="SXN43" s="129"/>
      <c r="SXO43" s="130"/>
      <c r="SXP43" s="130"/>
      <c r="SXQ43" s="131"/>
      <c r="SXR43" s="134"/>
      <c r="SXS43" s="130"/>
      <c r="SXT43" s="133"/>
      <c r="SXU43" s="145"/>
      <c r="SXV43" s="129"/>
      <c r="SXW43" s="130"/>
      <c r="SXX43" s="130"/>
      <c r="SXY43" s="131"/>
      <c r="SXZ43" s="134"/>
      <c r="SYA43" s="130"/>
      <c r="SYB43" s="133"/>
      <c r="SYC43" s="145"/>
      <c r="SYD43" s="129"/>
      <c r="SYE43" s="130"/>
      <c r="SYF43" s="130"/>
      <c r="SYG43" s="131"/>
      <c r="SYH43" s="134"/>
      <c r="SYI43" s="130"/>
      <c r="SYJ43" s="133"/>
      <c r="SYK43" s="145"/>
      <c r="SYL43" s="129"/>
      <c r="SYM43" s="130"/>
      <c r="SYN43" s="130"/>
      <c r="SYO43" s="131"/>
      <c r="SYP43" s="134"/>
      <c r="SYQ43" s="130"/>
      <c r="SYR43" s="133"/>
      <c r="SYS43" s="145"/>
      <c r="SYT43" s="129"/>
      <c r="SYU43" s="130"/>
      <c r="SYV43" s="130"/>
      <c r="SYW43" s="131"/>
      <c r="SYX43" s="134"/>
      <c r="SYY43" s="130"/>
      <c r="SYZ43" s="133"/>
      <c r="SZA43" s="145"/>
      <c r="SZB43" s="129"/>
      <c r="SZC43" s="130"/>
      <c r="SZD43" s="130"/>
      <c r="SZE43" s="131"/>
      <c r="SZF43" s="134"/>
      <c r="SZG43" s="130"/>
      <c r="SZH43" s="133"/>
      <c r="SZI43" s="145"/>
      <c r="SZJ43" s="129"/>
      <c r="SZK43" s="130"/>
      <c r="SZL43" s="130"/>
      <c r="SZM43" s="131"/>
      <c r="SZN43" s="134"/>
      <c r="SZO43" s="130"/>
      <c r="SZP43" s="133"/>
      <c r="SZQ43" s="145"/>
      <c r="SZR43" s="129"/>
      <c r="SZS43" s="130"/>
      <c r="SZT43" s="130"/>
      <c r="SZU43" s="131"/>
      <c r="SZV43" s="134"/>
      <c r="SZW43" s="130"/>
      <c r="SZX43" s="133"/>
      <c r="SZY43" s="145"/>
      <c r="SZZ43" s="129"/>
      <c r="TAA43" s="130"/>
      <c r="TAB43" s="130"/>
      <c r="TAC43" s="131"/>
      <c r="TAD43" s="134"/>
      <c r="TAE43" s="130"/>
      <c r="TAF43" s="133"/>
      <c r="TAG43" s="145"/>
      <c r="TAH43" s="129"/>
      <c r="TAI43" s="130"/>
      <c r="TAJ43" s="130"/>
      <c r="TAK43" s="131"/>
      <c r="TAL43" s="134"/>
      <c r="TAM43" s="130"/>
      <c r="TAN43" s="133"/>
      <c r="TAO43" s="145"/>
      <c r="TAP43" s="129"/>
      <c r="TAQ43" s="130"/>
      <c r="TAR43" s="130"/>
      <c r="TAS43" s="131"/>
      <c r="TAT43" s="134"/>
      <c r="TAU43" s="130"/>
      <c r="TAV43" s="133"/>
      <c r="TAW43" s="145"/>
      <c r="TAX43" s="129"/>
      <c r="TAY43" s="130"/>
      <c r="TAZ43" s="130"/>
      <c r="TBA43" s="131"/>
      <c r="TBB43" s="134"/>
      <c r="TBC43" s="130"/>
      <c r="TBD43" s="133"/>
      <c r="TBE43" s="145"/>
      <c r="TBF43" s="129"/>
      <c r="TBG43" s="130"/>
      <c r="TBH43" s="130"/>
      <c r="TBI43" s="131"/>
      <c r="TBJ43" s="134"/>
      <c r="TBK43" s="130"/>
      <c r="TBL43" s="133"/>
      <c r="TBM43" s="145"/>
      <c r="TBN43" s="129"/>
      <c r="TBO43" s="130"/>
      <c r="TBP43" s="130"/>
      <c r="TBQ43" s="131"/>
      <c r="TBR43" s="134"/>
      <c r="TBS43" s="130"/>
      <c r="TBT43" s="133"/>
      <c r="TBU43" s="145"/>
      <c r="TBV43" s="129"/>
      <c r="TBW43" s="130"/>
      <c r="TBX43" s="130"/>
      <c r="TBY43" s="131"/>
      <c r="TBZ43" s="134"/>
      <c r="TCA43" s="130"/>
      <c r="TCB43" s="133"/>
      <c r="TCC43" s="145"/>
      <c r="TCD43" s="129"/>
      <c r="TCE43" s="130"/>
      <c r="TCF43" s="130"/>
      <c r="TCG43" s="131"/>
      <c r="TCH43" s="134"/>
      <c r="TCI43" s="130"/>
      <c r="TCJ43" s="133"/>
      <c r="TCK43" s="145"/>
      <c r="TCL43" s="129"/>
      <c r="TCM43" s="130"/>
      <c r="TCN43" s="130"/>
      <c r="TCO43" s="131"/>
      <c r="TCP43" s="134"/>
      <c r="TCQ43" s="130"/>
      <c r="TCR43" s="133"/>
      <c r="TCS43" s="145"/>
      <c r="TCT43" s="129"/>
      <c r="TCU43" s="130"/>
      <c r="TCV43" s="130"/>
      <c r="TCW43" s="131"/>
      <c r="TCX43" s="134"/>
      <c r="TCY43" s="130"/>
      <c r="TCZ43" s="133"/>
      <c r="TDA43" s="145"/>
      <c r="TDB43" s="129"/>
      <c r="TDC43" s="130"/>
      <c r="TDD43" s="130"/>
      <c r="TDE43" s="131"/>
      <c r="TDF43" s="134"/>
      <c r="TDG43" s="130"/>
      <c r="TDH43" s="133"/>
      <c r="TDI43" s="145"/>
      <c r="TDJ43" s="129"/>
      <c r="TDK43" s="130"/>
      <c r="TDL43" s="130"/>
      <c r="TDM43" s="131"/>
      <c r="TDN43" s="134"/>
      <c r="TDO43" s="130"/>
      <c r="TDP43" s="133"/>
      <c r="TDQ43" s="145"/>
      <c r="TDR43" s="129"/>
      <c r="TDS43" s="130"/>
      <c r="TDT43" s="130"/>
      <c r="TDU43" s="131"/>
      <c r="TDV43" s="134"/>
      <c r="TDW43" s="130"/>
      <c r="TDX43" s="133"/>
      <c r="TDY43" s="145"/>
      <c r="TDZ43" s="129"/>
      <c r="TEA43" s="130"/>
      <c r="TEB43" s="130"/>
      <c r="TEC43" s="131"/>
      <c r="TED43" s="134"/>
      <c r="TEE43" s="130"/>
      <c r="TEF43" s="133"/>
      <c r="TEG43" s="145"/>
      <c r="TEH43" s="129"/>
      <c r="TEI43" s="130"/>
      <c r="TEJ43" s="130"/>
      <c r="TEK43" s="131"/>
      <c r="TEL43" s="134"/>
      <c r="TEM43" s="130"/>
      <c r="TEN43" s="133"/>
      <c r="TEO43" s="145"/>
      <c r="TEP43" s="129"/>
      <c r="TEQ43" s="130"/>
      <c r="TER43" s="130"/>
      <c r="TES43" s="131"/>
      <c r="TET43" s="134"/>
      <c r="TEU43" s="130"/>
      <c r="TEV43" s="133"/>
      <c r="TEW43" s="145"/>
      <c r="TEX43" s="129"/>
      <c r="TEY43" s="130"/>
      <c r="TEZ43" s="130"/>
      <c r="TFA43" s="131"/>
      <c r="TFB43" s="134"/>
      <c r="TFC43" s="130"/>
      <c r="TFD43" s="133"/>
      <c r="TFE43" s="145"/>
      <c r="TFF43" s="129"/>
      <c r="TFG43" s="130"/>
      <c r="TFH43" s="130"/>
      <c r="TFI43" s="131"/>
      <c r="TFJ43" s="134"/>
      <c r="TFK43" s="130"/>
      <c r="TFL43" s="133"/>
      <c r="TFM43" s="145"/>
      <c r="TFN43" s="129"/>
      <c r="TFO43" s="130"/>
      <c r="TFP43" s="130"/>
      <c r="TFQ43" s="131"/>
      <c r="TFR43" s="134"/>
      <c r="TFS43" s="130"/>
      <c r="TFT43" s="133"/>
      <c r="TFU43" s="145"/>
      <c r="TFV43" s="129"/>
      <c r="TFW43" s="130"/>
      <c r="TFX43" s="130"/>
      <c r="TFY43" s="131"/>
      <c r="TFZ43" s="134"/>
      <c r="TGA43" s="130"/>
      <c r="TGB43" s="133"/>
      <c r="TGC43" s="145"/>
      <c r="TGD43" s="129"/>
      <c r="TGE43" s="130"/>
      <c r="TGF43" s="130"/>
      <c r="TGG43" s="131"/>
      <c r="TGH43" s="134"/>
      <c r="TGI43" s="130"/>
      <c r="TGJ43" s="133"/>
      <c r="TGK43" s="145"/>
      <c r="TGL43" s="129"/>
      <c r="TGM43" s="130"/>
      <c r="TGN43" s="130"/>
      <c r="TGO43" s="131"/>
      <c r="TGP43" s="134"/>
      <c r="TGQ43" s="130"/>
      <c r="TGR43" s="133"/>
      <c r="TGS43" s="145"/>
      <c r="TGT43" s="129"/>
      <c r="TGU43" s="130"/>
      <c r="TGV43" s="130"/>
      <c r="TGW43" s="131"/>
      <c r="TGX43" s="134"/>
      <c r="TGY43" s="130"/>
      <c r="TGZ43" s="133"/>
      <c r="THA43" s="145"/>
      <c r="THB43" s="129"/>
      <c r="THC43" s="130"/>
      <c r="THD43" s="130"/>
      <c r="THE43" s="131"/>
      <c r="THF43" s="134"/>
      <c r="THG43" s="130"/>
      <c r="THH43" s="133"/>
      <c r="THI43" s="145"/>
      <c r="THJ43" s="129"/>
      <c r="THK43" s="130"/>
      <c r="THL43" s="130"/>
      <c r="THM43" s="131"/>
      <c r="THN43" s="134"/>
      <c r="THO43" s="130"/>
      <c r="THP43" s="133"/>
      <c r="THQ43" s="145"/>
      <c r="THR43" s="129"/>
      <c r="THS43" s="130"/>
      <c r="THT43" s="130"/>
      <c r="THU43" s="131"/>
      <c r="THV43" s="134"/>
      <c r="THW43" s="130"/>
      <c r="THX43" s="133"/>
      <c r="THY43" s="145"/>
      <c r="THZ43" s="129"/>
      <c r="TIA43" s="130"/>
      <c r="TIB43" s="130"/>
      <c r="TIC43" s="131"/>
      <c r="TID43" s="134"/>
      <c r="TIE43" s="130"/>
      <c r="TIF43" s="133"/>
      <c r="TIG43" s="145"/>
      <c r="TIH43" s="129"/>
      <c r="TII43" s="130"/>
      <c r="TIJ43" s="130"/>
      <c r="TIK43" s="131"/>
      <c r="TIL43" s="134"/>
      <c r="TIM43" s="130"/>
      <c r="TIN43" s="133"/>
      <c r="TIO43" s="145"/>
      <c r="TIP43" s="129"/>
      <c r="TIQ43" s="130"/>
      <c r="TIR43" s="130"/>
      <c r="TIS43" s="131"/>
      <c r="TIT43" s="134"/>
      <c r="TIU43" s="130"/>
      <c r="TIV43" s="133"/>
      <c r="TIW43" s="145"/>
      <c r="TIX43" s="129"/>
      <c r="TIY43" s="130"/>
      <c r="TIZ43" s="130"/>
      <c r="TJA43" s="131"/>
      <c r="TJB43" s="134"/>
      <c r="TJC43" s="130"/>
      <c r="TJD43" s="133"/>
      <c r="TJE43" s="145"/>
      <c r="TJF43" s="129"/>
      <c r="TJG43" s="130"/>
      <c r="TJH43" s="130"/>
      <c r="TJI43" s="131"/>
      <c r="TJJ43" s="134"/>
      <c r="TJK43" s="130"/>
      <c r="TJL43" s="133"/>
      <c r="TJM43" s="145"/>
      <c r="TJN43" s="129"/>
      <c r="TJO43" s="130"/>
      <c r="TJP43" s="130"/>
      <c r="TJQ43" s="131"/>
      <c r="TJR43" s="134"/>
      <c r="TJS43" s="130"/>
      <c r="TJT43" s="133"/>
      <c r="TJU43" s="145"/>
      <c r="TJV43" s="129"/>
      <c r="TJW43" s="130"/>
      <c r="TJX43" s="130"/>
      <c r="TJY43" s="131"/>
      <c r="TJZ43" s="134"/>
      <c r="TKA43" s="130"/>
      <c r="TKB43" s="133"/>
      <c r="TKC43" s="145"/>
      <c r="TKD43" s="129"/>
      <c r="TKE43" s="130"/>
      <c r="TKF43" s="130"/>
      <c r="TKG43" s="131"/>
      <c r="TKH43" s="134"/>
      <c r="TKI43" s="130"/>
      <c r="TKJ43" s="133"/>
      <c r="TKK43" s="145"/>
      <c r="TKL43" s="129"/>
      <c r="TKM43" s="130"/>
      <c r="TKN43" s="130"/>
      <c r="TKO43" s="131"/>
      <c r="TKP43" s="134"/>
      <c r="TKQ43" s="130"/>
      <c r="TKR43" s="133"/>
      <c r="TKS43" s="145"/>
      <c r="TKT43" s="129"/>
      <c r="TKU43" s="130"/>
      <c r="TKV43" s="130"/>
      <c r="TKW43" s="131"/>
      <c r="TKX43" s="134"/>
      <c r="TKY43" s="130"/>
      <c r="TKZ43" s="133"/>
      <c r="TLA43" s="145"/>
      <c r="TLB43" s="129"/>
      <c r="TLC43" s="130"/>
      <c r="TLD43" s="130"/>
      <c r="TLE43" s="131"/>
      <c r="TLF43" s="134"/>
      <c r="TLG43" s="130"/>
      <c r="TLH43" s="133"/>
      <c r="TLI43" s="145"/>
      <c r="TLJ43" s="129"/>
      <c r="TLK43" s="130"/>
      <c r="TLL43" s="130"/>
      <c r="TLM43" s="131"/>
      <c r="TLN43" s="134"/>
      <c r="TLO43" s="130"/>
      <c r="TLP43" s="133"/>
      <c r="TLQ43" s="145"/>
      <c r="TLR43" s="129"/>
      <c r="TLS43" s="130"/>
      <c r="TLT43" s="130"/>
      <c r="TLU43" s="131"/>
      <c r="TLV43" s="134"/>
      <c r="TLW43" s="130"/>
      <c r="TLX43" s="133"/>
      <c r="TLY43" s="145"/>
      <c r="TLZ43" s="129"/>
      <c r="TMA43" s="130"/>
      <c r="TMB43" s="130"/>
      <c r="TMC43" s="131"/>
      <c r="TMD43" s="134"/>
      <c r="TME43" s="130"/>
      <c r="TMF43" s="133"/>
      <c r="TMG43" s="145"/>
      <c r="TMH43" s="129"/>
      <c r="TMI43" s="130"/>
      <c r="TMJ43" s="130"/>
      <c r="TMK43" s="131"/>
      <c r="TML43" s="134"/>
      <c r="TMM43" s="130"/>
      <c r="TMN43" s="133"/>
      <c r="TMO43" s="145"/>
      <c r="TMP43" s="129"/>
      <c r="TMQ43" s="130"/>
      <c r="TMR43" s="130"/>
      <c r="TMS43" s="131"/>
      <c r="TMT43" s="134"/>
      <c r="TMU43" s="130"/>
      <c r="TMV43" s="133"/>
      <c r="TMW43" s="145"/>
      <c r="TMX43" s="129"/>
      <c r="TMY43" s="130"/>
      <c r="TMZ43" s="130"/>
      <c r="TNA43" s="131"/>
      <c r="TNB43" s="134"/>
      <c r="TNC43" s="130"/>
      <c r="TND43" s="133"/>
      <c r="TNE43" s="145"/>
      <c r="TNF43" s="129"/>
      <c r="TNG43" s="130"/>
      <c r="TNH43" s="130"/>
      <c r="TNI43" s="131"/>
      <c r="TNJ43" s="134"/>
      <c r="TNK43" s="130"/>
      <c r="TNL43" s="133"/>
      <c r="TNM43" s="145"/>
      <c r="TNN43" s="129"/>
      <c r="TNO43" s="130"/>
      <c r="TNP43" s="130"/>
      <c r="TNQ43" s="131"/>
      <c r="TNR43" s="134"/>
      <c r="TNS43" s="130"/>
      <c r="TNT43" s="133"/>
      <c r="TNU43" s="145"/>
      <c r="TNV43" s="129"/>
      <c r="TNW43" s="130"/>
      <c r="TNX43" s="130"/>
      <c r="TNY43" s="131"/>
      <c r="TNZ43" s="134"/>
      <c r="TOA43" s="130"/>
      <c r="TOB43" s="133"/>
      <c r="TOC43" s="145"/>
      <c r="TOD43" s="129"/>
      <c r="TOE43" s="130"/>
      <c r="TOF43" s="130"/>
      <c r="TOG43" s="131"/>
      <c r="TOH43" s="134"/>
      <c r="TOI43" s="130"/>
      <c r="TOJ43" s="133"/>
      <c r="TOK43" s="145"/>
      <c r="TOL43" s="129"/>
      <c r="TOM43" s="130"/>
      <c r="TON43" s="130"/>
      <c r="TOO43" s="131"/>
      <c r="TOP43" s="134"/>
      <c r="TOQ43" s="130"/>
      <c r="TOR43" s="133"/>
      <c r="TOS43" s="145"/>
      <c r="TOT43" s="129"/>
      <c r="TOU43" s="130"/>
      <c r="TOV43" s="130"/>
      <c r="TOW43" s="131"/>
      <c r="TOX43" s="134"/>
      <c r="TOY43" s="130"/>
      <c r="TOZ43" s="133"/>
      <c r="TPA43" s="145"/>
      <c r="TPB43" s="129"/>
      <c r="TPC43" s="130"/>
      <c r="TPD43" s="130"/>
      <c r="TPE43" s="131"/>
      <c r="TPF43" s="134"/>
      <c r="TPG43" s="130"/>
      <c r="TPH43" s="133"/>
      <c r="TPI43" s="145"/>
      <c r="TPJ43" s="129"/>
      <c r="TPK43" s="130"/>
      <c r="TPL43" s="130"/>
      <c r="TPM43" s="131"/>
      <c r="TPN43" s="134"/>
      <c r="TPO43" s="130"/>
      <c r="TPP43" s="133"/>
      <c r="TPQ43" s="145"/>
      <c r="TPR43" s="129"/>
      <c r="TPS43" s="130"/>
      <c r="TPT43" s="130"/>
      <c r="TPU43" s="131"/>
      <c r="TPV43" s="134"/>
      <c r="TPW43" s="130"/>
      <c r="TPX43" s="133"/>
      <c r="TPY43" s="145"/>
      <c r="TPZ43" s="129"/>
      <c r="TQA43" s="130"/>
      <c r="TQB43" s="130"/>
      <c r="TQC43" s="131"/>
      <c r="TQD43" s="134"/>
      <c r="TQE43" s="130"/>
      <c r="TQF43" s="133"/>
      <c r="TQG43" s="145"/>
      <c r="TQH43" s="129"/>
      <c r="TQI43" s="130"/>
      <c r="TQJ43" s="130"/>
      <c r="TQK43" s="131"/>
      <c r="TQL43" s="134"/>
      <c r="TQM43" s="130"/>
      <c r="TQN43" s="133"/>
      <c r="TQO43" s="145"/>
      <c r="TQP43" s="129"/>
      <c r="TQQ43" s="130"/>
      <c r="TQR43" s="130"/>
      <c r="TQS43" s="131"/>
      <c r="TQT43" s="134"/>
      <c r="TQU43" s="130"/>
      <c r="TQV43" s="133"/>
      <c r="TQW43" s="145"/>
      <c r="TQX43" s="129"/>
      <c r="TQY43" s="130"/>
      <c r="TQZ43" s="130"/>
      <c r="TRA43" s="131"/>
      <c r="TRB43" s="134"/>
      <c r="TRC43" s="130"/>
      <c r="TRD43" s="133"/>
      <c r="TRE43" s="145"/>
      <c r="TRF43" s="129"/>
      <c r="TRG43" s="130"/>
      <c r="TRH43" s="130"/>
      <c r="TRI43" s="131"/>
      <c r="TRJ43" s="134"/>
      <c r="TRK43" s="130"/>
      <c r="TRL43" s="133"/>
      <c r="TRM43" s="145"/>
      <c r="TRN43" s="129"/>
      <c r="TRO43" s="130"/>
      <c r="TRP43" s="130"/>
      <c r="TRQ43" s="131"/>
      <c r="TRR43" s="134"/>
      <c r="TRS43" s="130"/>
      <c r="TRT43" s="133"/>
      <c r="TRU43" s="145"/>
      <c r="TRV43" s="129"/>
      <c r="TRW43" s="130"/>
      <c r="TRX43" s="130"/>
      <c r="TRY43" s="131"/>
      <c r="TRZ43" s="134"/>
      <c r="TSA43" s="130"/>
      <c r="TSB43" s="133"/>
      <c r="TSC43" s="145"/>
      <c r="TSD43" s="129"/>
      <c r="TSE43" s="130"/>
      <c r="TSF43" s="130"/>
      <c r="TSG43" s="131"/>
      <c r="TSH43" s="134"/>
      <c r="TSI43" s="130"/>
      <c r="TSJ43" s="133"/>
      <c r="TSK43" s="145"/>
      <c r="TSL43" s="129"/>
      <c r="TSM43" s="130"/>
      <c r="TSN43" s="130"/>
      <c r="TSO43" s="131"/>
      <c r="TSP43" s="134"/>
      <c r="TSQ43" s="130"/>
      <c r="TSR43" s="133"/>
      <c r="TSS43" s="145"/>
      <c r="TST43" s="129"/>
      <c r="TSU43" s="130"/>
      <c r="TSV43" s="130"/>
      <c r="TSW43" s="131"/>
      <c r="TSX43" s="134"/>
      <c r="TSY43" s="130"/>
      <c r="TSZ43" s="133"/>
      <c r="TTA43" s="145"/>
      <c r="TTB43" s="129"/>
      <c r="TTC43" s="130"/>
      <c r="TTD43" s="130"/>
      <c r="TTE43" s="131"/>
      <c r="TTF43" s="134"/>
      <c r="TTG43" s="130"/>
      <c r="TTH43" s="133"/>
      <c r="TTI43" s="145"/>
      <c r="TTJ43" s="129"/>
      <c r="TTK43" s="130"/>
      <c r="TTL43" s="130"/>
      <c r="TTM43" s="131"/>
      <c r="TTN43" s="134"/>
      <c r="TTO43" s="130"/>
      <c r="TTP43" s="133"/>
      <c r="TTQ43" s="145"/>
      <c r="TTR43" s="129"/>
      <c r="TTS43" s="130"/>
      <c r="TTT43" s="130"/>
      <c r="TTU43" s="131"/>
      <c r="TTV43" s="134"/>
      <c r="TTW43" s="130"/>
      <c r="TTX43" s="133"/>
      <c r="TTY43" s="145"/>
      <c r="TTZ43" s="129"/>
      <c r="TUA43" s="130"/>
      <c r="TUB43" s="130"/>
      <c r="TUC43" s="131"/>
      <c r="TUD43" s="134"/>
      <c r="TUE43" s="130"/>
      <c r="TUF43" s="133"/>
      <c r="TUG43" s="145"/>
      <c r="TUH43" s="129"/>
      <c r="TUI43" s="130"/>
      <c r="TUJ43" s="130"/>
      <c r="TUK43" s="131"/>
      <c r="TUL43" s="134"/>
      <c r="TUM43" s="130"/>
      <c r="TUN43" s="133"/>
      <c r="TUO43" s="145"/>
      <c r="TUP43" s="129"/>
      <c r="TUQ43" s="130"/>
      <c r="TUR43" s="130"/>
      <c r="TUS43" s="131"/>
      <c r="TUT43" s="134"/>
      <c r="TUU43" s="130"/>
      <c r="TUV43" s="133"/>
      <c r="TUW43" s="145"/>
      <c r="TUX43" s="129"/>
      <c r="TUY43" s="130"/>
      <c r="TUZ43" s="130"/>
      <c r="TVA43" s="131"/>
      <c r="TVB43" s="134"/>
      <c r="TVC43" s="130"/>
      <c r="TVD43" s="133"/>
      <c r="TVE43" s="145"/>
      <c r="TVF43" s="129"/>
      <c r="TVG43" s="130"/>
      <c r="TVH43" s="130"/>
      <c r="TVI43" s="131"/>
      <c r="TVJ43" s="134"/>
      <c r="TVK43" s="130"/>
      <c r="TVL43" s="133"/>
      <c r="TVM43" s="145"/>
      <c r="TVN43" s="129"/>
      <c r="TVO43" s="130"/>
      <c r="TVP43" s="130"/>
      <c r="TVQ43" s="131"/>
      <c r="TVR43" s="134"/>
      <c r="TVS43" s="130"/>
      <c r="TVT43" s="133"/>
      <c r="TVU43" s="145"/>
      <c r="TVV43" s="129"/>
      <c r="TVW43" s="130"/>
      <c r="TVX43" s="130"/>
      <c r="TVY43" s="131"/>
      <c r="TVZ43" s="134"/>
      <c r="TWA43" s="130"/>
      <c r="TWB43" s="133"/>
      <c r="TWC43" s="145"/>
      <c r="TWD43" s="129"/>
      <c r="TWE43" s="130"/>
      <c r="TWF43" s="130"/>
      <c r="TWG43" s="131"/>
      <c r="TWH43" s="134"/>
      <c r="TWI43" s="130"/>
      <c r="TWJ43" s="133"/>
      <c r="TWK43" s="145"/>
      <c r="TWL43" s="129"/>
      <c r="TWM43" s="130"/>
      <c r="TWN43" s="130"/>
      <c r="TWO43" s="131"/>
      <c r="TWP43" s="134"/>
      <c r="TWQ43" s="130"/>
      <c r="TWR43" s="133"/>
      <c r="TWS43" s="145"/>
      <c r="TWT43" s="129"/>
      <c r="TWU43" s="130"/>
      <c r="TWV43" s="130"/>
      <c r="TWW43" s="131"/>
      <c r="TWX43" s="134"/>
      <c r="TWY43" s="130"/>
      <c r="TWZ43" s="133"/>
      <c r="TXA43" s="145"/>
      <c r="TXB43" s="129"/>
      <c r="TXC43" s="130"/>
      <c r="TXD43" s="130"/>
      <c r="TXE43" s="131"/>
      <c r="TXF43" s="134"/>
      <c r="TXG43" s="130"/>
      <c r="TXH43" s="133"/>
      <c r="TXI43" s="145"/>
      <c r="TXJ43" s="129"/>
      <c r="TXK43" s="130"/>
      <c r="TXL43" s="130"/>
      <c r="TXM43" s="131"/>
      <c r="TXN43" s="134"/>
      <c r="TXO43" s="130"/>
      <c r="TXP43" s="133"/>
      <c r="TXQ43" s="145"/>
      <c r="TXR43" s="129"/>
      <c r="TXS43" s="130"/>
      <c r="TXT43" s="130"/>
      <c r="TXU43" s="131"/>
      <c r="TXV43" s="134"/>
      <c r="TXW43" s="130"/>
      <c r="TXX43" s="133"/>
      <c r="TXY43" s="145"/>
      <c r="TXZ43" s="129"/>
      <c r="TYA43" s="130"/>
      <c r="TYB43" s="130"/>
      <c r="TYC43" s="131"/>
      <c r="TYD43" s="134"/>
      <c r="TYE43" s="130"/>
      <c r="TYF43" s="133"/>
      <c r="TYG43" s="145"/>
      <c r="TYH43" s="129"/>
      <c r="TYI43" s="130"/>
      <c r="TYJ43" s="130"/>
      <c r="TYK43" s="131"/>
      <c r="TYL43" s="134"/>
      <c r="TYM43" s="130"/>
      <c r="TYN43" s="133"/>
      <c r="TYO43" s="145"/>
      <c r="TYP43" s="129"/>
      <c r="TYQ43" s="130"/>
      <c r="TYR43" s="130"/>
      <c r="TYS43" s="131"/>
      <c r="TYT43" s="134"/>
      <c r="TYU43" s="130"/>
      <c r="TYV43" s="133"/>
      <c r="TYW43" s="145"/>
      <c r="TYX43" s="129"/>
      <c r="TYY43" s="130"/>
      <c r="TYZ43" s="130"/>
      <c r="TZA43" s="131"/>
      <c r="TZB43" s="134"/>
      <c r="TZC43" s="130"/>
      <c r="TZD43" s="133"/>
      <c r="TZE43" s="145"/>
      <c r="TZF43" s="129"/>
      <c r="TZG43" s="130"/>
      <c r="TZH43" s="130"/>
      <c r="TZI43" s="131"/>
      <c r="TZJ43" s="134"/>
      <c r="TZK43" s="130"/>
      <c r="TZL43" s="133"/>
      <c r="TZM43" s="145"/>
      <c r="TZN43" s="129"/>
      <c r="TZO43" s="130"/>
      <c r="TZP43" s="130"/>
      <c r="TZQ43" s="131"/>
      <c r="TZR43" s="134"/>
      <c r="TZS43" s="130"/>
      <c r="TZT43" s="133"/>
      <c r="TZU43" s="145"/>
      <c r="TZV43" s="129"/>
      <c r="TZW43" s="130"/>
      <c r="TZX43" s="130"/>
      <c r="TZY43" s="131"/>
      <c r="TZZ43" s="134"/>
      <c r="UAA43" s="130"/>
      <c r="UAB43" s="133"/>
      <c r="UAC43" s="145"/>
      <c r="UAD43" s="129"/>
      <c r="UAE43" s="130"/>
      <c r="UAF43" s="130"/>
      <c r="UAG43" s="131"/>
      <c r="UAH43" s="134"/>
      <c r="UAI43" s="130"/>
      <c r="UAJ43" s="133"/>
      <c r="UAK43" s="145"/>
      <c r="UAL43" s="129"/>
      <c r="UAM43" s="130"/>
      <c r="UAN43" s="130"/>
      <c r="UAO43" s="131"/>
      <c r="UAP43" s="134"/>
      <c r="UAQ43" s="130"/>
      <c r="UAR43" s="133"/>
      <c r="UAS43" s="145"/>
      <c r="UAT43" s="129"/>
      <c r="UAU43" s="130"/>
      <c r="UAV43" s="130"/>
      <c r="UAW43" s="131"/>
      <c r="UAX43" s="134"/>
      <c r="UAY43" s="130"/>
      <c r="UAZ43" s="133"/>
      <c r="UBA43" s="145"/>
      <c r="UBB43" s="129"/>
      <c r="UBC43" s="130"/>
      <c r="UBD43" s="130"/>
      <c r="UBE43" s="131"/>
      <c r="UBF43" s="134"/>
      <c r="UBG43" s="130"/>
      <c r="UBH43" s="133"/>
      <c r="UBI43" s="145"/>
      <c r="UBJ43" s="129"/>
      <c r="UBK43" s="130"/>
      <c r="UBL43" s="130"/>
      <c r="UBM43" s="131"/>
      <c r="UBN43" s="134"/>
      <c r="UBO43" s="130"/>
      <c r="UBP43" s="133"/>
      <c r="UBQ43" s="145"/>
      <c r="UBR43" s="129"/>
      <c r="UBS43" s="130"/>
      <c r="UBT43" s="130"/>
      <c r="UBU43" s="131"/>
      <c r="UBV43" s="134"/>
      <c r="UBW43" s="130"/>
      <c r="UBX43" s="133"/>
      <c r="UBY43" s="145"/>
      <c r="UBZ43" s="129"/>
      <c r="UCA43" s="130"/>
      <c r="UCB43" s="130"/>
      <c r="UCC43" s="131"/>
      <c r="UCD43" s="134"/>
      <c r="UCE43" s="130"/>
      <c r="UCF43" s="133"/>
      <c r="UCG43" s="145"/>
      <c r="UCH43" s="129"/>
      <c r="UCI43" s="130"/>
      <c r="UCJ43" s="130"/>
      <c r="UCK43" s="131"/>
      <c r="UCL43" s="134"/>
      <c r="UCM43" s="130"/>
      <c r="UCN43" s="133"/>
      <c r="UCO43" s="145"/>
      <c r="UCP43" s="129"/>
      <c r="UCQ43" s="130"/>
      <c r="UCR43" s="130"/>
      <c r="UCS43" s="131"/>
      <c r="UCT43" s="134"/>
      <c r="UCU43" s="130"/>
      <c r="UCV43" s="133"/>
      <c r="UCW43" s="145"/>
      <c r="UCX43" s="129"/>
      <c r="UCY43" s="130"/>
      <c r="UCZ43" s="130"/>
      <c r="UDA43" s="131"/>
      <c r="UDB43" s="134"/>
      <c r="UDC43" s="130"/>
      <c r="UDD43" s="133"/>
      <c r="UDE43" s="145"/>
      <c r="UDF43" s="129"/>
      <c r="UDG43" s="130"/>
      <c r="UDH43" s="130"/>
      <c r="UDI43" s="131"/>
      <c r="UDJ43" s="134"/>
      <c r="UDK43" s="130"/>
      <c r="UDL43" s="133"/>
      <c r="UDM43" s="145"/>
      <c r="UDN43" s="129"/>
      <c r="UDO43" s="130"/>
      <c r="UDP43" s="130"/>
      <c r="UDQ43" s="131"/>
      <c r="UDR43" s="134"/>
      <c r="UDS43" s="130"/>
      <c r="UDT43" s="133"/>
      <c r="UDU43" s="145"/>
      <c r="UDV43" s="129"/>
      <c r="UDW43" s="130"/>
      <c r="UDX43" s="130"/>
      <c r="UDY43" s="131"/>
      <c r="UDZ43" s="134"/>
      <c r="UEA43" s="130"/>
      <c r="UEB43" s="133"/>
      <c r="UEC43" s="145"/>
      <c r="UED43" s="129"/>
      <c r="UEE43" s="130"/>
      <c r="UEF43" s="130"/>
      <c r="UEG43" s="131"/>
      <c r="UEH43" s="134"/>
      <c r="UEI43" s="130"/>
      <c r="UEJ43" s="133"/>
      <c r="UEK43" s="145"/>
      <c r="UEL43" s="129"/>
      <c r="UEM43" s="130"/>
      <c r="UEN43" s="130"/>
      <c r="UEO43" s="131"/>
      <c r="UEP43" s="134"/>
      <c r="UEQ43" s="130"/>
      <c r="UER43" s="133"/>
      <c r="UES43" s="145"/>
      <c r="UET43" s="129"/>
      <c r="UEU43" s="130"/>
      <c r="UEV43" s="130"/>
      <c r="UEW43" s="131"/>
      <c r="UEX43" s="134"/>
      <c r="UEY43" s="130"/>
      <c r="UEZ43" s="133"/>
      <c r="UFA43" s="145"/>
      <c r="UFB43" s="129"/>
      <c r="UFC43" s="130"/>
      <c r="UFD43" s="130"/>
      <c r="UFE43" s="131"/>
      <c r="UFF43" s="134"/>
      <c r="UFG43" s="130"/>
      <c r="UFH43" s="133"/>
      <c r="UFI43" s="145"/>
      <c r="UFJ43" s="129"/>
      <c r="UFK43" s="130"/>
      <c r="UFL43" s="130"/>
      <c r="UFM43" s="131"/>
      <c r="UFN43" s="134"/>
      <c r="UFO43" s="130"/>
      <c r="UFP43" s="133"/>
      <c r="UFQ43" s="145"/>
      <c r="UFR43" s="129"/>
      <c r="UFS43" s="130"/>
      <c r="UFT43" s="130"/>
      <c r="UFU43" s="131"/>
      <c r="UFV43" s="134"/>
      <c r="UFW43" s="130"/>
      <c r="UFX43" s="133"/>
      <c r="UFY43" s="145"/>
      <c r="UFZ43" s="129"/>
      <c r="UGA43" s="130"/>
      <c r="UGB43" s="130"/>
      <c r="UGC43" s="131"/>
      <c r="UGD43" s="134"/>
      <c r="UGE43" s="130"/>
      <c r="UGF43" s="133"/>
      <c r="UGG43" s="145"/>
      <c r="UGH43" s="129"/>
      <c r="UGI43" s="130"/>
      <c r="UGJ43" s="130"/>
      <c r="UGK43" s="131"/>
      <c r="UGL43" s="134"/>
      <c r="UGM43" s="130"/>
      <c r="UGN43" s="133"/>
      <c r="UGO43" s="145"/>
      <c r="UGP43" s="129"/>
      <c r="UGQ43" s="130"/>
      <c r="UGR43" s="130"/>
      <c r="UGS43" s="131"/>
      <c r="UGT43" s="134"/>
      <c r="UGU43" s="130"/>
      <c r="UGV43" s="133"/>
      <c r="UGW43" s="145"/>
      <c r="UGX43" s="129"/>
      <c r="UGY43" s="130"/>
      <c r="UGZ43" s="130"/>
      <c r="UHA43" s="131"/>
      <c r="UHB43" s="134"/>
      <c r="UHC43" s="130"/>
      <c r="UHD43" s="133"/>
      <c r="UHE43" s="145"/>
      <c r="UHF43" s="129"/>
      <c r="UHG43" s="130"/>
      <c r="UHH43" s="130"/>
      <c r="UHI43" s="131"/>
      <c r="UHJ43" s="134"/>
      <c r="UHK43" s="130"/>
      <c r="UHL43" s="133"/>
      <c r="UHM43" s="145"/>
      <c r="UHN43" s="129"/>
      <c r="UHO43" s="130"/>
      <c r="UHP43" s="130"/>
      <c r="UHQ43" s="131"/>
      <c r="UHR43" s="134"/>
      <c r="UHS43" s="130"/>
      <c r="UHT43" s="133"/>
      <c r="UHU43" s="145"/>
      <c r="UHV43" s="129"/>
      <c r="UHW43" s="130"/>
      <c r="UHX43" s="130"/>
      <c r="UHY43" s="131"/>
      <c r="UHZ43" s="134"/>
      <c r="UIA43" s="130"/>
      <c r="UIB43" s="133"/>
      <c r="UIC43" s="145"/>
      <c r="UID43" s="129"/>
      <c r="UIE43" s="130"/>
      <c r="UIF43" s="130"/>
      <c r="UIG43" s="131"/>
      <c r="UIH43" s="134"/>
      <c r="UII43" s="130"/>
      <c r="UIJ43" s="133"/>
      <c r="UIK43" s="145"/>
      <c r="UIL43" s="129"/>
      <c r="UIM43" s="130"/>
      <c r="UIN43" s="130"/>
      <c r="UIO43" s="131"/>
      <c r="UIP43" s="134"/>
      <c r="UIQ43" s="130"/>
      <c r="UIR43" s="133"/>
      <c r="UIS43" s="145"/>
      <c r="UIT43" s="129"/>
      <c r="UIU43" s="130"/>
      <c r="UIV43" s="130"/>
      <c r="UIW43" s="131"/>
      <c r="UIX43" s="134"/>
      <c r="UIY43" s="130"/>
      <c r="UIZ43" s="133"/>
      <c r="UJA43" s="145"/>
      <c r="UJB43" s="129"/>
      <c r="UJC43" s="130"/>
      <c r="UJD43" s="130"/>
      <c r="UJE43" s="131"/>
      <c r="UJF43" s="134"/>
      <c r="UJG43" s="130"/>
      <c r="UJH43" s="133"/>
      <c r="UJI43" s="145"/>
      <c r="UJJ43" s="129"/>
      <c r="UJK43" s="130"/>
      <c r="UJL43" s="130"/>
      <c r="UJM43" s="131"/>
      <c r="UJN43" s="134"/>
      <c r="UJO43" s="130"/>
      <c r="UJP43" s="133"/>
      <c r="UJQ43" s="145"/>
      <c r="UJR43" s="129"/>
      <c r="UJS43" s="130"/>
      <c r="UJT43" s="130"/>
      <c r="UJU43" s="131"/>
      <c r="UJV43" s="134"/>
      <c r="UJW43" s="130"/>
      <c r="UJX43" s="133"/>
      <c r="UJY43" s="145"/>
      <c r="UJZ43" s="129"/>
      <c r="UKA43" s="130"/>
      <c r="UKB43" s="130"/>
      <c r="UKC43" s="131"/>
      <c r="UKD43" s="134"/>
      <c r="UKE43" s="130"/>
      <c r="UKF43" s="133"/>
      <c r="UKG43" s="145"/>
      <c r="UKH43" s="129"/>
      <c r="UKI43" s="130"/>
      <c r="UKJ43" s="130"/>
      <c r="UKK43" s="131"/>
      <c r="UKL43" s="134"/>
      <c r="UKM43" s="130"/>
      <c r="UKN43" s="133"/>
      <c r="UKO43" s="145"/>
      <c r="UKP43" s="129"/>
      <c r="UKQ43" s="130"/>
      <c r="UKR43" s="130"/>
      <c r="UKS43" s="131"/>
      <c r="UKT43" s="134"/>
      <c r="UKU43" s="130"/>
      <c r="UKV43" s="133"/>
      <c r="UKW43" s="145"/>
      <c r="UKX43" s="129"/>
      <c r="UKY43" s="130"/>
      <c r="UKZ43" s="130"/>
      <c r="ULA43" s="131"/>
      <c r="ULB43" s="134"/>
      <c r="ULC43" s="130"/>
      <c r="ULD43" s="133"/>
      <c r="ULE43" s="145"/>
      <c r="ULF43" s="129"/>
      <c r="ULG43" s="130"/>
      <c r="ULH43" s="130"/>
      <c r="ULI43" s="131"/>
      <c r="ULJ43" s="134"/>
      <c r="ULK43" s="130"/>
      <c r="ULL43" s="133"/>
      <c r="ULM43" s="145"/>
      <c r="ULN43" s="129"/>
      <c r="ULO43" s="130"/>
      <c r="ULP43" s="130"/>
      <c r="ULQ43" s="131"/>
      <c r="ULR43" s="134"/>
      <c r="ULS43" s="130"/>
      <c r="ULT43" s="133"/>
      <c r="ULU43" s="145"/>
      <c r="ULV43" s="129"/>
      <c r="ULW43" s="130"/>
      <c r="ULX43" s="130"/>
      <c r="ULY43" s="131"/>
      <c r="ULZ43" s="134"/>
      <c r="UMA43" s="130"/>
      <c r="UMB43" s="133"/>
      <c r="UMC43" s="145"/>
      <c r="UMD43" s="129"/>
      <c r="UME43" s="130"/>
      <c r="UMF43" s="130"/>
      <c r="UMG43" s="131"/>
      <c r="UMH43" s="134"/>
      <c r="UMI43" s="130"/>
      <c r="UMJ43" s="133"/>
      <c r="UMK43" s="145"/>
      <c r="UML43" s="129"/>
      <c r="UMM43" s="130"/>
      <c r="UMN43" s="130"/>
      <c r="UMO43" s="131"/>
      <c r="UMP43" s="134"/>
      <c r="UMQ43" s="130"/>
      <c r="UMR43" s="133"/>
      <c r="UMS43" s="145"/>
      <c r="UMT43" s="129"/>
      <c r="UMU43" s="130"/>
      <c r="UMV43" s="130"/>
      <c r="UMW43" s="131"/>
      <c r="UMX43" s="134"/>
      <c r="UMY43" s="130"/>
      <c r="UMZ43" s="133"/>
      <c r="UNA43" s="145"/>
      <c r="UNB43" s="129"/>
      <c r="UNC43" s="130"/>
      <c r="UND43" s="130"/>
      <c r="UNE43" s="131"/>
      <c r="UNF43" s="134"/>
      <c r="UNG43" s="130"/>
      <c r="UNH43" s="133"/>
      <c r="UNI43" s="145"/>
      <c r="UNJ43" s="129"/>
      <c r="UNK43" s="130"/>
      <c r="UNL43" s="130"/>
      <c r="UNM43" s="131"/>
      <c r="UNN43" s="134"/>
      <c r="UNO43" s="130"/>
      <c r="UNP43" s="133"/>
      <c r="UNQ43" s="145"/>
      <c r="UNR43" s="129"/>
      <c r="UNS43" s="130"/>
      <c r="UNT43" s="130"/>
      <c r="UNU43" s="131"/>
      <c r="UNV43" s="134"/>
      <c r="UNW43" s="130"/>
      <c r="UNX43" s="133"/>
      <c r="UNY43" s="145"/>
      <c r="UNZ43" s="129"/>
      <c r="UOA43" s="130"/>
      <c r="UOB43" s="130"/>
      <c r="UOC43" s="131"/>
      <c r="UOD43" s="134"/>
      <c r="UOE43" s="130"/>
      <c r="UOF43" s="133"/>
      <c r="UOG43" s="145"/>
      <c r="UOH43" s="129"/>
      <c r="UOI43" s="130"/>
      <c r="UOJ43" s="130"/>
      <c r="UOK43" s="131"/>
      <c r="UOL43" s="134"/>
      <c r="UOM43" s="130"/>
      <c r="UON43" s="133"/>
      <c r="UOO43" s="145"/>
      <c r="UOP43" s="129"/>
      <c r="UOQ43" s="130"/>
      <c r="UOR43" s="130"/>
      <c r="UOS43" s="131"/>
      <c r="UOT43" s="134"/>
      <c r="UOU43" s="130"/>
      <c r="UOV43" s="133"/>
      <c r="UOW43" s="145"/>
      <c r="UOX43" s="129"/>
      <c r="UOY43" s="130"/>
      <c r="UOZ43" s="130"/>
      <c r="UPA43" s="131"/>
      <c r="UPB43" s="134"/>
      <c r="UPC43" s="130"/>
      <c r="UPD43" s="133"/>
      <c r="UPE43" s="145"/>
      <c r="UPF43" s="129"/>
      <c r="UPG43" s="130"/>
      <c r="UPH43" s="130"/>
      <c r="UPI43" s="131"/>
      <c r="UPJ43" s="134"/>
      <c r="UPK43" s="130"/>
      <c r="UPL43" s="133"/>
      <c r="UPM43" s="145"/>
      <c r="UPN43" s="129"/>
      <c r="UPO43" s="130"/>
      <c r="UPP43" s="130"/>
      <c r="UPQ43" s="131"/>
      <c r="UPR43" s="134"/>
      <c r="UPS43" s="130"/>
      <c r="UPT43" s="133"/>
      <c r="UPU43" s="145"/>
      <c r="UPV43" s="129"/>
      <c r="UPW43" s="130"/>
      <c r="UPX43" s="130"/>
      <c r="UPY43" s="131"/>
      <c r="UPZ43" s="134"/>
      <c r="UQA43" s="130"/>
      <c r="UQB43" s="133"/>
      <c r="UQC43" s="145"/>
      <c r="UQD43" s="129"/>
      <c r="UQE43" s="130"/>
      <c r="UQF43" s="130"/>
      <c r="UQG43" s="131"/>
      <c r="UQH43" s="134"/>
      <c r="UQI43" s="130"/>
      <c r="UQJ43" s="133"/>
      <c r="UQK43" s="145"/>
      <c r="UQL43" s="129"/>
      <c r="UQM43" s="130"/>
      <c r="UQN43" s="130"/>
      <c r="UQO43" s="131"/>
      <c r="UQP43" s="134"/>
      <c r="UQQ43" s="130"/>
      <c r="UQR43" s="133"/>
      <c r="UQS43" s="145"/>
      <c r="UQT43" s="129"/>
      <c r="UQU43" s="130"/>
      <c r="UQV43" s="130"/>
      <c r="UQW43" s="131"/>
      <c r="UQX43" s="134"/>
      <c r="UQY43" s="130"/>
      <c r="UQZ43" s="133"/>
      <c r="URA43" s="145"/>
      <c r="URB43" s="129"/>
      <c r="URC43" s="130"/>
      <c r="URD43" s="130"/>
      <c r="URE43" s="131"/>
      <c r="URF43" s="134"/>
      <c r="URG43" s="130"/>
      <c r="URH43" s="133"/>
      <c r="URI43" s="145"/>
      <c r="URJ43" s="129"/>
      <c r="URK43" s="130"/>
      <c r="URL43" s="130"/>
      <c r="URM43" s="131"/>
      <c r="URN43" s="134"/>
      <c r="URO43" s="130"/>
      <c r="URP43" s="133"/>
      <c r="URQ43" s="145"/>
      <c r="URR43" s="129"/>
      <c r="URS43" s="130"/>
      <c r="URT43" s="130"/>
      <c r="URU43" s="131"/>
      <c r="URV43" s="134"/>
      <c r="URW43" s="130"/>
      <c r="URX43" s="133"/>
      <c r="URY43" s="145"/>
      <c r="URZ43" s="129"/>
      <c r="USA43" s="130"/>
      <c r="USB43" s="130"/>
      <c r="USC43" s="131"/>
      <c r="USD43" s="134"/>
      <c r="USE43" s="130"/>
      <c r="USF43" s="133"/>
      <c r="USG43" s="145"/>
      <c r="USH43" s="129"/>
      <c r="USI43" s="130"/>
      <c r="USJ43" s="130"/>
      <c r="USK43" s="131"/>
      <c r="USL43" s="134"/>
      <c r="USM43" s="130"/>
      <c r="USN43" s="133"/>
      <c r="USO43" s="145"/>
      <c r="USP43" s="129"/>
      <c r="USQ43" s="130"/>
      <c r="USR43" s="130"/>
      <c r="USS43" s="131"/>
      <c r="UST43" s="134"/>
      <c r="USU43" s="130"/>
      <c r="USV43" s="133"/>
      <c r="USW43" s="145"/>
      <c r="USX43" s="129"/>
      <c r="USY43" s="130"/>
      <c r="USZ43" s="130"/>
      <c r="UTA43" s="131"/>
      <c r="UTB43" s="134"/>
      <c r="UTC43" s="130"/>
      <c r="UTD43" s="133"/>
      <c r="UTE43" s="145"/>
      <c r="UTF43" s="129"/>
      <c r="UTG43" s="130"/>
      <c r="UTH43" s="130"/>
      <c r="UTI43" s="131"/>
      <c r="UTJ43" s="134"/>
      <c r="UTK43" s="130"/>
      <c r="UTL43" s="133"/>
      <c r="UTM43" s="145"/>
      <c r="UTN43" s="129"/>
      <c r="UTO43" s="130"/>
      <c r="UTP43" s="130"/>
      <c r="UTQ43" s="131"/>
      <c r="UTR43" s="134"/>
      <c r="UTS43" s="130"/>
      <c r="UTT43" s="133"/>
      <c r="UTU43" s="145"/>
      <c r="UTV43" s="129"/>
      <c r="UTW43" s="130"/>
      <c r="UTX43" s="130"/>
      <c r="UTY43" s="131"/>
      <c r="UTZ43" s="134"/>
      <c r="UUA43" s="130"/>
      <c r="UUB43" s="133"/>
      <c r="UUC43" s="145"/>
      <c r="UUD43" s="129"/>
      <c r="UUE43" s="130"/>
      <c r="UUF43" s="130"/>
      <c r="UUG43" s="131"/>
      <c r="UUH43" s="134"/>
      <c r="UUI43" s="130"/>
      <c r="UUJ43" s="133"/>
      <c r="UUK43" s="145"/>
      <c r="UUL43" s="129"/>
      <c r="UUM43" s="130"/>
      <c r="UUN43" s="130"/>
      <c r="UUO43" s="131"/>
      <c r="UUP43" s="134"/>
      <c r="UUQ43" s="130"/>
      <c r="UUR43" s="133"/>
      <c r="UUS43" s="145"/>
      <c r="UUT43" s="129"/>
      <c r="UUU43" s="130"/>
      <c r="UUV43" s="130"/>
      <c r="UUW43" s="131"/>
      <c r="UUX43" s="134"/>
      <c r="UUY43" s="130"/>
      <c r="UUZ43" s="133"/>
      <c r="UVA43" s="145"/>
      <c r="UVB43" s="129"/>
      <c r="UVC43" s="130"/>
      <c r="UVD43" s="130"/>
      <c r="UVE43" s="131"/>
      <c r="UVF43" s="134"/>
      <c r="UVG43" s="130"/>
      <c r="UVH43" s="133"/>
      <c r="UVI43" s="145"/>
      <c r="UVJ43" s="129"/>
      <c r="UVK43" s="130"/>
      <c r="UVL43" s="130"/>
      <c r="UVM43" s="131"/>
      <c r="UVN43" s="134"/>
      <c r="UVO43" s="130"/>
      <c r="UVP43" s="133"/>
      <c r="UVQ43" s="145"/>
      <c r="UVR43" s="129"/>
      <c r="UVS43" s="130"/>
      <c r="UVT43" s="130"/>
      <c r="UVU43" s="131"/>
      <c r="UVV43" s="134"/>
      <c r="UVW43" s="130"/>
      <c r="UVX43" s="133"/>
      <c r="UVY43" s="145"/>
      <c r="UVZ43" s="129"/>
      <c r="UWA43" s="130"/>
      <c r="UWB43" s="130"/>
      <c r="UWC43" s="131"/>
      <c r="UWD43" s="134"/>
      <c r="UWE43" s="130"/>
      <c r="UWF43" s="133"/>
      <c r="UWG43" s="145"/>
      <c r="UWH43" s="129"/>
      <c r="UWI43" s="130"/>
      <c r="UWJ43" s="130"/>
      <c r="UWK43" s="131"/>
      <c r="UWL43" s="134"/>
      <c r="UWM43" s="130"/>
      <c r="UWN43" s="133"/>
      <c r="UWO43" s="145"/>
      <c r="UWP43" s="129"/>
      <c r="UWQ43" s="130"/>
      <c r="UWR43" s="130"/>
      <c r="UWS43" s="131"/>
      <c r="UWT43" s="134"/>
      <c r="UWU43" s="130"/>
      <c r="UWV43" s="133"/>
      <c r="UWW43" s="145"/>
      <c r="UWX43" s="129"/>
      <c r="UWY43" s="130"/>
      <c r="UWZ43" s="130"/>
      <c r="UXA43" s="131"/>
      <c r="UXB43" s="134"/>
      <c r="UXC43" s="130"/>
      <c r="UXD43" s="133"/>
      <c r="UXE43" s="145"/>
      <c r="UXF43" s="129"/>
      <c r="UXG43" s="130"/>
      <c r="UXH43" s="130"/>
      <c r="UXI43" s="131"/>
      <c r="UXJ43" s="134"/>
      <c r="UXK43" s="130"/>
      <c r="UXL43" s="133"/>
      <c r="UXM43" s="145"/>
      <c r="UXN43" s="129"/>
      <c r="UXO43" s="130"/>
      <c r="UXP43" s="130"/>
      <c r="UXQ43" s="131"/>
      <c r="UXR43" s="134"/>
      <c r="UXS43" s="130"/>
      <c r="UXT43" s="133"/>
      <c r="UXU43" s="145"/>
      <c r="UXV43" s="129"/>
      <c r="UXW43" s="130"/>
      <c r="UXX43" s="130"/>
      <c r="UXY43" s="131"/>
      <c r="UXZ43" s="134"/>
      <c r="UYA43" s="130"/>
      <c r="UYB43" s="133"/>
      <c r="UYC43" s="145"/>
      <c r="UYD43" s="129"/>
      <c r="UYE43" s="130"/>
      <c r="UYF43" s="130"/>
      <c r="UYG43" s="131"/>
      <c r="UYH43" s="134"/>
      <c r="UYI43" s="130"/>
      <c r="UYJ43" s="133"/>
      <c r="UYK43" s="145"/>
      <c r="UYL43" s="129"/>
      <c r="UYM43" s="130"/>
      <c r="UYN43" s="130"/>
      <c r="UYO43" s="131"/>
      <c r="UYP43" s="134"/>
      <c r="UYQ43" s="130"/>
      <c r="UYR43" s="133"/>
      <c r="UYS43" s="145"/>
      <c r="UYT43" s="129"/>
      <c r="UYU43" s="130"/>
      <c r="UYV43" s="130"/>
      <c r="UYW43" s="131"/>
      <c r="UYX43" s="134"/>
      <c r="UYY43" s="130"/>
      <c r="UYZ43" s="133"/>
      <c r="UZA43" s="145"/>
      <c r="UZB43" s="129"/>
      <c r="UZC43" s="130"/>
      <c r="UZD43" s="130"/>
      <c r="UZE43" s="131"/>
      <c r="UZF43" s="134"/>
      <c r="UZG43" s="130"/>
      <c r="UZH43" s="133"/>
      <c r="UZI43" s="145"/>
      <c r="UZJ43" s="129"/>
      <c r="UZK43" s="130"/>
      <c r="UZL43" s="130"/>
      <c r="UZM43" s="131"/>
      <c r="UZN43" s="134"/>
      <c r="UZO43" s="130"/>
      <c r="UZP43" s="133"/>
      <c r="UZQ43" s="145"/>
      <c r="UZR43" s="129"/>
      <c r="UZS43" s="130"/>
      <c r="UZT43" s="130"/>
      <c r="UZU43" s="131"/>
      <c r="UZV43" s="134"/>
      <c r="UZW43" s="130"/>
      <c r="UZX43" s="133"/>
      <c r="UZY43" s="145"/>
      <c r="UZZ43" s="129"/>
      <c r="VAA43" s="130"/>
      <c r="VAB43" s="130"/>
      <c r="VAC43" s="131"/>
      <c r="VAD43" s="134"/>
      <c r="VAE43" s="130"/>
      <c r="VAF43" s="133"/>
      <c r="VAG43" s="145"/>
      <c r="VAH43" s="129"/>
      <c r="VAI43" s="130"/>
      <c r="VAJ43" s="130"/>
      <c r="VAK43" s="131"/>
      <c r="VAL43" s="134"/>
      <c r="VAM43" s="130"/>
      <c r="VAN43" s="133"/>
      <c r="VAO43" s="145"/>
      <c r="VAP43" s="129"/>
      <c r="VAQ43" s="130"/>
      <c r="VAR43" s="130"/>
      <c r="VAS43" s="131"/>
      <c r="VAT43" s="134"/>
      <c r="VAU43" s="130"/>
      <c r="VAV43" s="133"/>
      <c r="VAW43" s="145"/>
      <c r="VAX43" s="129"/>
      <c r="VAY43" s="130"/>
      <c r="VAZ43" s="130"/>
      <c r="VBA43" s="131"/>
      <c r="VBB43" s="134"/>
      <c r="VBC43" s="130"/>
      <c r="VBD43" s="133"/>
      <c r="VBE43" s="145"/>
      <c r="VBF43" s="129"/>
      <c r="VBG43" s="130"/>
      <c r="VBH43" s="130"/>
      <c r="VBI43" s="131"/>
      <c r="VBJ43" s="134"/>
      <c r="VBK43" s="130"/>
      <c r="VBL43" s="133"/>
      <c r="VBM43" s="145"/>
      <c r="VBN43" s="129"/>
      <c r="VBO43" s="130"/>
      <c r="VBP43" s="130"/>
      <c r="VBQ43" s="131"/>
      <c r="VBR43" s="134"/>
      <c r="VBS43" s="130"/>
      <c r="VBT43" s="133"/>
      <c r="VBU43" s="145"/>
      <c r="VBV43" s="129"/>
      <c r="VBW43" s="130"/>
      <c r="VBX43" s="130"/>
      <c r="VBY43" s="131"/>
      <c r="VBZ43" s="134"/>
      <c r="VCA43" s="130"/>
      <c r="VCB43" s="133"/>
      <c r="VCC43" s="145"/>
      <c r="VCD43" s="129"/>
      <c r="VCE43" s="130"/>
      <c r="VCF43" s="130"/>
      <c r="VCG43" s="131"/>
      <c r="VCH43" s="134"/>
      <c r="VCI43" s="130"/>
      <c r="VCJ43" s="133"/>
      <c r="VCK43" s="145"/>
      <c r="VCL43" s="129"/>
      <c r="VCM43" s="130"/>
      <c r="VCN43" s="130"/>
      <c r="VCO43" s="131"/>
      <c r="VCP43" s="134"/>
      <c r="VCQ43" s="130"/>
      <c r="VCR43" s="133"/>
      <c r="VCS43" s="145"/>
      <c r="VCT43" s="129"/>
      <c r="VCU43" s="130"/>
      <c r="VCV43" s="130"/>
      <c r="VCW43" s="131"/>
      <c r="VCX43" s="134"/>
      <c r="VCY43" s="130"/>
      <c r="VCZ43" s="133"/>
      <c r="VDA43" s="145"/>
      <c r="VDB43" s="129"/>
      <c r="VDC43" s="130"/>
      <c r="VDD43" s="130"/>
      <c r="VDE43" s="131"/>
      <c r="VDF43" s="134"/>
      <c r="VDG43" s="130"/>
      <c r="VDH43" s="133"/>
      <c r="VDI43" s="145"/>
      <c r="VDJ43" s="129"/>
      <c r="VDK43" s="130"/>
      <c r="VDL43" s="130"/>
      <c r="VDM43" s="131"/>
      <c r="VDN43" s="134"/>
      <c r="VDO43" s="130"/>
      <c r="VDP43" s="133"/>
      <c r="VDQ43" s="145"/>
      <c r="VDR43" s="129"/>
      <c r="VDS43" s="130"/>
      <c r="VDT43" s="130"/>
      <c r="VDU43" s="131"/>
      <c r="VDV43" s="134"/>
      <c r="VDW43" s="130"/>
      <c r="VDX43" s="133"/>
      <c r="VDY43" s="145"/>
      <c r="VDZ43" s="129"/>
      <c r="VEA43" s="130"/>
      <c r="VEB43" s="130"/>
      <c r="VEC43" s="131"/>
      <c r="VED43" s="134"/>
      <c r="VEE43" s="130"/>
      <c r="VEF43" s="133"/>
      <c r="VEG43" s="145"/>
      <c r="VEH43" s="129"/>
      <c r="VEI43" s="130"/>
      <c r="VEJ43" s="130"/>
      <c r="VEK43" s="131"/>
      <c r="VEL43" s="134"/>
      <c r="VEM43" s="130"/>
      <c r="VEN43" s="133"/>
      <c r="VEO43" s="145"/>
      <c r="VEP43" s="129"/>
      <c r="VEQ43" s="130"/>
      <c r="VER43" s="130"/>
      <c r="VES43" s="131"/>
      <c r="VET43" s="134"/>
      <c r="VEU43" s="130"/>
      <c r="VEV43" s="133"/>
      <c r="VEW43" s="145"/>
      <c r="VEX43" s="129"/>
      <c r="VEY43" s="130"/>
      <c r="VEZ43" s="130"/>
      <c r="VFA43" s="131"/>
      <c r="VFB43" s="134"/>
      <c r="VFC43" s="130"/>
      <c r="VFD43" s="133"/>
      <c r="VFE43" s="145"/>
      <c r="VFF43" s="129"/>
      <c r="VFG43" s="130"/>
      <c r="VFH43" s="130"/>
      <c r="VFI43" s="131"/>
      <c r="VFJ43" s="134"/>
      <c r="VFK43" s="130"/>
      <c r="VFL43" s="133"/>
      <c r="VFM43" s="145"/>
      <c r="VFN43" s="129"/>
      <c r="VFO43" s="130"/>
      <c r="VFP43" s="130"/>
      <c r="VFQ43" s="131"/>
      <c r="VFR43" s="134"/>
      <c r="VFS43" s="130"/>
      <c r="VFT43" s="133"/>
      <c r="VFU43" s="145"/>
      <c r="VFV43" s="129"/>
      <c r="VFW43" s="130"/>
      <c r="VFX43" s="130"/>
      <c r="VFY43" s="131"/>
      <c r="VFZ43" s="134"/>
      <c r="VGA43" s="130"/>
      <c r="VGB43" s="133"/>
      <c r="VGC43" s="145"/>
      <c r="VGD43" s="129"/>
      <c r="VGE43" s="130"/>
      <c r="VGF43" s="130"/>
      <c r="VGG43" s="131"/>
      <c r="VGH43" s="134"/>
      <c r="VGI43" s="130"/>
      <c r="VGJ43" s="133"/>
      <c r="VGK43" s="145"/>
      <c r="VGL43" s="129"/>
      <c r="VGM43" s="130"/>
      <c r="VGN43" s="130"/>
      <c r="VGO43" s="131"/>
      <c r="VGP43" s="134"/>
      <c r="VGQ43" s="130"/>
      <c r="VGR43" s="133"/>
      <c r="VGS43" s="145"/>
      <c r="VGT43" s="129"/>
      <c r="VGU43" s="130"/>
      <c r="VGV43" s="130"/>
      <c r="VGW43" s="131"/>
      <c r="VGX43" s="134"/>
      <c r="VGY43" s="130"/>
      <c r="VGZ43" s="133"/>
      <c r="VHA43" s="145"/>
      <c r="VHB43" s="129"/>
      <c r="VHC43" s="130"/>
      <c r="VHD43" s="130"/>
      <c r="VHE43" s="131"/>
      <c r="VHF43" s="134"/>
      <c r="VHG43" s="130"/>
      <c r="VHH43" s="133"/>
      <c r="VHI43" s="145"/>
      <c r="VHJ43" s="129"/>
      <c r="VHK43" s="130"/>
      <c r="VHL43" s="130"/>
      <c r="VHM43" s="131"/>
      <c r="VHN43" s="134"/>
      <c r="VHO43" s="130"/>
      <c r="VHP43" s="133"/>
      <c r="VHQ43" s="145"/>
      <c r="VHR43" s="129"/>
      <c r="VHS43" s="130"/>
      <c r="VHT43" s="130"/>
      <c r="VHU43" s="131"/>
      <c r="VHV43" s="134"/>
      <c r="VHW43" s="130"/>
      <c r="VHX43" s="133"/>
      <c r="VHY43" s="145"/>
      <c r="VHZ43" s="129"/>
      <c r="VIA43" s="130"/>
      <c r="VIB43" s="130"/>
      <c r="VIC43" s="131"/>
      <c r="VID43" s="134"/>
      <c r="VIE43" s="130"/>
      <c r="VIF43" s="133"/>
      <c r="VIG43" s="145"/>
      <c r="VIH43" s="129"/>
      <c r="VII43" s="130"/>
      <c r="VIJ43" s="130"/>
      <c r="VIK43" s="131"/>
      <c r="VIL43" s="134"/>
      <c r="VIM43" s="130"/>
      <c r="VIN43" s="133"/>
      <c r="VIO43" s="145"/>
      <c r="VIP43" s="129"/>
      <c r="VIQ43" s="130"/>
      <c r="VIR43" s="130"/>
      <c r="VIS43" s="131"/>
      <c r="VIT43" s="134"/>
      <c r="VIU43" s="130"/>
      <c r="VIV43" s="133"/>
      <c r="VIW43" s="145"/>
      <c r="VIX43" s="129"/>
      <c r="VIY43" s="130"/>
      <c r="VIZ43" s="130"/>
      <c r="VJA43" s="131"/>
      <c r="VJB43" s="134"/>
      <c r="VJC43" s="130"/>
      <c r="VJD43" s="133"/>
      <c r="VJE43" s="145"/>
      <c r="VJF43" s="129"/>
      <c r="VJG43" s="130"/>
      <c r="VJH43" s="130"/>
      <c r="VJI43" s="131"/>
      <c r="VJJ43" s="134"/>
      <c r="VJK43" s="130"/>
      <c r="VJL43" s="133"/>
      <c r="VJM43" s="145"/>
      <c r="VJN43" s="129"/>
      <c r="VJO43" s="130"/>
      <c r="VJP43" s="130"/>
      <c r="VJQ43" s="131"/>
      <c r="VJR43" s="134"/>
      <c r="VJS43" s="130"/>
      <c r="VJT43" s="133"/>
      <c r="VJU43" s="145"/>
      <c r="VJV43" s="129"/>
      <c r="VJW43" s="130"/>
      <c r="VJX43" s="130"/>
      <c r="VJY43" s="131"/>
      <c r="VJZ43" s="134"/>
      <c r="VKA43" s="130"/>
      <c r="VKB43" s="133"/>
      <c r="VKC43" s="145"/>
      <c r="VKD43" s="129"/>
      <c r="VKE43" s="130"/>
      <c r="VKF43" s="130"/>
      <c r="VKG43" s="131"/>
      <c r="VKH43" s="134"/>
      <c r="VKI43" s="130"/>
      <c r="VKJ43" s="133"/>
      <c r="VKK43" s="145"/>
      <c r="VKL43" s="129"/>
      <c r="VKM43" s="130"/>
      <c r="VKN43" s="130"/>
      <c r="VKO43" s="131"/>
      <c r="VKP43" s="134"/>
      <c r="VKQ43" s="130"/>
      <c r="VKR43" s="133"/>
      <c r="VKS43" s="145"/>
      <c r="VKT43" s="129"/>
      <c r="VKU43" s="130"/>
      <c r="VKV43" s="130"/>
      <c r="VKW43" s="131"/>
      <c r="VKX43" s="134"/>
      <c r="VKY43" s="130"/>
      <c r="VKZ43" s="133"/>
      <c r="VLA43" s="145"/>
      <c r="VLB43" s="129"/>
      <c r="VLC43" s="130"/>
      <c r="VLD43" s="130"/>
      <c r="VLE43" s="131"/>
      <c r="VLF43" s="134"/>
      <c r="VLG43" s="130"/>
      <c r="VLH43" s="133"/>
      <c r="VLI43" s="145"/>
      <c r="VLJ43" s="129"/>
      <c r="VLK43" s="130"/>
      <c r="VLL43" s="130"/>
      <c r="VLM43" s="131"/>
      <c r="VLN43" s="134"/>
      <c r="VLO43" s="130"/>
      <c r="VLP43" s="133"/>
      <c r="VLQ43" s="145"/>
      <c r="VLR43" s="129"/>
      <c r="VLS43" s="130"/>
      <c r="VLT43" s="130"/>
      <c r="VLU43" s="131"/>
      <c r="VLV43" s="134"/>
      <c r="VLW43" s="130"/>
      <c r="VLX43" s="133"/>
      <c r="VLY43" s="145"/>
      <c r="VLZ43" s="129"/>
      <c r="VMA43" s="130"/>
      <c r="VMB43" s="130"/>
      <c r="VMC43" s="131"/>
      <c r="VMD43" s="134"/>
      <c r="VME43" s="130"/>
      <c r="VMF43" s="133"/>
      <c r="VMG43" s="145"/>
      <c r="VMH43" s="129"/>
      <c r="VMI43" s="130"/>
      <c r="VMJ43" s="130"/>
      <c r="VMK43" s="131"/>
      <c r="VML43" s="134"/>
      <c r="VMM43" s="130"/>
      <c r="VMN43" s="133"/>
      <c r="VMO43" s="145"/>
      <c r="VMP43" s="129"/>
      <c r="VMQ43" s="130"/>
      <c r="VMR43" s="130"/>
      <c r="VMS43" s="131"/>
      <c r="VMT43" s="134"/>
      <c r="VMU43" s="130"/>
      <c r="VMV43" s="133"/>
      <c r="VMW43" s="145"/>
      <c r="VMX43" s="129"/>
      <c r="VMY43" s="130"/>
      <c r="VMZ43" s="130"/>
      <c r="VNA43" s="131"/>
      <c r="VNB43" s="134"/>
      <c r="VNC43" s="130"/>
      <c r="VND43" s="133"/>
      <c r="VNE43" s="145"/>
      <c r="VNF43" s="129"/>
      <c r="VNG43" s="130"/>
      <c r="VNH43" s="130"/>
      <c r="VNI43" s="131"/>
      <c r="VNJ43" s="134"/>
      <c r="VNK43" s="130"/>
      <c r="VNL43" s="133"/>
      <c r="VNM43" s="145"/>
      <c r="VNN43" s="129"/>
      <c r="VNO43" s="130"/>
      <c r="VNP43" s="130"/>
      <c r="VNQ43" s="131"/>
      <c r="VNR43" s="134"/>
      <c r="VNS43" s="130"/>
      <c r="VNT43" s="133"/>
      <c r="VNU43" s="145"/>
      <c r="VNV43" s="129"/>
      <c r="VNW43" s="130"/>
      <c r="VNX43" s="130"/>
      <c r="VNY43" s="131"/>
      <c r="VNZ43" s="134"/>
      <c r="VOA43" s="130"/>
      <c r="VOB43" s="133"/>
      <c r="VOC43" s="145"/>
      <c r="VOD43" s="129"/>
      <c r="VOE43" s="130"/>
      <c r="VOF43" s="130"/>
      <c r="VOG43" s="131"/>
      <c r="VOH43" s="134"/>
      <c r="VOI43" s="130"/>
      <c r="VOJ43" s="133"/>
      <c r="VOK43" s="145"/>
      <c r="VOL43" s="129"/>
      <c r="VOM43" s="130"/>
      <c r="VON43" s="130"/>
      <c r="VOO43" s="131"/>
      <c r="VOP43" s="134"/>
      <c r="VOQ43" s="130"/>
      <c r="VOR43" s="133"/>
      <c r="VOS43" s="145"/>
      <c r="VOT43" s="129"/>
      <c r="VOU43" s="130"/>
      <c r="VOV43" s="130"/>
      <c r="VOW43" s="131"/>
      <c r="VOX43" s="134"/>
      <c r="VOY43" s="130"/>
      <c r="VOZ43" s="133"/>
      <c r="VPA43" s="145"/>
      <c r="VPB43" s="129"/>
      <c r="VPC43" s="130"/>
      <c r="VPD43" s="130"/>
      <c r="VPE43" s="131"/>
      <c r="VPF43" s="134"/>
      <c r="VPG43" s="130"/>
      <c r="VPH43" s="133"/>
      <c r="VPI43" s="145"/>
      <c r="VPJ43" s="129"/>
      <c r="VPK43" s="130"/>
      <c r="VPL43" s="130"/>
      <c r="VPM43" s="131"/>
      <c r="VPN43" s="134"/>
      <c r="VPO43" s="130"/>
      <c r="VPP43" s="133"/>
      <c r="VPQ43" s="145"/>
      <c r="VPR43" s="129"/>
      <c r="VPS43" s="130"/>
      <c r="VPT43" s="130"/>
      <c r="VPU43" s="131"/>
      <c r="VPV43" s="134"/>
      <c r="VPW43" s="130"/>
      <c r="VPX43" s="133"/>
      <c r="VPY43" s="145"/>
      <c r="VPZ43" s="129"/>
      <c r="VQA43" s="130"/>
      <c r="VQB43" s="130"/>
      <c r="VQC43" s="131"/>
      <c r="VQD43" s="134"/>
      <c r="VQE43" s="130"/>
      <c r="VQF43" s="133"/>
      <c r="VQG43" s="145"/>
      <c r="VQH43" s="129"/>
      <c r="VQI43" s="130"/>
      <c r="VQJ43" s="130"/>
      <c r="VQK43" s="131"/>
      <c r="VQL43" s="134"/>
      <c r="VQM43" s="130"/>
      <c r="VQN43" s="133"/>
      <c r="VQO43" s="145"/>
      <c r="VQP43" s="129"/>
      <c r="VQQ43" s="130"/>
      <c r="VQR43" s="130"/>
      <c r="VQS43" s="131"/>
      <c r="VQT43" s="134"/>
      <c r="VQU43" s="130"/>
      <c r="VQV43" s="133"/>
      <c r="VQW43" s="145"/>
      <c r="VQX43" s="129"/>
      <c r="VQY43" s="130"/>
      <c r="VQZ43" s="130"/>
      <c r="VRA43" s="131"/>
      <c r="VRB43" s="134"/>
      <c r="VRC43" s="130"/>
      <c r="VRD43" s="133"/>
      <c r="VRE43" s="145"/>
      <c r="VRF43" s="129"/>
      <c r="VRG43" s="130"/>
      <c r="VRH43" s="130"/>
      <c r="VRI43" s="131"/>
      <c r="VRJ43" s="134"/>
      <c r="VRK43" s="130"/>
      <c r="VRL43" s="133"/>
      <c r="VRM43" s="145"/>
      <c r="VRN43" s="129"/>
      <c r="VRO43" s="130"/>
      <c r="VRP43" s="130"/>
      <c r="VRQ43" s="131"/>
      <c r="VRR43" s="134"/>
      <c r="VRS43" s="130"/>
      <c r="VRT43" s="133"/>
      <c r="VRU43" s="145"/>
      <c r="VRV43" s="129"/>
      <c r="VRW43" s="130"/>
      <c r="VRX43" s="130"/>
      <c r="VRY43" s="131"/>
      <c r="VRZ43" s="134"/>
      <c r="VSA43" s="130"/>
      <c r="VSB43" s="133"/>
      <c r="VSC43" s="145"/>
      <c r="VSD43" s="129"/>
      <c r="VSE43" s="130"/>
      <c r="VSF43" s="130"/>
      <c r="VSG43" s="131"/>
      <c r="VSH43" s="134"/>
      <c r="VSI43" s="130"/>
      <c r="VSJ43" s="133"/>
      <c r="VSK43" s="145"/>
      <c r="VSL43" s="129"/>
      <c r="VSM43" s="130"/>
      <c r="VSN43" s="130"/>
      <c r="VSO43" s="131"/>
      <c r="VSP43" s="134"/>
      <c r="VSQ43" s="130"/>
      <c r="VSR43" s="133"/>
      <c r="VSS43" s="145"/>
      <c r="VST43" s="129"/>
      <c r="VSU43" s="130"/>
      <c r="VSV43" s="130"/>
      <c r="VSW43" s="131"/>
      <c r="VSX43" s="134"/>
      <c r="VSY43" s="130"/>
      <c r="VSZ43" s="133"/>
      <c r="VTA43" s="145"/>
      <c r="VTB43" s="129"/>
      <c r="VTC43" s="130"/>
      <c r="VTD43" s="130"/>
      <c r="VTE43" s="131"/>
      <c r="VTF43" s="134"/>
      <c r="VTG43" s="130"/>
      <c r="VTH43" s="133"/>
      <c r="VTI43" s="145"/>
      <c r="VTJ43" s="129"/>
      <c r="VTK43" s="130"/>
      <c r="VTL43" s="130"/>
      <c r="VTM43" s="131"/>
      <c r="VTN43" s="134"/>
      <c r="VTO43" s="130"/>
      <c r="VTP43" s="133"/>
      <c r="VTQ43" s="145"/>
      <c r="VTR43" s="129"/>
      <c r="VTS43" s="130"/>
      <c r="VTT43" s="130"/>
      <c r="VTU43" s="131"/>
      <c r="VTV43" s="134"/>
      <c r="VTW43" s="130"/>
      <c r="VTX43" s="133"/>
      <c r="VTY43" s="145"/>
      <c r="VTZ43" s="129"/>
      <c r="VUA43" s="130"/>
      <c r="VUB43" s="130"/>
      <c r="VUC43" s="131"/>
      <c r="VUD43" s="134"/>
      <c r="VUE43" s="130"/>
      <c r="VUF43" s="133"/>
      <c r="VUG43" s="145"/>
      <c r="VUH43" s="129"/>
      <c r="VUI43" s="130"/>
      <c r="VUJ43" s="130"/>
      <c r="VUK43" s="131"/>
      <c r="VUL43" s="134"/>
      <c r="VUM43" s="130"/>
      <c r="VUN43" s="133"/>
      <c r="VUO43" s="145"/>
      <c r="VUP43" s="129"/>
      <c r="VUQ43" s="130"/>
      <c r="VUR43" s="130"/>
      <c r="VUS43" s="131"/>
      <c r="VUT43" s="134"/>
      <c r="VUU43" s="130"/>
      <c r="VUV43" s="133"/>
      <c r="VUW43" s="145"/>
      <c r="VUX43" s="129"/>
      <c r="VUY43" s="130"/>
      <c r="VUZ43" s="130"/>
      <c r="VVA43" s="131"/>
      <c r="VVB43" s="134"/>
      <c r="VVC43" s="130"/>
      <c r="VVD43" s="133"/>
      <c r="VVE43" s="145"/>
      <c r="VVF43" s="129"/>
      <c r="VVG43" s="130"/>
      <c r="VVH43" s="130"/>
      <c r="VVI43" s="131"/>
      <c r="VVJ43" s="134"/>
      <c r="VVK43" s="130"/>
      <c r="VVL43" s="133"/>
      <c r="VVM43" s="145"/>
      <c r="VVN43" s="129"/>
      <c r="VVO43" s="130"/>
      <c r="VVP43" s="130"/>
      <c r="VVQ43" s="131"/>
      <c r="VVR43" s="134"/>
      <c r="VVS43" s="130"/>
      <c r="VVT43" s="133"/>
      <c r="VVU43" s="145"/>
      <c r="VVV43" s="129"/>
      <c r="VVW43" s="130"/>
      <c r="VVX43" s="130"/>
      <c r="VVY43" s="131"/>
      <c r="VVZ43" s="134"/>
      <c r="VWA43" s="130"/>
      <c r="VWB43" s="133"/>
      <c r="VWC43" s="145"/>
      <c r="VWD43" s="129"/>
      <c r="VWE43" s="130"/>
      <c r="VWF43" s="130"/>
      <c r="VWG43" s="131"/>
      <c r="VWH43" s="134"/>
      <c r="VWI43" s="130"/>
      <c r="VWJ43" s="133"/>
      <c r="VWK43" s="145"/>
      <c r="VWL43" s="129"/>
      <c r="VWM43" s="130"/>
      <c r="VWN43" s="130"/>
      <c r="VWO43" s="131"/>
      <c r="VWP43" s="134"/>
      <c r="VWQ43" s="130"/>
      <c r="VWR43" s="133"/>
      <c r="VWS43" s="145"/>
      <c r="VWT43" s="129"/>
      <c r="VWU43" s="130"/>
      <c r="VWV43" s="130"/>
      <c r="VWW43" s="131"/>
      <c r="VWX43" s="134"/>
      <c r="VWY43" s="130"/>
      <c r="VWZ43" s="133"/>
      <c r="VXA43" s="145"/>
      <c r="VXB43" s="129"/>
      <c r="VXC43" s="130"/>
      <c r="VXD43" s="130"/>
      <c r="VXE43" s="131"/>
      <c r="VXF43" s="134"/>
      <c r="VXG43" s="130"/>
      <c r="VXH43" s="133"/>
      <c r="VXI43" s="145"/>
      <c r="VXJ43" s="129"/>
      <c r="VXK43" s="130"/>
      <c r="VXL43" s="130"/>
      <c r="VXM43" s="131"/>
      <c r="VXN43" s="134"/>
      <c r="VXO43" s="130"/>
      <c r="VXP43" s="133"/>
      <c r="VXQ43" s="145"/>
      <c r="VXR43" s="129"/>
      <c r="VXS43" s="130"/>
      <c r="VXT43" s="130"/>
      <c r="VXU43" s="131"/>
      <c r="VXV43" s="134"/>
      <c r="VXW43" s="130"/>
      <c r="VXX43" s="133"/>
      <c r="VXY43" s="145"/>
      <c r="VXZ43" s="129"/>
      <c r="VYA43" s="130"/>
      <c r="VYB43" s="130"/>
      <c r="VYC43" s="131"/>
      <c r="VYD43" s="134"/>
      <c r="VYE43" s="130"/>
      <c r="VYF43" s="133"/>
      <c r="VYG43" s="145"/>
      <c r="VYH43" s="129"/>
      <c r="VYI43" s="130"/>
      <c r="VYJ43" s="130"/>
      <c r="VYK43" s="131"/>
      <c r="VYL43" s="134"/>
      <c r="VYM43" s="130"/>
      <c r="VYN43" s="133"/>
      <c r="VYO43" s="145"/>
      <c r="VYP43" s="129"/>
      <c r="VYQ43" s="130"/>
      <c r="VYR43" s="130"/>
      <c r="VYS43" s="131"/>
      <c r="VYT43" s="134"/>
      <c r="VYU43" s="130"/>
      <c r="VYV43" s="133"/>
      <c r="VYW43" s="145"/>
      <c r="VYX43" s="129"/>
      <c r="VYY43" s="130"/>
      <c r="VYZ43" s="130"/>
      <c r="VZA43" s="131"/>
      <c r="VZB43" s="134"/>
      <c r="VZC43" s="130"/>
      <c r="VZD43" s="133"/>
      <c r="VZE43" s="145"/>
      <c r="VZF43" s="129"/>
      <c r="VZG43" s="130"/>
      <c r="VZH43" s="130"/>
      <c r="VZI43" s="131"/>
      <c r="VZJ43" s="134"/>
      <c r="VZK43" s="130"/>
      <c r="VZL43" s="133"/>
      <c r="VZM43" s="145"/>
      <c r="VZN43" s="129"/>
      <c r="VZO43" s="130"/>
      <c r="VZP43" s="130"/>
      <c r="VZQ43" s="131"/>
      <c r="VZR43" s="134"/>
      <c r="VZS43" s="130"/>
      <c r="VZT43" s="133"/>
      <c r="VZU43" s="145"/>
      <c r="VZV43" s="129"/>
      <c r="VZW43" s="130"/>
      <c r="VZX43" s="130"/>
      <c r="VZY43" s="131"/>
      <c r="VZZ43" s="134"/>
      <c r="WAA43" s="130"/>
      <c r="WAB43" s="133"/>
      <c r="WAC43" s="145"/>
      <c r="WAD43" s="129"/>
      <c r="WAE43" s="130"/>
      <c r="WAF43" s="130"/>
      <c r="WAG43" s="131"/>
      <c r="WAH43" s="134"/>
      <c r="WAI43" s="130"/>
      <c r="WAJ43" s="133"/>
      <c r="WAK43" s="145"/>
      <c r="WAL43" s="129"/>
      <c r="WAM43" s="130"/>
      <c r="WAN43" s="130"/>
      <c r="WAO43" s="131"/>
      <c r="WAP43" s="134"/>
      <c r="WAQ43" s="130"/>
      <c r="WAR43" s="133"/>
      <c r="WAS43" s="145"/>
      <c r="WAT43" s="129"/>
      <c r="WAU43" s="130"/>
      <c r="WAV43" s="130"/>
      <c r="WAW43" s="131"/>
      <c r="WAX43" s="134"/>
      <c r="WAY43" s="130"/>
      <c r="WAZ43" s="133"/>
      <c r="WBA43" s="145"/>
      <c r="WBB43" s="129"/>
      <c r="WBC43" s="130"/>
      <c r="WBD43" s="130"/>
      <c r="WBE43" s="131"/>
      <c r="WBF43" s="134"/>
      <c r="WBG43" s="130"/>
      <c r="WBH43" s="133"/>
      <c r="WBI43" s="145"/>
      <c r="WBJ43" s="129"/>
      <c r="WBK43" s="130"/>
      <c r="WBL43" s="130"/>
      <c r="WBM43" s="131"/>
      <c r="WBN43" s="134"/>
      <c r="WBO43" s="130"/>
      <c r="WBP43" s="133"/>
      <c r="WBQ43" s="145"/>
      <c r="WBR43" s="129"/>
      <c r="WBS43" s="130"/>
      <c r="WBT43" s="130"/>
      <c r="WBU43" s="131"/>
      <c r="WBV43" s="134"/>
      <c r="WBW43" s="130"/>
      <c r="WBX43" s="133"/>
      <c r="WBY43" s="145"/>
      <c r="WBZ43" s="129"/>
      <c r="WCA43" s="130"/>
      <c r="WCB43" s="130"/>
      <c r="WCC43" s="131"/>
      <c r="WCD43" s="134"/>
      <c r="WCE43" s="130"/>
      <c r="WCF43" s="133"/>
      <c r="WCG43" s="145"/>
      <c r="WCH43" s="129"/>
      <c r="WCI43" s="130"/>
      <c r="WCJ43" s="130"/>
      <c r="WCK43" s="131"/>
      <c r="WCL43" s="134"/>
      <c r="WCM43" s="130"/>
      <c r="WCN43" s="133"/>
      <c r="WCO43" s="145"/>
      <c r="WCP43" s="129"/>
      <c r="WCQ43" s="130"/>
      <c r="WCR43" s="130"/>
      <c r="WCS43" s="131"/>
      <c r="WCT43" s="134"/>
      <c r="WCU43" s="130"/>
      <c r="WCV43" s="133"/>
      <c r="WCW43" s="145"/>
      <c r="WCX43" s="129"/>
      <c r="WCY43" s="130"/>
      <c r="WCZ43" s="130"/>
      <c r="WDA43" s="131"/>
      <c r="WDB43" s="134"/>
      <c r="WDC43" s="130"/>
      <c r="WDD43" s="133"/>
      <c r="WDE43" s="145"/>
      <c r="WDF43" s="129"/>
      <c r="WDG43" s="130"/>
      <c r="WDH43" s="130"/>
      <c r="WDI43" s="131"/>
      <c r="WDJ43" s="134"/>
      <c r="WDK43" s="130"/>
      <c r="WDL43" s="133"/>
      <c r="WDM43" s="145"/>
      <c r="WDN43" s="129"/>
      <c r="WDO43" s="130"/>
      <c r="WDP43" s="130"/>
      <c r="WDQ43" s="131"/>
      <c r="WDR43" s="134"/>
      <c r="WDS43" s="130"/>
      <c r="WDT43" s="133"/>
      <c r="WDU43" s="145"/>
      <c r="WDV43" s="129"/>
      <c r="WDW43" s="130"/>
      <c r="WDX43" s="130"/>
      <c r="WDY43" s="131"/>
      <c r="WDZ43" s="134"/>
      <c r="WEA43" s="130"/>
      <c r="WEB43" s="133"/>
      <c r="WEC43" s="145"/>
      <c r="WED43" s="129"/>
      <c r="WEE43" s="130"/>
      <c r="WEF43" s="130"/>
      <c r="WEG43" s="131"/>
      <c r="WEH43" s="134"/>
      <c r="WEI43" s="130"/>
      <c r="WEJ43" s="133"/>
      <c r="WEK43" s="145"/>
      <c r="WEL43" s="129"/>
      <c r="WEM43" s="130"/>
      <c r="WEN43" s="130"/>
      <c r="WEO43" s="131"/>
      <c r="WEP43" s="134"/>
      <c r="WEQ43" s="130"/>
      <c r="WER43" s="133"/>
      <c r="WES43" s="145"/>
      <c r="WET43" s="129"/>
      <c r="WEU43" s="130"/>
      <c r="WEV43" s="130"/>
      <c r="WEW43" s="131"/>
      <c r="WEX43" s="134"/>
      <c r="WEY43" s="130"/>
      <c r="WEZ43" s="133"/>
      <c r="WFA43" s="145"/>
      <c r="WFB43" s="129"/>
      <c r="WFC43" s="130"/>
      <c r="WFD43" s="130"/>
      <c r="WFE43" s="131"/>
      <c r="WFF43" s="134"/>
      <c r="WFG43" s="130"/>
      <c r="WFH43" s="133"/>
      <c r="WFI43" s="145"/>
      <c r="WFJ43" s="129"/>
      <c r="WFK43" s="130"/>
      <c r="WFL43" s="130"/>
      <c r="WFM43" s="131"/>
      <c r="WFN43" s="134"/>
      <c r="WFO43" s="130"/>
      <c r="WFP43" s="133"/>
      <c r="WFQ43" s="145"/>
      <c r="WFR43" s="129"/>
      <c r="WFS43" s="130"/>
      <c r="WFT43" s="130"/>
      <c r="WFU43" s="131"/>
      <c r="WFV43" s="134"/>
      <c r="WFW43" s="130"/>
      <c r="WFX43" s="133"/>
      <c r="WFY43" s="145"/>
      <c r="WFZ43" s="129"/>
      <c r="WGA43" s="130"/>
      <c r="WGB43" s="130"/>
      <c r="WGC43" s="131"/>
      <c r="WGD43" s="134"/>
      <c r="WGE43" s="130"/>
      <c r="WGF43" s="133"/>
      <c r="WGG43" s="145"/>
      <c r="WGH43" s="129"/>
      <c r="WGI43" s="130"/>
      <c r="WGJ43" s="130"/>
      <c r="WGK43" s="131"/>
      <c r="WGL43" s="134"/>
      <c r="WGM43" s="130"/>
      <c r="WGN43" s="133"/>
      <c r="WGO43" s="145"/>
      <c r="WGP43" s="129"/>
      <c r="WGQ43" s="130"/>
      <c r="WGR43" s="130"/>
      <c r="WGS43" s="131"/>
      <c r="WGT43" s="134"/>
      <c r="WGU43" s="130"/>
      <c r="WGV43" s="133"/>
      <c r="WGW43" s="145"/>
      <c r="WGX43" s="129"/>
      <c r="WGY43" s="130"/>
      <c r="WGZ43" s="130"/>
      <c r="WHA43" s="131"/>
      <c r="WHB43" s="134"/>
      <c r="WHC43" s="130"/>
      <c r="WHD43" s="133"/>
      <c r="WHE43" s="145"/>
      <c r="WHF43" s="129"/>
      <c r="WHG43" s="130"/>
      <c r="WHH43" s="130"/>
      <c r="WHI43" s="131"/>
      <c r="WHJ43" s="134"/>
      <c r="WHK43" s="130"/>
      <c r="WHL43" s="133"/>
      <c r="WHM43" s="145"/>
      <c r="WHN43" s="129"/>
      <c r="WHO43" s="130"/>
      <c r="WHP43" s="130"/>
      <c r="WHQ43" s="131"/>
      <c r="WHR43" s="134"/>
      <c r="WHS43" s="130"/>
      <c r="WHT43" s="133"/>
      <c r="WHU43" s="145"/>
      <c r="WHV43" s="129"/>
      <c r="WHW43" s="130"/>
      <c r="WHX43" s="130"/>
      <c r="WHY43" s="131"/>
      <c r="WHZ43" s="134"/>
      <c r="WIA43" s="130"/>
      <c r="WIB43" s="133"/>
      <c r="WIC43" s="145"/>
      <c r="WID43" s="129"/>
      <c r="WIE43" s="130"/>
      <c r="WIF43" s="130"/>
      <c r="WIG43" s="131"/>
      <c r="WIH43" s="134"/>
      <c r="WII43" s="130"/>
      <c r="WIJ43" s="133"/>
      <c r="WIK43" s="145"/>
      <c r="WIL43" s="129"/>
      <c r="WIM43" s="130"/>
      <c r="WIN43" s="130"/>
      <c r="WIO43" s="131"/>
      <c r="WIP43" s="134"/>
      <c r="WIQ43" s="130"/>
      <c r="WIR43" s="133"/>
      <c r="WIS43" s="145"/>
      <c r="WIT43" s="129"/>
      <c r="WIU43" s="130"/>
      <c r="WIV43" s="130"/>
      <c r="WIW43" s="131"/>
      <c r="WIX43" s="134"/>
      <c r="WIY43" s="130"/>
      <c r="WIZ43" s="133"/>
      <c r="WJA43" s="145"/>
      <c r="WJB43" s="129"/>
      <c r="WJC43" s="130"/>
      <c r="WJD43" s="130"/>
      <c r="WJE43" s="131"/>
      <c r="WJF43" s="134"/>
      <c r="WJG43" s="130"/>
      <c r="WJH43" s="133"/>
      <c r="WJI43" s="145"/>
      <c r="WJJ43" s="129"/>
      <c r="WJK43" s="130"/>
      <c r="WJL43" s="130"/>
      <c r="WJM43" s="131"/>
      <c r="WJN43" s="134"/>
      <c r="WJO43" s="130"/>
      <c r="WJP43" s="133"/>
      <c r="WJQ43" s="145"/>
      <c r="WJR43" s="129"/>
      <c r="WJS43" s="130"/>
      <c r="WJT43" s="130"/>
      <c r="WJU43" s="131"/>
      <c r="WJV43" s="134"/>
      <c r="WJW43" s="130"/>
      <c r="WJX43" s="133"/>
      <c r="WJY43" s="145"/>
      <c r="WJZ43" s="129"/>
      <c r="WKA43" s="130"/>
      <c r="WKB43" s="130"/>
      <c r="WKC43" s="131"/>
      <c r="WKD43" s="134"/>
      <c r="WKE43" s="130"/>
      <c r="WKF43" s="133"/>
      <c r="WKG43" s="145"/>
      <c r="WKH43" s="129"/>
      <c r="WKI43" s="130"/>
      <c r="WKJ43" s="130"/>
      <c r="WKK43" s="131"/>
      <c r="WKL43" s="134"/>
      <c r="WKM43" s="130"/>
      <c r="WKN43" s="133"/>
      <c r="WKO43" s="145"/>
      <c r="WKP43" s="129"/>
      <c r="WKQ43" s="130"/>
      <c r="WKR43" s="130"/>
      <c r="WKS43" s="131"/>
      <c r="WKT43" s="134"/>
      <c r="WKU43" s="130"/>
      <c r="WKV43" s="133"/>
      <c r="WKW43" s="145"/>
      <c r="WKX43" s="129"/>
      <c r="WKY43" s="130"/>
      <c r="WKZ43" s="130"/>
      <c r="WLA43" s="131"/>
      <c r="WLB43" s="134"/>
      <c r="WLC43" s="130"/>
      <c r="WLD43" s="133"/>
      <c r="WLE43" s="145"/>
      <c r="WLF43" s="129"/>
      <c r="WLG43" s="130"/>
      <c r="WLH43" s="130"/>
      <c r="WLI43" s="131"/>
      <c r="WLJ43" s="134"/>
      <c r="WLK43" s="130"/>
      <c r="WLL43" s="133"/>
      <c r="WLM43" s="145"/>
      <c r="WLN43" s="129"/>
      <c r="WLO43" s="130"/>
      <c r="WLP43" s="130"/>
      <c r="WLQ43" s="131"/>
      <c r="WLR43" s="134"/>
      <c r="WLS43" s="130"/>
      <c r="WLT43" s="133"/>
      <c r="WLU43" s="145"/>
      <c r="WLV43" s="129"/>
      <c r="WLW43" s="130"/>
      <c r="WLX43" s="130"/>
      <c r="WLY43" s="131"/>
      <c r="WLZ43" s="134"/>
      <c r="WMA43" s="130"/>
      <c r="WMB43" s="133"/>
      <c r="WMC43" s="145"/>
      <c r="WMD43" s="129"/>
      <c r="WME43" s="130"/>
      <c r="WMF43" s="130"/>
      <c r="WMG43" s="131"/>
      <c r="WMH43" s="134"/>
      <c r="WMI43" s="130"/>
      <c r="WMJ43" s="133"/>
      <c r="WMK43" s="145"/>
      <c r="WML43" s="129"/>
      <c r="WMM43" s="130"/>
      <c r="WMN43" s="130"/>
      <c r="WMO43" s="131"/>
      <c r="WMP43" s="134"/>
      <c r="WMQ43" s="130"/>
      <c r="WMR43" s="133"/>
      <c r="WMS43" s="145"/>
      <c r="WMT43" s="129"/>
      <c r="WMU43" s="130"/>
      <c r="WMV43" s="130"/>
      <c r="WMW43" s="131"/>
      <c r="WMX43" s="134"/>
      <c r="WMY43" s="130"/>
      <c r="WMZ43" s="133"/>
      <c r="WNA43" s="145"/>
      <c r="WNB43" s="129"/>
      <c r="WNC43" s="130"/>
      <c r="WND43" s="130"/>
      <c r="WNE43" s="131"/>
      <c r="WNF43" s="134"/>
      <c r="WNG43" s="130"/>
      <c r="WNH43" s="133"/>
      <c r="WNI43" s="145"/>
      <c r="WNJ43" s="129"/>
      <c r="WNK43" s="130"/>
      <c r="WNL43" s="130"/>
      <c r="WNM43" s="131"/>
      <c r="WNN43" s="134"/>
      <c r="WNO43" s="130"/>
      <c r="WNP43" s="133"/>
      <c r="WNQ43" s="145"/>
      <c r="WNR43" s="129"/>
      <c r="WNS43" s="130"/>
      <c r="WNT43" s="130"/>
      <c r="WNU43" s="131"/>
      <c r="WNV43" s="134"/>
      <c r="WNW43" s="130"/>
      <c r="WNX43" s="133"/>
      <c r="WNY43" s="145"/>
      <c r="WNZ43" s="129"/>
      <c r="WOA43" s="130"/>
      <c r="WOB43" s="130"/>
      <c r="WOC43" s="131"/>
      <c r="WOD43" s="134"/>
      <c r="WOE43" s="130"/>
      <c r="WOF43" s="133"/>
      <c r="WOG43" s="145"/>
      <c r="WOH43" s="129"/>
      <c r="WOI43" s="130"/>
      <c r="WOJ43" s="130"/>
      <c r="WOK43" s="131"/>
      <c r="WOL43" s="134"/>
      <c r="WOM43" s="130"/>
      <c r="WON43" s="133"/>
      <c r="WOO43" s="145"/>
      <c r="WOP43" s="129"/>
      <c r="WOQ43" s="130"/>
      <c r="WOR43" s="130"/>
      <c r="WOS43" s="131"/>
      <c r="WOT43" s="134"/>
      <c r="WOU43" s="130"/>
      <c r="WOV43" s="133"/>
      <c r="WOW43" s="145"/>
      <c r="WOX43" s="129"/>
      <c r="WOY43" s="130"/>
      <c r="WOZ43" s="130"/>
      <c r="WPA43" s="131"/>
      <c r="WPB43" s="134"/>
      <c r="WPC43" s="130"/>
      <c r="WPD43" s="133"/>
      <c r="WPE43" s="145"/>
      <c r="WPF43" s="129"/>
      <c r="WPG43" s="130"/>
      <c r="WPH43" s="130"/>
      <c r="WPI43" s="131"/>
      <c r="WPJ43" s="134"/>
      <c r="WPK43" s="130"/>
      <c r="WPL43" s="133"/>
      <c r="WPM43" s="145"/>
      <c r="WPN43" s="129"/>
      <c r="WPO43" s="130"/>
      <c r="WPP43" s="130"/>
      <c r="WPQ43" s="131"/>
      <c r="WPR43" s="134"/>
      <c r="WPS43" s="130"/>
      <c r="WPT43" s="133"/>
      <c r="WPU43" s="145"/>
      <c r="WPV43" s="129"/>
      <c r="WPW43" s="130"/>
      <c r="WPX43" s="130"/>
      <c r="WPY43" s="131"/>
      <c r="WPZ43" s="134"/>
      <c r="WQA43" s="130"/>
      <c r="WQB43" s="133"/>
      <c r="WQC43" s="145"/>
      <c r="WQD43" s="129"/>
      <c r="WQE43" s="130"/>
      <c r="WQF43" s="130"/>
      <c r="WQG43" s="131"/>
      <c r="WQH43" s="134"/>
      <c r="WQI43" s="130"/>
      <c r="WQJ43" s="133"/>
      <c r="WQK43" s="145"/>
      <c r="WQL43" s="129"/>
      <c r="WQM43" s="130"/>
      <c r="WQN43" s="130"/>
      <c r="WQO43" s="131"/>
      <c r="WQP43" s="134"/>
      <c r="WQQ43" s="130"/>
      <c r="WQR43" s="133"/>
      <c r="WQS43" s="145"/>
      <c r="WQT43" s="129"/>
      <c r="WQU43" s="130"/>
      <c r="WQV43" s="130"/>
      <c r="WQW43" s="131"/>
      <c r="WQX43" s="134"/>
      <c r="WQY43" s="130"/>
      <c r="WQZ43" s="133"/>
      <c r="WRA43" s="145"/>
      <c r="WRB43" s="129"/>
      <c r="WRC43" s="130"/>
      <c r="WRD43" s="130"/>
      <c r="WRE43" s="131"/>
      <c r="WRF43" s="134"/>
      <c r="WRG43" s="130"/>
      <c r="WRH43" s="133"/>
      <c r="WRI43" s="145"/>
      <c r="WRJ43" s="129"/>
      <c r="WRK43" s="130"/>
      <c r="WRL43" s="130"/>
      <c r="WRM43" s="131"/>
      <c r="WRN43" s="134"/>
      <c r="WRO43" s="130"/>
      <c r="WRP43" s="133"/>
      <c r="WRQ43" s="145"/>
      <c r="WRR43" s="129"/>
      <c r="WRS43" s="130"/>
      <c r="WRT43" s="130"/>
      <c r="WRU43" s="131"/>
      <c r="WRV43" s="134"/>
      <c r="WRW43" s="130"/>
      <c r="WRX43" s="133"/>
      <c r="WRY43" s="145"/>
      <c r="WRZ43" s="129"/>
      <c r="WSA43" s="130"/>
      <c r="WSB43" s="130"/>
      <c r="WSC43" s="131"/>
      <c r="WSD43" s="134"/>
      <c r="WSE43" s="130"/>
      <c r="WSF43" s="133"/>
      <c r="WSG43" s="145"/>
      <c r="WSH43" s="129"/>
      <c r="WSI43" s="130"/>
      <c r="WSJ43" s="130"/>
      <c r="WSK43" s="131"/>
      <c r="WSL43" s="134"/>
      <c r="WSM43" s="130"/>
      <c r="WSN43" s="133"/>
      <c r="WSO43" s="145"/>
      <c r="WSP43" s="129"/>
      <c r="WSQ43" s="130"/>
      <c r="WSR43" s="130"/>
      <c r="WSS43" s="131"/>
      <c r="WST43" s="134"/>
      <c r="WSU43" s="130"/>
      <c r="WSV43" s="133"/>
      <c r="WSW43" s="145"/>
      <c r="WSX43" s="129"/>
      <c r="WSY43" s="130"/>
      <c r="WSZ43" s="130"/>
      <c r="WTA43" s="131"/>
      <c r="WTB43" s="134"/>
      <c r="WTC43" s="130"/>
      <c r="WTD43" s="133"/>
      <c r="WTE43" s="145"/>
      <c r="WTF43" s="129"/>
      <c r="WTG43" s="130"/>
      <c r="WTH43" s="130"/>
      <c r="WTI43" s="131"/>
      <c r="WTJ43" s="134"/>
      <c r="WTK43" s="130"/>
      <c r="WTL43" s="133"/>
      <c r="WTM43" s="145"/>
      <c r="WTN43" s="129"/>
      <c r="WTO43" s="130"/>
      <c r="WTP43" s="130"/>
      <c r="WTQ43" s="131"/>
      <c r="WTR43" s="134"/>
      <c r="WTS43" s="130"/>
      <c r="WTT43" s="133"/>
      <c r="WTU43" s="145"/>
      <c r="WTV43" s="129"/>
      <c r="WTW43" s="130"/>
      <c r="WTX43" s="130"/>
      <c r="WTY43" s="131"/>
      <c r="WTZ43" s="134"/>
      <c r="WUA43" s="130"/>
      <c r="WUB43" s="133"/>
      <c r="WUC43" s="145"/>
      <c r="WUD43" s="129"/>
      <c r="WUE43" s="130"/>
      <c r="WUF43" s="130"/>
      <c r="WUG43" s="131"/>
      <c r="WUH43" s="134"/>
      <c r="WUI43" s="130"/>
      <c r="WUJ43" s="133"/>
      <c r="WUK43" s="145"/>
      <c r="WUL43" s="129"/>
      <c r="WUM43" s="130"/>
      <c r="WUN43" s="130"/>
      <c r="WUO43" s="131"/>
      <c r="WUP43" s="134"/>
      <c r="WUQ43" s="130"/>
      <c r="WUR43" s="133"/>
      <c r="WUS43" s="145"/>
      <c r="WUT43" s="129"/>
      <c r="WUU43" s="130"/>
      <c r="WUV43" s="130"/>
      <c r="WUW43" s="131"/>
      <c r="WUX43" s="134"/>
      <c r="WUY43" s="130"/>
      <c r="WUZ43" s="133"/>
      <c r="WVA43" s="145"/>
      <c r="WVB43" s="129"/>
      <c r="WVC43" s="130"/>
      <c r="WVD43" s="130"/>
      <c r="WVE43" s="131"/>
      <c r="WVF43" s="134"/>
      <c r="WVG43" s="130"/>
      <c r="WVH43" s="133"/>
      <c r="WVI43" s="145"/>
      <c r="WVJ43" s="129"/>
      <c r="WVK43" s="130"/>
      <c r="WVL43" s="130"/>
      <c r="WVM43" s="131"/>
      <c r="WVN43" s="134"/>
      <c r="WVO43" s="130"/>
      <c r="WVP43" s="133"/>
      <c r="WVQ43" s="145"/>
      <c r="WVR43" s="129"/>
      <c r="WVS43" s="130"/>
      <c r="WVT43" s="130"/>
      <c r="WVU43" s="131"/>
      <c r="WVV43" s="134"/>
      <c r="WVW43" s="130"/>
      <c r="WVX43" s="133"/>
      <c r="WVY43" s="145"/>
      <c r="WVZ43" s="129"/>
      <c r="WWA43" s="130"/>
      <c r="WWB43" s="130"/>
      <c r="WWC43" s="131"/>
      <c r="WWD43" s="134"/>
      <c r="WWE43" s="130"/>
      <c r="WWF43" s="133"/>
      <c r="WWG43" s="145"/>
      <c r="WWH43" s="129"/>
      <c r="WWI43" s="130"/>
      <c r="WWJ43" s="130"/>
      <c r="WWK43" s="131"/>
      <c r="WWL43" s="134"/>
      <c r="WWM43" s="130"/>
      <c r="WWN43" s="133"/>
      <c r="WWO43" s="145"/>
      <c r="WWP43" s="129"/>
      <c r="WWQ43" s="130"/>
      <c r="WWR43" s="130"/>
      <c r="WWS43" s="131"/>
      <c r="WWT43" s="134"/>
      <c r="WWU43" s="130"/>
      <c r="WWV43" s="133"/>
      <c r="WWW43" s="145"/>
      <c r="WWX43" s="129"/>
      <c r="WWY43" s="130"/>
      <c r="WWZ43" s="130"/>
      <c r="WXA43" s="131"/>
      <c r="WXB43" s="134"/>
      <c r="WXC43" s="130"/>
      <c r="WXD43" s="133"/>
      <c r="WXE43" s="145"/>
      <c r="WXF43" s="129"/>
      <c r="WXG43" s="130"/>
      <c r="WXH43" s="130"/>
      <c r="WXI43" s="131"/>
      <c r="WXJ43" s="134"/>
      <c r="WXK43" s="130"/>
      <c r="WXL43" s="133"/>
      <c r="WXM43" s="145"/>
      <c r="WXN43" s="129"/>
      <c r="WXO43" s="130"/>
      <c r="WXP43" s="130"/>
      <c r="WXQ43" s="131"/>
      <c r="WXR43" s="134"/>
      <c r="WXS43" s="130"/>
      <c r="WXT43" s="133"/>
      <c r="WXU43" s="145"/>
      <c r="WXV43" s="129"/>
      <c r="WXW43" s="130"/>
      <c r="WXX43" s="130"/>
      <c r="WXY43" s="131"/>
      <c r="WXZ43" s="134"/>
      <c r="WYA43" s="130"/>
      <c r="WYB43" s="133"/>
      <c r="WYC43" s="145"/>
      <c r="WYD43" s="129"/>
      <c r="WYE43" s="130"/>
      <c r="WYF43" s="130"/>
      <c r="WYG43" s="131"/>
      <c r="WYH43" s="134"/>
      <c r="WYI43" s="130"/>
      <c r="WYJ43" s="133"/>
      <c r="WYK43" s="145"/>
      <c r="WYL43" s="129"/>
      <c r="WYM43" s="130"/>
      <c r="WYN43" s="130"/>
      <c r="WYO43" s="131"/>
      <c r="WYP43" s="134"/>
      <c r="WYQ43" s="130"/>
      <c r="WYR43" s="133"/>
      <c r="WYS43" s="145"/>
      <c r="WYT43" s="129"/>
      <c r="WYU43" s="130"/>
      <c r="WYV43" s="130"/>
      <c r="WYW43" s="131"/>
      <c r="WYX43" s="134"/>
      <c r="WYY43" s="130"/>
      <c r="WYZ43" s="133"/>
      <c r="WZA43" s="145"/>
      <c r="WZB43" s="129"/>
      <c r="WZC43" s="130"/>
      <c r="WZD43" s="130"/>
      <c r="WZE43" s="131"/>
      <c r="WZF43" s="134"/>
      <c r="WZG43" s="130"/>
      <c r="WZH43" s="133"/>
      <c r="WZI43" s="145"/>
      <c r="WZJ43" s="129"/>
      <c r="WZK43" s="130"/>
      <c r="WZL43" s="130"/>
      <c r="WZM43" s="131"/>
      <c r="WZN43" s="134"/>
      <c r="WZO43" s="130"/>
      <c r="WZP43" s="133"/>
      <c r="WZQ43" s="145"/>
      <c r="WZR43" s="129"/>
      <c r="WZS43" s="130"/>
      <c r="WZT43" s="130"/>
      <c r="WZU43" s="131"/>
      <c r="WZV43" s="134"/>
      <c r="WZW43" s="130"/>
      <c r="WZX43" s="133"/>
      <c r="WZY43" s="145"/>
      <c r="WZZ43" s="129"/>
      <c r="XAA43" s="130"/>
      <c r="XAB43" s="130"/>
      <c r="XAC43" s="131"/>
      <c r="XAD43" s="134"/>
      <c r="XAE43" s="130"/>
      <c r="XAF43" s="133"/>
      <c r="XAG43" s="145"/>
      <c r="XAH43" s="129"/>
      <c r="XAI43" s="130"/>
      <c r="XAJ43" s="130"/>
      <c r="XAK43" s="131"/>
      <c r="XAL43" s="134"/>
      <c r="XAM43" s="130"/>
      <c r="XAN43" s="133"/>
      <c r="XAO43" s="145"/>
      <c r="XAP43" s="129"/>
      <c r="XAQ43" s="130"/>
      <c r="XAR43" s="130"/>
      <c r="XAS43" s="131"/>
      <c r="XAT43" s="134"/>
      <c r="XAU43" s="130"/>
      <c r="XAV43" s="133"/>
      <c r="XAW43" s="145"/>
      <c r="XAX43" s="129"/>
      <c r="XAY43" s="130"/>
      <c r="XAZ43" s="130"/>
      <c r="XBA43" s="131"/>
      <c r="XBB43" s="134"/>
      <c r="XBC43" s="130"/>
      <c r="XBD43" s="133"/>
      <c r="XBE43" s="145"/>
      <c r="XBF43" s="129"/>
      <c r="XBG43" s="130"/>
      <c r="XBH43" s="130"/>
      <c r="XBI43" s="131"/>
      <c r="XBJ43" s="134"/>
      <c r="XBK43" s="130"/>
      <c r="XBL43" s="133"/>
      <c r="XBM43" s="145"/>
      <c r="XBN43" s="129"/>
      <c r="XBO43" s="130"/>
      <c r="XBP43" s="130"/>
      <c r="XBQ43" s="131"/>
      <c r="XBR43" s="134"/>
      <c r="XBS43" s="130"/>
      <c r="XBT43" s="133"/>
      <c r="XBU43" s="145"/>
      <c r="XBV43" s="129"/>
      <c r="XBW43" s="130"/>
      <c r="XBX43" s="130"/>
      <c r="XBY43" s="131"/>
      <c r="XBZ43" s="134"/>
      <c r="XCA43" s="130"/>
      <c r="XCB43" s="133"/>
      <c r="XCC43" s="145"/>
      <c r="XCD43" s="129"/>
      <c r="XCE43" s="130"/>
      <c r="XCF43" s="130"/>
      <c r="XCG43" s="131"/>
      <c r="XCH43" s="134"/>
      <c r="XCI43" s="130"/>
      <c r="XCJ43" s="133"/>
      <c r="XCK43" s="145"/>
      <c r="XCL43" s="129"/>
      <c r="XCM43" s="130"/>
      <c r="XCN43" s="130"/>
      <c r="XCO43" s="131"/>
      <c r="XCP43" s="134"/>
      <c r="XCQ43" s="130"/>
      <c r="XCR43" s="133"/>
      <c r="XCS43" s="145"/>
      <c r="XCT43" s="129"/>
      <c r="XCU43" s="130"/>
      <c r="XCV43" s="130"/>
      <c r="XCW43" s="131"/>
      <c r="XCX43" s="134"/>
      <c r="XCY43" s="130"/>
      <c r="XCZ43" s="133"/>
      <c r="XDA43" s="145"/>
      <c r="XDB43" s="129"/>
      <c r="XDC43" s="130"/>
      <c r="XDD43" s="130"/>
      <c r="XDE43" s="131"/>
      <c r="XDF43" s="134"/>
      <c r="XDG43" s="130"/>
      <c r="XDH43" s="133"/>
      <c r="XDI43" s="145"/>
      <c r="XDJ43" s="129"/>
      <c r="XDK43" s="130"/>
      <c r="XDL43" s="130"/>
      <c r="XDM43" s="131"/>
      <c r="XDN43" s="134"/>
      <c r="XDO43" s="130"/>
      <c r="XDP43" s="133"/>
      <c r="XDQ43" s="145"/>
      <c r="XDR43" s="129"/>
      <c r="XDS43" s="130"/>
      <c r="XDT43" s="130"/>
      <c r="XDU43" s="131"/>
      <c r="XDV43" s="134"/>
      <c r="XDW43" s="130"/>
      <c r="XDX43" s="133"/>
      <c r="XDY43" s="145"/>
      <c r="XDZ43" s="129"/>
      <c r="XEA43" s="130"/>
      <c r="XEB43" s="130"/>
      <c r="XEC43" s="131"/>
      <c r="XED43" s="134"/>
      <c r="XEE43" s="130"/>
      <c r="XEF43" s="133"/>
      <c r="XEG43" s="145"/>
      <c r="XEH43" s="129"/>
      <c r="XEI43" s="130"/>
      <c r="XEJ43" s="130"/>
      <c r="XEK43" s="131"/>
      <c r="XEL43" s="134"/>
      <c r="XEM43" s="130"/>
      <c r="XEN43" s="133"/>
      <c r="XEO43" s="145"/>
      <c r="XEP43" s="129"/>
      <c r="XEQ43" s="130"/>
      <c r="XER43" s="130"/>
      <c r="XES43" s="131"/>
      <c r="XET43" s="134"/>
      <c r="XEU43" s="130"/>
      <c r="XEV43" s="133"/>
      <c r="XEW43" s="145"/>
      <c r="XEX43" s="129"/>
      <c r="XEY43" s="130"/>
      <c r="XEZ43" s="130"/>
      <c r="XFA43" s="131"/>
      <c r="XFB43" s="134"/>
      <c r="XFC43" s="130"/>
      <c r="XFD43" s="133"/>
    </row>
    <row r="44" spans="1:16384" s="4" customFormat="1" ht="70.349999999999994" customHeight="1">
      <c r="A44" s="43" t="s">
        <v>436</v>
      </c>
      <c r="B44" s="44" t="s">
        <v>458</v>
      </c>
      <c r="C44" s="45"/>
      <c r="D44" s="45" t="s">
        <v>381</v>
      </c>
      <c r="E44" s="46">
        <v>400000</v>
      </c>
      <c r="F44" s="47">
        <f>F43</f>
        <v>614</v>
      </c>
      <c r="G44" s="73">
        <f>G43</f>
        <v>14</v>
      </c>
      <c r="H44" s="48">
        <f t="shared" si="4"/>
        <v>3438400000</v>
      </c>
      <c r="I44" s="48" t="s">
        <v>439</v>
      </c>
      <c r="J44" s="129"/>
      <c r="K44" s="130"/>
      <c r="L44" s="130"/>
      <c r="M44" s="131"/>
      <c r="N44" s="134"/>
      <c r="O44" s="130"/>
      <c r="P44" s="133"/>
      <c r="Q44" s="145"/>
      <c r="R44" s="129"/>
      <c r="S44" s="130"/>
      <c r="T44" s="130"/>
      <c r="U44" s="131"/>
      <c r="V44" s="134"/>
      <c r="W44" s="130"/>
      <c r="X44" s="133"/>
      <c r="Y44" s="145"/>
      <c r="Z44" s="129"/>
      <c r="AA44" s="130"/>
      <c r="AB44" s="130"/>
      <c r="AC44" s="131"/>
      <c r="AD44" s="134"/>
      <c r="AE44" s="130"/>
      <c r="AF44" s="133"/>
      <c r="AG44" s="145"/>
      <c r="AH44" s="129"/>
      <c r="AI44" s="130"/>
      <c r="AJ44" s="130"/>
      <c r="AK44" s="131"/>
      <c r="AL44" s="134"/>
      <c r="AM44" s="130"/>
      <c r="AN44" s="133"/>
      <c r="AO44" s="145"/>
      <c r="AP44" s="129"/>
      <c r="AQ44" s="130"/>
      <c r="AR44" s="130"/>
      <c r="AS44" s="131"/>
      <c r="AT44" s="134"/>
      <c r="AU44" s="130"/>
      <c r="AV44" s="133"/>
      <c r="AW44" s="145"/>
      <c r="AX44" s="129"/>
      <c r="AY44" s="130"/>
      <c r="AZ44" s="130"/>
      <c r="BA44" s="131"/>
      <c r="BB44" s="134"/>
      <c r="BC44" s="130"/>
      <c r="BD44" s="133"/>
      <c r="BE44" s="145"/>
      <c r="BF44" s="129"/>
      <c r="BG44" s="130"/>
      <c r="BH44" s="130"/>
      <c r="BI44" s="131"/>
      <c r="BJ44" s="134"/>
      <c r="BK44" s="130"/>
      <c r="BL44" s="133"/>
      <c r="BM44" s="145"/>
      <c r="BN44" s="129"/>
      <c r="BO44" s="130"/>
      <c r="BP44" s="130"/>
      <c r="BQ44" s="131"/>
      <c r="BR44" s="134"/>
      <c r="BS44" s="130"/>
      <c r="BT44" s="133"/>
      <c r="BU44" s="145"/>
      <c r="BV44" s="129"/>
      <c r="BW44" s="130"/>
      <c r="BX44" s="130"/>
      <c r="BY44" s="131"/>
      <c r="BZ44" s="134"/>
      <c r="CA44" s="130"/>
      <c r="CB44" s="133"/>
      <c r="CC44" s="145"/>
      <c r="CD44" s="129"/>
      <c r="CE44" s="130"/>
      <c r="CF44" s="130"/>
      <c r="CG44" s="131"/>
      <c r="CH44" s="134"/>
      <c r="CI44" s="130"/>
      <c r="CJ44" s="133"/>
      <c r="CK44" s="145"/>
      <c r="CL44" s="129"/>
      <c r="CM44" s="130"/>
      <c r="CN44" s="130"/>
      <c r="CO44" s="131"/>
      <c r="CP44" s="134"/>
      <c r="CQ44" s="130"/>
      <c r="CR44" s="133"/>
      <c r="CS44" s="145"/>
      <c r="CT44" s="129"/>
      <c r="CU44" s="130"/>
      <c r="CV44" s="130"/>
      <c r="CW44" s="131"/>
      <c r="CX44" s="134"/>
      <c r="CY44" s="130"/>
      <c r="CZ44" s="133"/>
      <c r="DA44" s="145"/>
      <c r="DB44" s="129"/>
      <c r="DC44" s="130"/>
      <c r="DD44" s="130"/>
      <c r="DE44" s="131"/>
      <c r="DF44" s="134"/>
      <c r="DG44" s="130"/>
      <c r="DH44" s="133"/>
      <c r="DI44" s="145"/>
      <c r="DJ44" s="129"/>
      <c r="DK44" s="130"/>
      <c r="DL44" s="130"/>
      <c r="DM44" s="131"/>
      <c r="DN44" s="134"/>
      <c r="DO44" s="130"/>
      <c r="DP44" s="133"/>
      <c r="DQ44" s="145"/>
      <c r="DR44" s="129"/>
      <c r="DS44" s="130"/>
      <c r="DT44" s="130"/>
      <c r="DU44" s="131"/>
      <c r="DV44" s="134"/>
      <c r="DW44" s="130"/>
      <c r="DX44" s="133"/>
      <c r="DY44" s="145"/>
      <c r="DZ44" s="129"/>
      <c r="EA44" s="130"/>
      <c r="EB44" s="130"/>
      <c r="EC44" s="131"/>
      <c r="ED44" s="134"/>
      <c r="EE44" s="130"/>
      <c r="EF44" s="133"/>
      <c r="EG44" s="145"/>
      <c r="EH44" s="129"/>
      <c r="EI44" s="130"/>
      <c r="EJ44" s="130"/>
      <c r="EK44" s="131"/>
      <c r="EL44" s="134"/>
      <c r="EM44" s="130"/>
      <c r="EN44" s="133"/>
      <c r="EO44" s="145"/>
      <c r="EP44" s="129"/>
      <c r="EQ44" s="130"/>
      <c r="ER44" s="130"/>
      <c r="ES44" s="131"/>
      <c r="ET44" s="134"/>
      <c r="EU44" s="130"/>
      <c r="EV44" s="133"/>
      <c r="EW44" s="145"/>
      <c r="EX44" s="129"/>
      <c r="EY44" s="130"/>
      <c r="EZ44" s="130"/>
      <c r="FA44" s="131"/>
      <c r="FB44" s="134"/>
      <c r="FC44" s="130"/>
      <c r="FD44" s="133"/>
      <c r="FE44" s="145"/>
      <c r="FF44" s="129"/>
      <c r="FG44" s="130"/>
      <c r="FH44" s="130"/>
      <c r="FI44" s="131"/>
      <c r="FJ44" s="134"/>
      <c r="FK44" s="130"/>
      <c r="FL44" s="133"/>
      <c r="FM44" s="145"/>
      <c r="FN44" s="129"/>
      <c r="FO44" s="130"/>
      <c r="FP44" s="130"/>
      <c r="FQ44" s="131"/>
      <c r="FR44" s="134"/>
      <c r="FS44" s="130"/>
      <c r="FT44" s="133"/>
      <c r="FU44" s="145"/>
      <c r="FV44" s="129"/>
      <c r="FW44" s="130"/>
      <c r="FX44" s="130"/>
      <c r="FY44" s="131"/>
      <c r="FZ44" s="134"/>
      <c r="GA44" s="130"/>
      <c r="GB44" s="133"/>
      <c r="GC44" s="145"/>
      <c r="GD44" s="129"/>
      <c r="GE44" s="130"/>
      <c r="GF44" s="130"/>
      <c r="GG44" s="131"/>
      <c r="GH44" s="134"/>
      <c r="GI44" s="130"/>
      <c r="GJ44" s="133"/>
      <c r="GK44" s="145"/>
      <c r="GL44" s="129"/>
      <c r="GM44" s="130"/>
      <c r="GN44" s="130"/>
      <c r="GO44" s="131"/>
      <c r="GP44" s="134"/>
      <c r="GQ44" s="130"/>
      <c r="GR44" s="133"/>
      <c r="GS44" s="145"/>
      <c r="GT44" s="129"/>
      <c r="GU44" s="130"/>
      <c r="GV44" s="130"/>
      <c r="GW44" s="131"/>
      <c r="GX44" s="134"/>
      <c r="GY44" s="130"/>
      <c r="GZ44" s="133"/>
      <c r="HA44" s="145"/>
      <c r="HB44" s="129"/>
      <c r="HC44" s="130"/>
      <c r="HD44" s="130"/>
      <c r="HE44" s="131"/>
      <c r="HF44" s="134"/>
      <c r="HG44" s="130"/>
      <c r="HH44" s="133"/>
      <c r="HI44" s="145"/>
      <c r="HJ44" s="129"/>
      <c r="HK44" s="130"/>
      <c r="HL44" s="130"/>
      <c r="HM44" s="131"/>
      <c r="HN44" s="134"/>
      <c r="HO44" s="130"/>
      <c r="HP44" s="133"/>
      <c r="HQ44" s="145"/>
      <c r="HR44" s="129"/>
      <c r="HS44" s="130"/>
      <c r="HT44" s="130"/>
      <c r="HU44" s="131"/>
      <c r="HV44" s="134"/>
      <c r="HW44" s="130"/>
      <c r="HX44" s="133"/>
      <c r="HY44" s="145"/>
      <c r="HZ44" s="129"/>
      <c r="IA44" s="130"/>
      <c r="IB44" s="130"/>
      <c r="IC44" s="131"/>
      <c r="ID44" s="134"/>
      <c r="IE44" s="130"/>
      <c r="IF44" s="133"/>
      <c r="IG44" s="145"/>
      <c r="IH44" s="129"/>
      <c r="II44" s="130"/>
      <c r="IJ44" s="130"/>
      <c r="IK44" s="131"/>
      <c r="IL44" s="134"/>
      <c r="IM44" s="130"/>
      <c r="IN44" s="133"/>
      <c r="IO44" s="145"/>
      <c r="IP44" s="129"/>
      <c r="IQ44" s="130"/>
      <c r="IR44" s="130"/>
      <c r="IS44" s="131"/>
      <c r="IT44" s="134"/>
      <c r="IU44" s="130"/>
      <c r="IV44" s="133"/>
      <c r="IW44" s="145"/>
      <c r="IX44" s="129"/>
      <c r="IY44" s="130"/>
      <c r="IZ44" s="130"/>
      <c r="JA44" s="131"/>
      <c r="JB44" s="134"/>
      <c r="JC44" s="130"/>
      <c r="JD44" s="133"/>
      <c r="JE44" s="145"/>
      <c r="JF44" s="129"/>
      <c r="JG44" s="130"/>
      <c r="JH44" s="130"/>
      <c r="JI44" s="131"/>
      <c r="JJ44" s="134"/>
      <c r="JK44" s="130"/>
      <c r="JL44" s="133"/>
      <c r="JM44" s="145"/>
      <c r="JN44" s="129"/>
      <c r="JO44" s="130"/>
      <c r="JP44" s="130"/>
      <c r="JQ44" s="131"/>
      <c r="JR44" s="134"/>
      <c r="JS44" s="130"/>
      <c r="JT44" s="133"/>
      <c r="JU44" s="145"/>
      <c r="JV44" s="129"/>
      <c r="JW44" s="130"/>
      <c r="JX44" s="130"/>
      <c r="JY44" s="131"/>
      <c r="JZ44" s="134"/>
      <c r="KA44" s="130"/>
      <c r="KB44" s="133"/>
      <c r="KC44" s="145"/>
      <c r="KD44" s="129"/>
      <c r="KE44" s="130"/>
      <c r="KF44" s="130"/>
      <c r="KG44" s="131"/>
      <c r="KH44" s="134"/>
      <c r="KI44" s="130"/>
      <c r="KJ44" s="133"/>
      <c r="KK44" s="145"/>
      <c r="KL44" s="129"/>
      <c r="KM44" s="130"/>
      <c r="KN44" s="130"/>
      <c r="KO44" s="131"/>
      <c r="KP44" s="134"/>
      <c r="KQ44" s="130"/>
      <c r="KR44" s="133"/>
      <c r="KS44" s="145"/>
      <c r="KT44" s="129"/>
      <c r="KU44" s="130"/>
      <c r="KV44" s="130"/>
      <c r="KW44" s="131"/>
      <c r="KX44" s="134"/>
      <c r="KY44" s="130"/>
      <c r="KZ44" s="133"/>
      <c r="LA44" s="145"/>
      <c r="LB44" s="129"/>
      <c r="LC44" s="130"/>
      <c r="LD44" s="130"/>
      <c r="LE44" s="131"/>
      <c r="LF44" s="134"/>
      <c r="LG44" s="130"/>
      <c r="LH44" s="133"/>
      <c r="LI44" s="145"/>
      <c r="LJ44" s="129"/>
      <c r="LK44" s="130"/>
      <c r="LL44" s="130"/>
      <c r="LM44" s="131"/>
      <c r="LN44" s="134"/>
      <c r="LO44" s="130"/>
      <c r="LP44" s="133"/>
      <c r="LQ44" s="145"/>
      <c r="LR44" s="129"/>
      <c r="LS44" s="130"/>
      <c r="LT44" s="130"/>
      <c r="LU44" s="131"/>
      <c r="LV44" s="134"/>
      <c r="LW44" s="130"/>
      <c r="LX44" s="133"/>
      <c r="LY44" s="145"/>
      <c r="LZ44" s="129"/>
      <c r="MA44" s="130"/>
      <c r="MB44" s="130"/>
      <c r="MC44" s="131"/>
      <c r="MD44" s="134"/>
      <c r="ME44" s="130"/>
      <c r="MF44" s="133"/>
      <c r="MG44" s="145"/>
      <c r="MH44" s="129"/>
      <c r="MI44" s="130"/>
      <c r="MJ44" s="130"/>
      <c r="MK44" s="131"/>
      <c r="ML44" s="134"/>
      <c r="MM44" s="130"/>
      <c r="MN44" s="133"/>
      <c r="MO44" s="145"/>
      <c r="MP44" s="129"/>
      <c r="MQ44" s="130"/>
      <c r="MR44" s="130"/>
      <c r="MS44" s="131"/>
      <c r="MT44" s="134"/>
      <c r="MU44" s="130"/>
      <c r="MV44" s="133"/>
      <c r="MW44" s="145"/>
      <c r="MX44" s="129"/>
      <c r="MY44" s="130"/>
      <c r="MZ44" s="130"/>
      <c r="NA44" s="131"/>
      <c r="NB44" s="134"/>
      <c r="NC44" s="130"/>
      <c r="ND44" s="133"/>
      <c r="NE44" s="145"/>
      <c r="NF44" s="129"/>
      <c r="NG44" s="130"/>
      <c r="NH44" s="130"/>
      <c r="NI44" s="131"/>
      <c r="NJ44" s="134"/>
      <c r="NK44" s="130"/>
      <c r="NL44" s="133"/>
      <c r="NM44" s="145"/>
      <c r="NN44" s="129"/>
      <c r="NO44" s="130"/>
      <c r="NP44" s="130"/>
      <c r="NQ44" s="131"/>
      <c r="NR44" s="134"/>
      <c r="NS44" s="130"/>
      <c r="NT44" s="133"/>
      <c r="NU44" s="145"/>
      <c r="NV44" s="129"/>
      <c r="NW44" s="130"/>
      <c r="NX44" s="130"/>
      <c r="NY44" s="131"/>
      <c r="NZ44" s="134"/>
      <c r="OA44" s="130"/>
      <c r="OB44" s="133"/>
      <c r="OC44" s="145"/>
      <c r="OD44" s="129"/>
      <c r="OE44" s="130"/>
      <c r="OF44" s="130"/>
      <c r="OG44" s="131"/>
      <c r="OH44" s="134"/>
      <c r="OI44" s="130"/>
      <c r="OJ44" s="133"/>
      <c r="OK44" s="145"/>
      <c r="OL44" s="129"/>
      <c r="OM44" s="130"/>
      <c r="ON44" s="130"/>
      <c r="OO44" s="131"/>
      <c r="OP44" s="134"/>
      <c r="OQ44" s="130"/>
      <c r="OR44" s="133"/>
      <c r="OS44" s="145"/>
      <c r="OT44" s="129"/>
      <c r="OU44" s="130"/>
      <c r="OV44" s="130"/>
      <c r="OW44" s="131"/>
      <c r="OX44" s="134"/>
      <c r="OY44" s="130"/>
      <c r="OZ44" s="133"/>
      <c r="PA44" s="145"/>
      <c r="PB44" s="129"/>
      <c r="PC44" s="130"/>
      <c r="PD44" s="130"/>
      <c r="PE44" s="131"/>
      <c r="PF44" s="134"/>
      <c r="PG44" s="130"/>
      <c r="PH44" s="133"/>
      <c r="PI44" s="145"/>
      <c r="PJ44" s="129"/>
      <c r="PK44" s="130"/>
      <c r="PL44" s="130"/>
      <c r="PM44" s="131"/>
      <c r="PN44" s="134"/>
      <c r="PO44" s="130"/>
      <c r="PP44" s="133"/>
      <c r="PQ44" s="145"/>
      <c r="PR44" s="129"/>
      <c r="PS44" s="130"/>
      <c r="PT44" s="130"/>
      <c r="PU44" s="131"/>
      <c r="PV44" s="134"/>
      <c r="PW44" s="130"/>
      <c r="PX44" s="133"/>
      <c r="PY44" s="145"/>
      <c r="PZ44" s="129"/>
      <c r="QA44" s="130"/>
      <c r="QB44" s="130"/>
      <c r="QC44" s="131"/>
      <c r="QD44" s="134"/>
      <c r="QE44" s="130"/>
      <c r="QF44" s="133"/>
      <c r="QG44" s="145"/>
      <c r="QH44" s="129"/>
      <c r="QI44" s="130"/>
      <c r="QJ44" s="130"/>
      <c r="QK44" s="131"/>
      <c r="QL44" s="134"/>
      <c r="QM44" s="130"/>
      <c r="QN44" s="133"/>
      <c r="QO44" s="145"/>
      <c r="QP44" s="129"/>
      <c r="QQ44" s="130"/>
      <c r="QR44" s="130"/>
      <c r="QS44" s="131"/>
      <c r="QT44" s="134"/>
      <c r="QU44" s="130"/>
      <c r="QV44" s="133"/>
      <c r="QW44" s="145"/>
      <c r="QX44" s="129"/>
      <c r="QY44" s="130"/>
      <c r="QZ44" s="130"/>
      <c r="RA44" s="131"/>
      <c r="RB44" s="134"/>
      <c r="RC44" s="130"/>
      <c r="RD44" s="133"/>
      <c r="RE44" s="145"/>
      <c r="RF44" s="129"/>
      <c r="RG44" s="130"/>
      <c r="RH44" s="130"/>
      <c r="RI44" s="131"/>
      <c r="RJ44" s="134"/>
      <c r="RK44" s="130"/>
      <c r="RL44" s="133"/>
      <c r="RM44" s="145"/>
      <c r="RN44" s="129"/>
      <c r="RO44" s="130"/>
      <c r="RP44" s="130"/>
      <c r="RQ44" s="131"/>
      <c r="RR44" s="134"/>
      <c r="RS44" s="130"/>
      <c r="RT44" s="133"/>
      <c r="RU44" s="145"/>
      <c r="RV44" s="129"/>
      <c r="RW44" s="130"/>
      <c r="RX44" s="130"/>
      <c r="RY44" s="131"/>
      <c r="RZ44" s="134"/>
      <c r="SA44" s="130"/>
      <c r="SB44" s="133"/>
      <c r="SC44" s="145"/>
      <c r="SD44" s="129"/>
      <c r="SE44" s="130"/>
      <c r="SF44" s="130"/>
      <c r="SG44" s="131"/>
      <c r="SH44" s="134"/>
      <c r="SI44" s="130"/>
      <c r="SJ44" s="133"/>
      <c r="SK44" s="145"/>
      <c r="SL44" s="129"/>
      <c r="SM44" s="130"/>
      <c r="SN44" s="130"/>
      <c r="SO44" s="131"/>
      <c r="SP44" s="134"/>
      <c r="SQ44" s="130"/>
      <c r="SR44" s="133"/>
      <c r="SS44" s="145"/>
      <c r="ST44" s="129"/>
      <c r="SU44" s="130"/>
      <c r="SV44" s="130"/>
      <c r="SW44" s="131"/>
      <c r="SX44" s="134"/>
      <c r="SY44" s="130"/>
      <c r="SZ44" s="133"/>
      <c r="TA44" s="145"/>
      <c r="TB44" s="129"/>
      <c r="TC44" s="130"/>
      <c r="TD44" s="130"/>
      <c r="TE44" s="131"/>
      <c r="TF44" s="134"/>
      <c r="TG44" s="130"/>
      <c r="TH44" s="133"/>
      <c r="TI44" s="145"/>
      <c r="TJ44" s="129"/>
      <c r="TK44" s="130"/>
      <c r="TL44" s="130"/>
      <c r="TM44" s="131"/>
      <c r="TN44" s="134"/>
      <c r="TO44" s="130"/>
      <c r="TP44" s="133"/>
      <c r="TQ44" s="145"/>
      <c r="TR44" s="129"/>
      <c r="TS44" s="130"/>
      <c r="TT44" s="130"/>
      <c r="TU44" s="131"/>
      <c r="TV44" s="134"/>
      <c r="TW44" s="130"/>
      <c r="TX44" s="133"/>
      <c r="TY44" s="145"/>
      <c r="TZ44" s="129"/>
      <c r="UA44" s="130"/>
      <c r="UB44" s="130"/>
      <c r="UC44" s="131"/>
      <c r="UD44" s="134"/>
      <c r="UE44" s="130"/>
      <c r="UF44" s="133"/>
      <c r="UG44" s="145"/>
      <c r="UH44" s="129"/>
      <c r="UI44" s="130"/>
      <c r="UJ44" s="130"/>
      <c r="UK44" s="131"/>
      <c r="UL44" s="134"/>
      <c r="UM44" s="130"/>
      <c r="UN44" s="133"/>
      <c r="UO44" s="145"/>
      <c r="UP44" s="129"/>
      <c r="UQ44" s="130"/>
      <c r="UR44" s="130"/>
      <c r="US44" s="131"/>
      <c r="UT44" s="134"/>
      <c r="UU44" s="130"/>
      <c r="UV44" s="133"/>
      <c r="UW44" s="145"/>
      <c r="UX44" s="129"/>
      <c r="UY44" s="130"/>
      <c r="UZ44" s="130"/>
      <c r="VA44" s="131"/>
      <c r="VB44" s="134"/>
      <c r="VC44" s="130"/>
      <c r="VD44" s="133"/>
      <c r="VE44" s="145"/>
      <c r="VF44" s="129"/>
      <c r="VG44" s="130"/>
      <c r="VH44" s="130"/>
      <c r="VI44" s="131"/>
      <c r="VJ44" s="134"/>
      <c r="VK44" s="130"/>
      <c r="VL44" s="133"/>
      <c r="VM44" s="145"/>
      <c r="VN44" s="129"/>
      <c r="VO44" s="130"/>
      <c r="VP44" s="130"/>
      <c r="VQ44" s="131"/>
      <c r="VR44" s="134"/>
      <c r="VS44" s="130"/>
      <c r="VT44" s="133"/>
      <c r="VU44" s="145"/>
      <c r="VV44" s="129"/>
      <c r="VW44" s="130"/>
      <c r="VX44" s="130"/>
      <c r="VY44" s="131"/>
      <c r="VZ44" s="134"/>
      <c r="WA44" s="130"/>
      <c r="WB44" s="133"/>
      <c r="WC44" s="145"/>
      <c r="WD44" s="129"/>
      <c r="WE44" s="130"/>
      <c r="WF44" s="130"/>
      <c r="WG44" s="131"/>
      <c r="WH44" s="134"/>
      <c r="WI44" s="130"/>
      <c r="WJ44" s="133"/>
      <c r="WK44" s="145"/>
      <c r="WL44" s="129"/>
      <c r="WM44" s="130"/>
      <c r="WN44" s="130"/>
      <c r="WO44" s="131"/>
      <c r="WP44" s="134"/>
      <c r="WQ44" s="130"/>
      <c r="WR44" s="133"/>
      <c r="WS44" s="145"/>
      <c r="WT44" s="129"/>
      <c r="WU44" s="130"/>
      <c r="WV44" s="130"/>
      <c r="WW44" s="131"/>
      <c r="WX44" s="134"/>
      <c r="WY44" s="130"/>
      <c r="WZ44" s="133"/>
      <c r="XA44" s="145"/>
      <c r="XB44" s="129"/>
      <c r="XC44" s="130"/>
      <c r="XD44" s="130"/>
      <c r="XE44" s="131"/>
      <c r="XF44" s="134"/>
      <c r="XG44" s="130"/>
      <c r="XH44" s="133"/>
      <c r="XI44" s="145"/>
      <c r="XJ44" s="129"/>
      <c r="XK44" s="130"/>
      <c r="XL44" s="130"/>
      <c r="XM44" s="131"/>
      <c r="XN44" s="134"/>
      <c r="XO44" s="130"/>
      <c r="XP44" s="133"/>
      <c r="XQ44" s="145"/>
      <c r="XR44" s="129"/>
      <c r="XS44" s="130"/>
      <c r="XT44" s="130"/>
      <c r="XU44" s="131"/>
      <c r="XV44" s="134"/>
      <c r="XW44" s="130"/>
      <c r="XX44" s="133"/>
      <c r="XY44" s="145"/>
      <c r="XZ44" s="129"/>
      <c r="YA44" s="130"/>
      <c r="YB44" s="130"/>
      <c r="YC44" s="131"/>
      <c r="YD44" s="134"/>
      <c r="YE44" s="130"/>
      <c r="YF44" s="133"/>
      <c r="YG44" s="145"/>
      <c r="YH44" s="129"/>
      <c r="YI44" s="130"/>
      <c r="YJ44" s="130"/>
      <c r="YK44" s="131"/>
      <c r="YL44" s="134"/>
      <c r="YM44" s="130"/>
      <c r="YN44" s="133"/>
      <c r="YO44" s="145"/>
      <c r="YP44" s="129"/>
      <c r="YQ44" s="130"/>
      <c r="YR44" s="130"/>
      <c r="YS44" s="131"/>
      <c r="YT44" s="134"/>
      <c r="YU44" s="130"/>
      <c r="YV44" s="133"/>
      <c r="YW44" s="145"/>
      <c r="YX44" s="129"/>
      <c r="YY44" s="130"/>
      <c r="YZ44" s="130"/>
      <c r="ZA44" s="131"/>
      <c r="ZB44" s="134"/>
      <c r="ZC44" s="130"/>
      <c r="ZD44" s="133"/>
      <c r="ZE44" s="145"/>
      <c r="ZF44" s="129"/>
      <c r="ZG44" s="130"/>
      <c r="ZH44" s="130"/>
      <c r="ZI44" s="131"/>
      <c r="ZJ44" s="134"/>
      <c r="ZK44" s="130"/>
      <c r="ZL44" s="133"/>
      <c r="ZM44" s="145"/>
      <c r="ZN44" s="129"/>
      <c r="ZO44" s="130"/>
      <c r="ZP44" s="130"/>
      <c r="ZQ44" s="131"/>
      <c r="ZR44" s="134"/>
      <c r="ZS44" s="130"/>
      <c r="ZT44" s="133"/>
      <c r="ZU44" s="145"/>
      <c r="ZV44" s="129"/>
      <c r="ZW44" s="130"/>
      <c r="ZX44" s="130"/>
      <c r="ZY44" s="131"/>
      <c r="ZZ44" s="134"/>
      <c r="AAA44" s="130"/>
      <c r="AAB44" s="133"/>
      <c r="AAC44" s="145"/>
      <c r="AAD44" s="129"/>
      <c r="AAE44" s="130"/>
      <c r="AAF44" s="130"/>
      <c r="AAG44" s="131"/>
      <c r="AAH44" s="134"/>
      <c r="AAI44" s="130"/>
      <c r="AAJ44" s="133"/>
      <c r="AAK44" s="145"/>
      <c r="AAL44" s="129"/>
      <c r="AAM44" s="130"/>
      <c r="AAN44" s="130"/>
      <c r="AAO44" s="131"/>
      <c r="AAP44" s="134"/>
      <c r="AAQ44" s="130"/>
      <c r="AAR44" s="133"/>
      <c r="AAS44" s="145"/>
      <c r="AAT44" s="129"/>
      <c r="AAU44" s="130"/>
      <c r="AAV44" s="130"/>
      <c r="AAW44" s="131"/>
      <c r="AAX44" s="134"/>
      <c r="AAY44" s="130"/>
      <c r="AAZ44" s="133"/>
      <c r="ABA44" s="145"/>
      <c r="ABB44" s="129"/>
      <c r="ABC44" s="130"/>
      <c r="ABD44" s="130"/>
      <c r="ABE44" s="131"/>
      <c r="ABF44" s="134"/>
      <c r="ABG44" s="130"/>
      <c r="ABH44" s="133"/>
      <c r="ABI44" s="145"/>
      <c r="ABJ44" s="129"/>
      <c r="ABK44" s="130"/>
      <c r="ABL44" s="130"/>
      <c r="ABM44" s="131"/>
      <c r="ABN44" s="134"/>
      <c r="ABO44" s="130"/>
      <c r="ABP44" s="133"/>
      <c r="ABQ44" s="145"/>
      <c r="ABR44" s="129"/>
      <c r="ABS44" s="130"/>
      <c r="ABT44" s="130"/>
      <c r="ABU44" s="131"/>
      <c r="ABV44" s="134"/>
      <c r="ABW44" s="130"/>
      <c r="ABX44" s="133"/>
      <c r="ABY44" s="145"/>
      <c r="ABZ44" s="129"/>
      <c r="ACA44" s="130"/>
      <c r="ACB44" s="130"/>
      <c r="ACC44" s="131"/>
      <c r="ACD44" s="134"/>
      <c r="ACE44" s="130"/>
      <c r="ACF44" s="133"/>
      <c r="ACG44" s="145"/>
      <c r="ACH44" s="129"/>
      <c r="ACI44" s="130"/>
      <c r="ACJ44" s="130"/>
      <c r="ACK44" s="131"/>
      <c r="ACL44" s="134"/>
      <c r="ACM44" s="130"/>
      <c r="ACN44" s="133"/>
      <c r="ACO44" s="145"/>
      <c r="ACP44" s="129"/>
      <c r="ACQ44" s="130"/>
      <c r="ACR44" s="130"/>
      <c r="ACS44" s="131"/>
      <c r="ACT44" s="134"/>
      <c r="ACU44" s="130"/>
      <c r="ACV44" s="133"/>
      <c r="ACW44" s="145"/>
      <c r="ACX44" s="129"/>
      <c r="ACY44" s="130"/>
      <c r="ACZ44" s="130"/>
      <c r="ADA44" s="131"/>
      <c r="ADB44" s="134"/>
      <c r="ADC44" s="130"/>
      <c r="ADD44" s="133"/>
      <c r="ADE44" s="145"/>
      <c r="ADF44" s="129"/>
      <c r="ADG44" s="130"/>
      <c r="ADH44" s="130"/>
      <c r="ADI44" s="131"/>
      <c r="ADJ44" s="134"/>
      <c r="ADK44" s="130"/>
      <c r="ADL44" s="133"/>
      <c r="ADM44" s="145"/>
      <c r="ADN44" s="129"/>
      <c r="ADO44" s="130"/>
      <c r="ADP44" s="130"/>
      <c r="ADQ44" s="131"/>
      <c r="ADR44" s="134"/>
      <c r="ADS44" s="130"/>
      <c r="ADT44" s="133"/>
      <c r="ADU44" s="145"/>
      <c r="ADV44" s="129"/>
      <c r="ADW44" s="130"/>
      <c r="ADX44" s="130"/>
      <c r="ADY44" s="131"/>
      <c r="ADZ44" s="134"/>
      <c r="AEA44" s="130"/>
      <c r="AEB44" s="133"/>
      <c r="AEC44" s="145"/>
      <c r="AED44" s="129"/>
      <c r="AEE44" s="130"/>
      <c r="AEF44" s="130"/>
      <c r="AEG44" s="131"/>
      <c r="AEH44" s="134"/>
      <c r="AEI44" s="130"/>
      <c r="AEJ44" s="133"/>
      <c r="AEK44" s="145"/>
      <c r="AEL44" s="129"/>
      <c r="AEM44" s="130"/>
      <c r="AEN44" s="130"/>
      <c r="AEO44" s="131"/>
      <c r="AEP44" s="134"/>
      <c r="AEQ44" s="130"/>
      <c r="AER44" s="133"/>
      <c r="AES44" s="145"/>
      <c r="AET44" s="129"/>
      <c r="AEU44" s="130"/>
      <c r="AEV44" s="130"/>
      <c r="AEW44" s="131"/>
      <c r="AEX44" s="134"/>
      <c r="AEY44" s="130"/>
      <c r="AEZ44" s="133"/>
      <c r="AFA44" s="145"/>
      <c r="AFB44" s="129"/>
      <c r="AFC44" s="130"/>
      <c r="AFD44" s="130"/>
      <c r="AFE44" s="131"/>
      <c r="AFF44" s="134"/>
      <c r="AFG44" s="130"/>
      <c r="AFH44" s="133"/>
      <c r="AFI44" s="145"/>
      <c r="AFJ44" s="129"/>
      <c r="AFK44" s="130"/>
      <c r="AFL44" s="130"/>
      <c r="AFM44" s="131"/>
      <c r="AFN44" s="134"/>
      <c r="AFO44" s="130"/>
      <c r="AFP44" s="133"/>
      <c r="AFQ44" s="145"/>
      <c r="AFR44" s="129"/>
      <c r="AFS44" s="130"/>
      <c r="AFT44" s="130"/>
      <c r="AFU44" s="131"/>
      <c r="AFV44" s="134"/>
      <c r="AFW44" s="130"/>
      <c r="AFX44" s="133"/>
      <c r="AFY44" s="145"/>
      <c r="AFZ44" s="129"/>
      <c r="AGA44" s="130"/>
      <c r="AGB44" s="130"/>
      <c r="AGC44" s="131"/>
      <c r="AGD44" s="134"/>
      <c r="AGE44" s="130"/>
      <c r="AGF44" s="133"/>
      <c r="AGG44" s="145"/>
      <c r="AGH44" s="129"/>
      <c r="AGI44" s="130"/>
      <c r="AGJ44" s="130"/>
      <c r="AGK44" s="131"/>
      <c r="AGL44" s="134"/>
      <c r="AGM44" s="130"/>
      <c r="AGN44" s="133"/>
      <c r="AGO44" s="145"/>
      <c r="AGP44" s="129"/>
      <c r="AGQ44" s="130"/>
      <c r="AGR44" s="130"/>
      <c r="AGS44" s="131"/>
      <c r="AGT44" s="134"/>
      <c r="AGU44" s="130"/>
      <c r="AGV44" s="133"/>
      <c r="AGW44" s="145"/>
      <c r="AGX44" s="129"/>
      <c r="AGY44" s="130"/>
      <c r="AGZ44" s="130"/>
      <c r="AHA44" s="131"/>
      <c r="AHB44" s="134"/>
      <c r="AHC44" s="130"/>
      <c r="AHD44" s="133"/>
      <c r="AHE44" s="145"/>
      <c r="AHF44" s="129"/>
      <c r="AHG44" s="130"/>
      <c r="AHH44" s="130"/>
      <c r="AHI44" s="131"/>
      <c r="AHJ44" s="134"/>
      <c r="AHK44" s="130"/>
      <c r="AHL44" s="133"/>
      <c r="AHM44" s="145"/>
      <c r="AHN44" s="129"/>
      <c r="AHO44" s="130"/>
      <c r="AHP44" s="130"/>
      <c r="AHQ44" s="131"/>
      <c r="AHR44" s="134"/>
      <c r="AHS44" s="130"/>
      <c r="AHT44" s="133"/>
      <c r="AHU44" s="145"/>
      <c r="AHV44" s="129"/>
      <c r="AHW44" s="130"/>
      <c r="AHX44" s="130"/>
      <c r="AHY44" s="131"/>
      <c r="AHZ44" s="134"/>
      <c r="AIA44" s="130"/>
      <c r="AIB44" s="133"/>
      <c r="AIC44" s="145"/>
      <c r="AID44" s="129"/>
      <c r="AIE44" s="130"/>
      <c r="AIF44" s="130"/>
      <c r="AIG44" s="131"/>
      <c r="AIH44" s="134"/>
      <c r="AII44" s="130"/>
      <c r="AIJ44" s="133"/>
      <c r="AIK44" s="145"/>
      <c r="AIL44" s="129"/>
      <c r="AIM44" s="130"/>
      <c r="AIN44" s="130"/>
      <c r="AIO44" s="131"/>
      <c r="AIP44" s="134"/>
      <c r="AIQ44" s="130"/>
      <c r="AIR44" s="133"/>
      <c r="AIS44" s="145"/>
      <c r="AIT44" s="129"/>
      <c r="AIU44" s="130"/>
      <c r="AIV44" s="130"/>
      <c r="AIW44" s="131"/>
      <c r="AIX44" s="134"/>
      <c r="AIY44" s="130"/>
      <c r="AIZ44" s="133"/>
      <c r="AJA44" s="145"/>
      <c r="AJB44" s="129"/>
      <c r="AJC44" s="130"/>
      <c r="AJD44" s="130"/>
      <c r="AJE44" s="131"/>
      <c r="AJF44" s="134"/>
      <c r="AJG44" s="130"/>
      <c r="AJH44" s="133"/>
      <c r="AJI44" s="145"/>
      <c r="AJJ44" s="129"/>
      <c r="AJK44" s="130"/>
      <c r="AJL44" s="130"/>
      <c r="AJM44" s="131"/>
      <c r="AJN44" s="134"/>
      <c r="AJO44" s="130"/>
      <c r="AJP44" s="133"/>
      <c r="AJQ44" s="145"/>
      <c r="AJR44" s="129"/>
      <c r="AJS44" s="130"/>
      <c r="AJT44" s="130"/>
      <c r="AJU44" s="131"/>
      <c r="AJV44" s="134"/>
      <c r="AJW44" s="130"/>
      <c r="AJX44" s="133"/>
      <c r="AJY44" s="145"/>
      <c r="AJZ44" s="129"/>
      <c r="AKA44" s="130"/>
      <c r="AKB44" s="130"/>
      <c r="AKC44" s="131"/>
      <c r="AKD44" s="134"/>
      <c r="AKE44" s="130"/>
      <c r="AKF44" s="133"/>
      <c r="AKG44" s="145"/>
      <c r="AKH44" s="129"/>
      <c r="AKI44" s="130"/>
      <c r="AKJ44" s="130"/>
      <c r="AKK44" s="131"/>
      <c r="AKL44" s="134"/>
      <c r="AKM44" s="130"/>
      <c r="AKN44" s="133"/>
      <c r="AKO44" s="145"/>
      <c r="AKP44" s="129"/>
      <c r="AKQ44" s="130"/>
      <c r="AKR44" s="130"/>
      <c r="AKS44" s="131"/>
      <c r="AKT44" s="134"/>
      <c r="AKU44" s="130"/>
      <c r="AKV44" s="133"/>
      <c r="AKW44" s="145"/>
      <c r="AKX44" s="129"/>
      <c r="AKY44" s="130"/>
      <c r="AKZ44" s="130"/>
      <c r="ALA44" s="131"/>
      <c r="ALB44" s="134"/>
      <c r="ALC44" s="130"/>
      <c r="ALD44" s="133"/>
      <c r="ALE44" s="145"/>
      <c r="ALF44" s="129"/>
      <c r="ALG44" s="130"/>
      <c r="ALH44" s="130"/>
      <c r="ALI44" s="131"/>
      <c r="ALJ44" s="134"/>
      <c r="ALK44" s="130"/>
      <c r="ALL44" s="133"/>
      <c r="ALM44" s="145"/>
      <c r="ALN44" s="129"/>
      <c r="ALO44" s="130"/>
      <c r="ALP44" s="130"/>
      <c r="ALQ44" s="131"/>
      <c r="ALR44" s="134"/>
      <c r="ALS44" s="130"/>
      <c r="ALT44" s="133"/>
      <c r="ALU44" s="145"/>
      <c r="ALV44" s="129"/>
      <c r="ALW44" s="130"/>
      <c r="ALX44" s="130"/>
      <c r="ALY44" s="131"/>
      <c r="ALZ44" s="134"/>
      <c r="AMA44" s="130"/>
      <c r="AMB44" s="133"/>
      <c r="AMC44" s="145"/>
      <c r="AMD44" s="129"/>
      <c r="AME44" s="130"/>
      <c r="AMF44" s="130"/>
      <c r="AMG44" s="131"/>
      <c r="AMH44" s="134"/>
      <c r="AMI44" s="130"/>
      <c r="AMJ44" s="133"/>
      <c r="AMK44" s="145"/>
      <c r="AML44" s="129"/>
      <c r="AMM44" s="130"/>
      <c r="AMN44" s="130"/>
      <c r="AMO44" s="131"/>
      <c r="AMP44" s="134"/>
      <c r="AMQ44" s="130"/>
      <c r="AMR44" s="133"/>
      <c r="AMS44" s="145"/>
      <c r="AMT44" s="129"/>
      <c r="AMU44" s="130"/>
      <c r="AMV44" s="130"/>
      <c r="AMW44" s="131"/>
      <c r="AMX44" s="134"/>
      <c r="AMY44" s="130"/>
      <c r="AMZ44" s="133"/>
      <c r="ANA44" s="145"/>
      <c r="ANB44" s="129"/>
      <c r="ANC44" s="130"/>
      <c r="AND44" s="130"/>
      <c r="ANE44" s="131"/>
      <c r="ANF44" s="134"/>
      <c r="ANG44" s="130"/>
      <c r="ANH44" s="133"/>
      <c r="ANI44" s="145"/>
      <c r="ANJ44" s="129"/>
      <c r="ANK44" s="130"/>
      <c r="ANL44" s="130"/>
      <c r="ANM44" s="131"/>
      <c r="ANN44" s="134"/>
      <c r="ANO44" s="130"/>
      <c r="ANP44" s="133"/>
      <c r="ANQ44" s="145"/>
      <c r="ANR44" s="129"/>
      <c r="ANS44" s="130"/>
      <c r="ANT44" s="130"/>
      <c r="ANU44" s="131"/>
      <c r="ANV44" s="134"/>
      <c r="ANW44" s="130"/>
      <c r="ANX44" s="133"/>
      <c r="ANY44" s="145"/>
      <c r="ANZ44" s="129"/>
      <c r="AOA44" s="130"/>
      <c r="AOB44" s="130"/>
      <c r="AOC44" s="131"/>
      <c r="AOD44" s="134"/>
      <c r="AOE44" s="130"/>
      <c r="AOF44" s="133"/>
      <c r="AOG44" s="145"/>
      <c r="AOH44" s="129"/>
      <c r="AOI44" s="130"/>
      <c r="AOJ44" s="130"/>
      <c r="AOK44" s="131"/>
      <c r="AOL44" s="134"/>
      <c r="AOM44" s="130"/>
      <c r="AON44" s="133"/>
      <c r="AOO44" s="145"/>
      <c r="AOP44" s="129"/>
      <c r="AOQ44" s="130"/>
      <c r="AOR44" s="130"/>
      <c r="AOS44" s="131"/>
      <c r="AOT44" s="134"/>
      <c r="AOU44" s="130"/>
      <c r="AOV44" s="133"/>
      <c r="AOW44" s="145"/>
      <c r="AOX44" s="129"/>
      <c r="AOY44" s="130"/>
      <c r="AOZ44" s="130"/>
      <c r="APA44" s="131"/>
      <c r="APB44" s="134"/>
      <c r="APC44" s="130"/>
      <c r="APD44" s="133"/>
      <c r="APE44" s="145"/>
      <c r="APF44" s="129"/>
      <c r="APG44" s="130"/>
      <c r="APH44" s="130"/>
      <c r="API44" s="131"/>
      <c r="APJ44" s="134"/>
      <c r="APK44" s="130"/>
      <c r="APL44" s="133"/>
      <c r="APM44" s="145"/>
      <c r="APN44" s="129"/>
      <c r="APO44" s="130"/>
      <c r="APP44" s="130"/>
      <c r="APQ44" s="131"/>
      <c r="APR44" s="134"/>
      <c r="APS44" s="130"/>
      <c r="APT44" s="133"/>
      <c r="APU44" s="145"/>
      <c r="APV44" s="129"/>
      <c r="APW44" s="130"/>
      <c r="APX44" s="130"/>
      <c r="APY44" s="131"/>
      <c r="APZ44" s="134"/>
      <c r="AQA44" s="130"/>
      <c r="AQB44" s="133"/>
      <c r="AQC44" s="145"/>
      <c r="AQD44" s="129"/>
      <c r="AQE44" s="130"/>
      <c r="AQF44" s="130"/>
      <c r="AQG44" s="131"/>
      <c r="AQH44" s="134"/>
      <c r="AQI44" s="130"/>
      <c r="AQJ44" s="133"/>
      <c r="AQK44" s="145"/>
      <c r="AQL44" s="129"/>
      <c r="AQM44" s="130"/>
      <c r="AQN44" s="130"/>
      <c r="AQO44" s="131"/>
      <c r="AQP44" s="134"/>
      <c r="AQQ44" s="130"/>
      <c r="AQR44" s="133"/>
      <c r="AQS44" s="145"/>
      <c r="AQT44" s="129"/>
      <c r="AQU44" s="130"/>
      <c r="AQV44" s="130"/>
      <c r="AQW44" s="131"/>
      <c r="AQX44" s="134"/>
      <c r="AQY44" s="130"/>
      <c r="AQZ44" s="133"/>
      <c r="ARA44" s="145"/>
      <c r="ARB44" s="129"/>
      <c r="ARC44" s="130"/>
      <c r="ARD44" s="130"/>
      <c r="ARE44" s="131"/>
      <c r="ARF44" s="134"/>
      <c r="ARG44" s="130"/>
      <c r="ARH44" s="133"/>
      <c r="ARI44" s="145"/>
      <c r="ARJ44" s="129"/>
      <c r="ARK44" s="130"/>
      <c r="ARL44" s="130"/>
      <c r="ARM44" s="131"/>
      <c r="ARN44" s="134"/>
      <c r="ARO44" s="130"/>
      <c r="ARP44" s="133"/>
      <c r="ARQ44" s="145"/>
      <c r="ARR44" s="129"/>
      <c r="ARS44" s="130"/>
      <c r="ART44" s="130"/>
      <c r="ARU44" s="131"/>
      <c r="ARV44" s="134"/>
      <c r="ARW44" s="130"/>
      <c r="ARX44" s="133"/>
      <c r="ARY44" s="145"/>
      <c r="ARZ44" s="129"/>
      <c r="ASA44" s="130"/>
      <c r="ASB44" s="130"/>
      <c r="ASC44" s="131"/>
      <c r="ASD44" s="134"/>
      <c r="ASE44" s="130"/>
      <c r="ASF44" s="133"/>
      <c r="ASG44" s="145"/>
      <c r="ASH44" s="129"/>
      <c r="ASI44" s="130"/>
      <c r="ASJ44" s="130"/>
      <c r="ASK44" s="131"/>
      <c r="ASL44" s="134"/>
      <c r="ASM44" s="130"/>
      <c r="ASN44" s="133"/>
      <c r="ASO44" s="145"/>
      <c r="ASP44" s="129"/>
      <c r="ASQ44" s="130"/>
      <c r="ASR44" s="130"/>
      <c r="ASS44" s="131"/>
      <c r="AST44" s="134"/>
      <c r="ASU44" s="130"/>
      <c r="ASV44" s="133"/>
      <c r="ASW44" s="145"/>
      <c r="ASX44" s="129"/>
      <c r="ASY44" s="130"/>
      <c r="ASZ44" s="130"/>
      <c r="ATA44" s="131"/>
      <c r="ATB44" s="134"/>
      <c r="ATC44" s="130"/>
      <c r="ATD44" s="133"/>
      <c r="ATE44" s="145"/>
      <c r="ATF44" s="129"/>
      <c r="ATG44" s="130"/>
      <c r="ATH44" s="130"/>
      <c r="ATI44" s="131"/>
      <c r="ATJ44" s="134"/>
      <c r="ATK44" s="130"/>
      <c r="ATL44" s="133"/>
      <c r="ATM44" s="145"/>
      <c r="ATN44" s="129"/>
      <c r="ATO44" s="130"/>
      <c r="ATP44" s="130"/>
      <c r="ATQ44" s="131"/>
      <c r="ATR44" s="134"/>
      <c r="ATS44" s="130"/>
      <c r="ATT44" s="133"/>
      <c r="ATU44" s="145"/>
      <c r="ATV44" s="129"/>
      <c r="ATW44" s="130"/>
      <c r="ATX44" s="130"/>
      <c r="ATY44" s="131"/>
      <c r="ATZ44" s="134"/>
      <c r="AUA44" s="130"/>
      <c r="AUB44" s="133"/>
      <c r="AUC44" s="145"/>
      <c r="AUD44" s="129"/>
      <c r="AUE44" s="130"/>
      <c r="AUF44" s="130"/>
      <c r="AUG44" s="131"/>
      <c r="AUH44" s="134"/>
      <c r="AUI44" s="130"/>
      <c r="AUJ44" s="133"/>
      <c r="AUK44" s="145"/>
      <c r="AUL44" s="129"/>
      <c r="AUM44" s="130"/>
      <c r="AUN44" s="130"/>
      <c r="AUO44" s="131"/>
      <c r="AUP44" s="134"/>
      <c r="AUQ44" s="130"/>
      <c r="AUR44" s="133"/>
      <c r="AUS44" s="145"/>
      <c r="AUT44" s="129"/>
      <c r="AUU44" s="130"/>
      <c r="AUV44" s="130"/>
      <c r="AUW44" s="131"/>
      <c r="AUX44" s="134"/>
      <c r="AUY44" s="130"/>
      <c r="AUZ44" s="133"/>
      <c r="AVA44" s="145"/>
      <c r="AVB44" s="129"/>
      <c r="AVC44" s="130"/>
      <c r="AVD44" s="130"/>
      <c r="AVE44" s="131"/>
      <c r="AVF44" s="134"/>
      <c r="AVG44" s="130"/>
      <c r="AVH44" s="133"/>
      <c r="AVI44" s="145"/>
      <c r="AVJ44" s="129"/>
      <c r="AVK44" s="130"/>
      <c r="AVL44" s="130"/>
      <c r="AVM44" s="131"/>
      <c r="AVN44" s="134"/>
      <c r="AVO44" s="130"/>
      <c r="AVP44" s="133"/>
      <c r="AVQ44" s="145"/>
      <c r="AVR44" s="129"/>
      <c r="AVS44" s="130"/>
      <c r="AVT44" s="130"/>
      <c r="AVU44" s="131"/>
      <c r="AVV44" s="134"/>
      <c r="AVW44" s="130"/>
      <c r="AVX44" s="133"/>
      <c r="AVY44" s="145"/>
      <c r="AVZ44" s="129"/>
      <c r="AWA44" s="130"/>
      <c r="AWB44" s="130"/>
      <c r="AWC44" s="131"/>
      <c r="AWD44" s="134"/>
      <c r="AWE44" s="130"/>
      <c r="AWF44" s="133"/>
      <c r="AWG44" s="145"/>
      <c r="AWH44" s="129"/>
      <c r="AWI44" s="130"/>
      <c r="AWJ44" s="130"/>
      <c r="AWK44" s="131"/>
      <c r="AWL44" s="134"/>
      <c r="AWM44" s="130"/>
      <c r="AWN44" s="133"/>
      <c r="AWO44" s="145"/>
      <c r="AWP44" s="129"/>
      <c r="AWQ44" s="130"/>
      <c r="AWR44" s="130"/>
      <c r="AWS44" s="131"/>
      <c r="AWT44" s="134"/>
      <c r="AWU44" s="130"/>
      <c r="AWV44" s="133"/>
      <c r="AWW44" s="145"/>
      <c r="AWX44" s="129"/>
      <c r="AWY44" s="130"/>
      <c r="AWZ44" s="130"/>
      <c r="AXA44" s="131"/>
      <c r="AXB44" s="134"/>
      <c r="AXC44" s="130"/>
      <c r="AXD44" s="133"/>
      <c r="AXE44" s="145"/>
      <c r="AXF44" s="129"/>
      <c r="AXG44" s="130"/>
      <c r="AXH44" s="130"/>
      <c r="AXI44" s="131"/>
      <c r="AXJ44" s="134"/>
      <c r="AXK44" s="130"/>
      <c r="AXL44" s="133"/>
      <c r="AXM44" s="145"/>
      <c r="AXN44" s="129"/>
      <c r="AXO44" s="130"/>
      <c r="AXP44" s="130"/>
      <c r="AXQ44" s="131"/>
      <c r="AXR44" s="134"/>
      <c r="AXS44" s="130"/>
      <c r="AXT44" s="133"/>
      <c r="AXU44" s="145"/>
      <c r="AXV44" s="129"/>
      <c r="AXW44" s="130"/>
      <c r="AXX44" s="130"/>
      <c r="AXY44" s="131"/>
      <c r="AXZ44" s="134"/>
      <c r="AYA44" s="130"/>
      <c r="AYB44" s="133"/>
      <c r="AYC44" s="145"/>
      <c r="AYD44" s="129"/>
      <c r="AYE44" s="130"/>
      <c r="AYF44" s="130"/>
      <c r="AYG44" s="131"/>
      <c r="AYH44" s="134"/>
      <c r="AYI44" s="130"/>
      <c r="AYJ44" s="133"/>
      <c r="AYK44" s="145"/>
      <c r="AYL44" s="129"/>
      <c r="AYM44" s="130"/>
      <c r="AYN44" s="130"/>
      <c r="AYO44" s="131"/>
      <c r="AYP44" s="134"/>
      <c r="AYQ44" s="130"/>
      <c r="AYR44" s="133"/>
      <c r="AYS44" s="145"/>
      <c r="AYT44" s="129"/>
      <c r="AYU44" s="130"/>
      <c r="AYV44" s="130"/>
      <c r="AYW44" s="131"/>
      <c r="AYX44" s="134"/>
      <c r="AYY44" s="130"/>
      <c r="AYZ44" s="133"/>
      <c r="AZA44" s="145"/>
      <c r="AZB44" s="129"/>
      <c r="AZC44" s="130"/>
      <c r="AZD44" s="130"/>
      <c r="AZE44" s="131"/>
      <c r="AZF44" s="134"/>
      <c r="AZG44" s="130"/>
      <c r="AZH44" s="133"/>
      <c r="AZI44" s="145"/>
      <c r="AZJ44" s="129"/>
      <c r="AZK44" s="130"/>
      <c r="AZL44" s="130"/>
      <c r="AZM44" s="131"/>
      <c r="AZN44" s="134"/>
      <c r="AZO44" s="130"/>
      <c r="AZP44" s="133"/>
      <c r="AZQ44" s="145"/>
      <c r="AZR44" s="129"/>
      <c r="AZS44" s="130"/>
      <c r="AZT44" s="130"/>
      <c r="AZU44" s="131"/>
      <c r="AZV44" s="134"/>
      <c r="AZW44" s="130"/>
      <c r="AZX44" s="133"/>
      <c r="AZY44" s="145"/>
      <c r="AZZ44" s="129"/>
      <c r="BAA44" s="130"/>
      <c r="BAB44" s="130"/>
      <c r="BAC44" s="131"/>
      <c r="BAD44" s="134"/>
      <c r="BAE44" s="130"/>
      <c r="BAF44" s="133"/>
      <c r="BAG44" s="145"/>
      <c r="BAH44" s="129"/>
      <c r="BAI44" s="130"/>
      <c r="BAJ44" s="130"/>
      <c r="BAK44" s="131"/>
      <c r="BAL44" s="134"/>
      <c r="BAM44" s="130"/>
      <c r="BAN44" s="133"/>
      <c r="BAO44" s="145"/>
      <c r="BAP44" s="129"/>
      <c r="BAQ44" s="130"/>
      <c r="BAR44" s="130"/>
      <c r="BAS44" s="131"/>
      <c r="BAT44" s="134"/>
      <c r="BAU44" s="130"/>
      <c r="BAV44" s="133"/>
      <c r="BAW44" s="145"/>
      <c r="BAX44" s="129"/>
      <c r="BAY44" s="130"/>
      <c r="BAZ44" s="130"/>
      <c r="BBA44" s="131"/>
      <c r="BBB44" s="134"/>
      <c r="BBC44" s="130"/>
      <c r="BBD44" s="133"/>
      <c r="BBE44" s="145"/>
      <c r="BBF44" s="129"/>
      <c r="BBG44" s="130"/>
      <c r="BBH44" s="130"/>
      <c r="BBI44" s="131"/>
      <c r="BBJ44" s="134"/>
      <c r="BBK44" s="130"/>
      <c r="BBL44" s="133"/>
      <c r="BBM44" s="145"/>
      <c r="BBN44" s="129"/>
      <c r="BBO44" s="130"/>
      <c r="BBP44" s="130"/>
      <c r="BBQ44" s="131"/>
      <c r="BBR44" s="134"/>
      <c r="BBS44" s="130"/>
      <c r="BBT44" s="133"/>
      <c r="BBU44" s="145"/>
      <c r="BBV44" s="129"/>
      <c r="BBW44" s="130"/>
      <c r="BBX44" s="130"/>
      <c r="BBY44" s="131"/>
      <c r="BBZ44" s="134"/>
      <c r="BCA44" s="130"/>
      <c r="BCB44" s="133"/>
      <c r="BCC44" s="145"/>
      <c r="BCD44" s="129"/>
      <c r="BCE44" s="130"/>
      <c r="BCF44" s="130"/>
      <c r="BCG44" s="131"/>
      <c r="BCH44" s="134"/>
      <c r="BCI44" s="130"/>
      <c r="BCJ44" s="133"/>
      <c r="BCK44" s="145"/>
      <c r="BCL44" s="129"/>
      <c r="BCM44" s="130"/>
      <c r="BCN44" s="130"/>
      <c r="BCO44" s="131"/>
      <c r="BCP44" s="134"/>
      <c r="BCQ44" s="130"/>
      <c r="BCR44" s="133"/>
      <c r="BCS44" s="145"/>
      <c r="BCT44" s="129"/>
      <c r="BCU44" s="130"/>
      <c r="BCV44" s="130"/>
      <c r="BCW44" s="131"/>
      <c r="BCX44" s="134"/>
      <c r="BCY44" s="130"/>
      <c r="BCZ44" s="133"/>
      <c r="BDA44" s="145"/>
      <c r="BDB44" s="129"/>
      <c r="BDC44" s="130"/>
      <c r="BDD44" s="130"/>
      <c r="BDE44" s="131"/>
      <c r="BDF44" s="134"/>
      <c r="BDG44" s="130"/>
      <c r="BDH44" s="133"/>
      <c r="BDI44" s="145"/>
      <c r="BDJ44" s="129"/>
      <c r="BDK44" s="130"/>
      <c r="BDL44" s="130"/>
      <c r="BDM44" s="131"/>
      <c r="BDN44" s="134"/>
      <c r="BDO44" s="130"/>
      <c r="BDP44" s="133"/>
      <c r="BDQ44" s="145"/>
      <c r="BDR44" s="129"/>
      <c r="BDS44" s="130"/>
      <c r="BDT44" s="130"/>
      <c r="BDU44" s="131"/>
      <c r="BDV44" s="134"/>
      <c r="BDW44" s="130"/>
      <c r="BDX44" s="133"/>
      <c r="BDY44" s="145"/>
      <c r="BDZ44" s="129"/>
      <c r="BEA44" s="130"/>
      <c r="BEB44" s="130"/>
      <c r="BEC44" s="131"/>
      <c r="BED44" s="134"/>
      <c r="BEE44" s="130"/>
      <c r="BEF44" s="133"/>
      <c r="BEG44" s="145"/>
      <c r="BEH44" s="129"/>
      <c r="BEI44" s="130"/>
      <c r="BEJ44" s="130"/>
      <c r="BEK44" s="131"/>
      <c r="BEL44" s="134"/>
      <c r="BEM44" s="130"/>
      <c r="BEN44" s="133"/>
      <c r="BEO44" s="145"/>
      <c r="BEP44" s="129"/>
      <c r="BEQ44" s="130"/>
      <c r="BER44" s="130"/>
      <c r="BES44" s="131"/>
      <c r="BET44" s="134"/>
      <c r="BEU44" s="130"/>
      <c r="BEV44" s="133"/>
      <c r="BEW44" s="145"/>
      <c r="BEX44" s="129"/>
      <c r="BEY44" s="130"/>
      <c r="BEZ44" s="130"/>
      <c r="BFA44" s="131"/>
      <c r="BFB44" s="134"/>
      <c r="BFC44" s="130"/>
      <c r="BFD44" s="133"/>
      <c r="BFE44" s="145"/>
      <c r="BFF44" s="129"/>
      <c r="BFG44" s="130"/>
      <c r="BFH44" s="130"/>
      <c r="BFI44" s="131"/>
      <c r="BFJ44" s="134"/>
      <c r="BFK44" s="130"/>
      <c r="BFL44" s="133"/>
      <c r="BFM44" s="145"/>
      <c r="BFN44" s="129"/>
      <c r="BFO44" s="130"/>
      <c r="BFP44" s="130"/>
      <c r="BFQ44" s="131"/>
      <c r="BFR44" s="134"/>
      <c r="BFS44" s="130"/>
      <c r="BFT44" s="133"/>
      <c r="BFU44" s="145"/>
      <c r="BFV44" s="129"/>
      <c r="BFW44" s="130"/>
      <c r="BFX44" s="130"/>
      <c r="BFY44" s="131"/>
      <c r="BFZ44" s="134"/>
      <c r="BGA44" s="130"/>
      <c r="BGB44" s="133"/>
      <c r="BGC44" s="145"/>
      <c r="BGD44" s="129"/>
      <c r="BGE44" s="130"/>
      <c r="BGF44" s="130"/>
      <c r="BGG44" s="131"/>
      <c r="BGH44" s="134"/>
      <c r="BGI44" s="130"/>
      <c r="BGJ44" s="133"/>
      <c r="BGK44" s="145"/>
      <c r="BGL44" s="129"/>
      <c r="BGM44" s="130"/>
      <c r="BGN44" s="130"/>
      <c r="BGO44" s="131"/>
      <c r="BGP44" s="134"/>
      <c r="BGQ44" s="130"/>
      <c r="BGR44" s="133"/>
      <c r="BGS44" s="145"/>
      <c r="BGT44" s="129"/>
      <c r="BGU44" s="130"/>
      <c r="BGV44" s="130"/>
      <c r="BGW44" s="131"/>
      <c r="BGX44" s="134"/>
      <c r="BGY44" s="130"/>
      <c r="BGZ44" s="133"/>
      <c r="BHA44" s="145"/>
      <c r="BHB44" s="129"/>
      <c r="BHC44" s="130"/>
      <c r="BHD44" s="130"/>
      <c r="BHE44" s="131"/>
      <c r="BHF44" s="134"/>
      <c r="BHG44" s="130"/>
      <c r="BHH44" s="133"/>
      <c r="BHI44" s="145"/>
      <c r="BHJ44" s="129"/>
      <c r="BHK44" s="130"/>
      <c r="BHL44" s="130"/>
      <c r="BHM44" s="131"/>
      <c r="BHN44" s="134"/>
      <c r="BHO44" s="130"/>
      <c r="BHP44" s="133"/>
      <c r="BHQ44" s="145"/>
      <c r="BHR44" s="129"/>
      <c r="BHS44" s="130"/>
      <c r="BHT44" s="130"/>
      <c r="BHU44" s="131"/>
      <c r="BHV44" s="134"/>
      <c r="BHW44" s="130"/>
      <c r="BHX44" s="133"/>
      <c r="BHY44" s="145"/>
      <c r="BHZ44" s="129"/>
      <c r="BIA44" s="130"/>
      <c r="BIB44" s="130"/>
      <c r="BIC44" s="131"/>
      <c r="BID44" s="134"/>
      <c r="BIE44" s="130"/>
      <c r="BIF44" s="133"/>
      <c r="BIG44" s="145"/>
      <c r="BIH44" s="129"/>
      <c r="BII44" s="130"/>
      <c r="BIJ44" s="130"/>
      <c r="BIK44" s="131"/>
      <c r="BIL44" s="134"/>
      <c r="BIM44" s="130"/>
      <c r="BIN44" s="133"/>
      <c r="BIO44" s="145"/>
      <c r="BIP44" s="129"/>
      <c r="BIQ44" s="130"/>
      <c r="BIR44" s="130"/>
      <c r="BIS44" s="131"/>
      <c r="BIT44" s="134"/>
      <c r="BIU44" s="130"/>
      <c r="BIV44" s="133"/>
      <c r="BIW44" s="145"/>
      <c r="BIX44" s="129"/>
      <c r="BIY44" s="130"/>
      <c r="BIZ44" s="130"/>
      <c r="BJA44" s="131"/>
      <c r="BJB44" s="134"/>
      <c r="BJC44" s="130"/>
      <c r="BJD44" s="133"/>
      <c r="BJE44" s="145"/>
      <c r="BJF44" s="129"/>
      <c r="BJG44" s="130"/>
      <c r="BJH44" s="130"/>
      <c r="BJI44" s="131"/>
      <c r="BJJ44" s="134"/>
      <c r="BJK44" s="130"/>
      <c r="BJL44" s="133"/>
      <c r="BJM44" s="145"/>
      <c r="BJN44" s="129"/>
      <c r="BJO44" s="130"/>
      <c r="BJP44" s="130"/>
      <c r="BJQ44" s="131"/>
      <c r="BJR44" s="134"/>
      <c r="BJS44" s="130"/>
      <c r="BJT44" s="133"/>
      <c r="BJU44" s="145"/>
      <c r="BJV44" s="129"/>
      <c r="BJW44" s="130"/>
      <c r="BJX44" s="130"/>
      <c r="BJY44" s="131"/>
      <c r="BJZ44" s="134"/>
      <c r="BKA44" s="130"/>
      <c r="BKB44" s="133"/>
      <c r="BKC44" s="145"/>
      <c r="BKD44" s="129"/>
      <c r="BKE44" s="130"/>
      <c r="BKF44" s="130"/>
      <c r="BKG44" s="131"/>
      <c r="BKH44" s="134"/>
      <c r="BKI44" s="130"/>
      <c r="BKJ44" s="133"/>
      <c r="BKK44" s="145"/>
      <c r="BKL44" s="129"/>
      <c r="BKM44" s="130"/>
      <c r="BKN44" s="130"/>
      <c r="BKO44" s="131"/>
      <c r="BKP44" s="134"/>
      <c r="BKQ44" s="130"/>
      <c r="BKR44" s="133"/>
      <c r="BKS44" s="145"/>
      <c r="BKT44" s="129"/>
      <c r="BKU44" s="130"/>
      <c r="BKV44" s="130"/>
      <c r="BKW44" s="131"/>
      <c r="BKX44" s="134"/>
      <c r="BKY44" s="130"/>
      <c r="BKZ44" s="133"/>
      <c r="BLA44" s="145"/>
      <c r="BLB44" s="129"/>
      <c r="BLC44" s="130"/>
      <c r="BLD44" s="130"/>
      <c r="BLE44" s="131"/>
      <c r="BLF44" s="134"/>
      <c r="BLG44" s="130"/>
      <c r="BLH44" s="133"/>
      <c r="BLI44" s="145"/>
      <c r="BLJ44" s="129"/>
      <c r="BLK44" s="130"/>
      <c r="BLL44" s="130"/>
      <c r="BLM44" s="131"/>
      <c r="BLN44" s="134"/>
      <c r="BLO44" s="130"/>
      <c r="BLP44" s="133"/>
      <c r="BLQ44" s="145"/>
      <c r="BLR44" s="129"/>
      <c r="BLS44" s="130"/>
      <c r="BLT44" s="130"/>
      <c r="BLU44" s="131"/>
      <c r="BLV44" s="134"/>
      <c r="BLW44" s="130"/>
      <c r="BLX44" s="133"/>
      <c r="BLY44" s="145"/>
      <c r="BLZ44" s="129"/>
      <c r="BMA44" s="130"/>
      <c r="BMB44" s="130"/>
      <c r="BMC44" s="131"/>
      <c r="BMD44" s="134"/>
      <c r="BME44" s="130"/>
      <c r="BMF44" s="133"/>
      <c r="BMG44" s="145"/>
      <c r="BMH44" s="129"/>
      <c r="BMI44" s="130"/>
      <c r="BMJ44" s="130"/>
      <c r="BMK44" s="131"/>
      <c r="BML44" s="134"/>
      <c r="BMM44" s="130"/>
      <c r="BMN44" s="133"/>
      <c r="BMO44" s="145"/>
      <c r="BMP44" s="129"/>
      <c r="BMQ44" s="130"/>
      <c r="BMR44" s="130"/>
      <c r="BMS44" s="131"/>
      <c r="BMT44" s="134"/>
      <c r="BMU44" s="130"/>
      <c r="BMV44" s="133"/>
      <c r="BMW44" s="145"/>
      <c r="BMX44" s="129"/>
      <c r="BMY44" s="130"/>
      <c r="BMZ44" s="130"/>
      <c r="BNA44" s="131"/>
      <c r="BNB44" s="134"/>
      <c r="BNC44" s="130"/>
      <c r="BND44" s="133"/>
      <c r="BNE44" s="145"/>
      <c r="BNF44" s="129"/>
      <c r="BNG44" s="130"/>
      <c r="BNH44" s="130"/>
      <c r="BNI44" s="131"/>
      <c r="BNJ44" s="134"/>
      <c r="BNK44" s="130"/>
      <c r="BNL44" s="133"/>
      <c r="BNM44" s="145"/>
      <c r="BNN44" s="129"/>
      <c r="BNO44" s="130"/>
      <c r="BNP44" s="130"/>
      <c r="BNQ44" s="131"/>
      <c r="BNR44" s="134"/>
      <c r="BNS44" s="130"/>
      <c r="BNT44" s="133"/>
      <c r="BNU44" s="145"/>
      <c r="BNV44" s="129"/>
      <c r="BNW44" s="130"/>
      <c r="BNX44" s="130"/>
      <c r="BNY44" s="131"/>
      <c r="BNZ44" s="134"/>
      <c r="BOA44" s="130"/>
      <c r="BOB44" s="133"/>
      <c r="BOC44" s="145"/>
      <c r="BOD44" s="129"/>
      <c r="BOE44" s="130"/>
      <c r="BOF44" s="130"/>
      <c r="BOG44" s="131"/>
      <c r="BOH44" s="134"/>
      <c r="BOI44" s="130"/>
      <c r="BOJ44" s="133"/>
      <c r="BOK44" s="145"/>
      <c r="BOL44" s="129"/>
      <c r="BOM44" s="130"/>
      <c r="BON44" s="130"/>
      <c r="BOO44" s="131"/>
      <c r="BOP44" s="134"/>
      <c r="BOQ44" s="130"/>
      <c r="BOR44" s="133"/>
      <c r="BOS44" s="145"/>
      <c r="BOT44" s="129"/>
      <c r="BOU44" s="130"/>
      <c r="BOV44" s="130"/>
      <c r="BOW44" s="131"/>
      <c r="BOX44" s="134"/>
      <c r="BOY44" s="130"/>
      <c r="BOZ44" s="133"/>
      <c r="BPA44" s="145"/>
      <c r="BPB44" s="129"/>
      <c r="BPC44" s="130"/>
      <c r="BPD44" s="130"/>
      <c r="BPE44" s="131"/>
      <c r="BPF44" s="134"/>
      <c r="BPG44" s="130"/>
      <c r="BPH44" s="133"/>
      <c r="BPI44" s="145"/>
      <c r="BPJ44" s="129"/>
      <c r="BPK44" s="130"/>
      <c r="BPL44" s="130"/>
      <c r="BPM44" s="131"/>
      <c r="BPN44" s="134"/>
      <c r="BPO44" s="130"/>
      <c r="BPP44" s="133"/>
      <c r="BPQ44" s="145"/>
      <c r="BPR44" s="129"/>
      <c r="BPS44" s="130"/>
      <c r="BPT44" s="130"/>
      <c r="BPU44" s="131"/>
      <c r="BPV44" s="134"/>
      <c r="BPW44" s="130"/>
      <c r="BPX44" s="133"/>
      <c r="BPY44" s="145"/>
      <c r="BPZ44" s="129"/>
      <c r="BQA44" s="130"/>
      <c r="BQB44" s="130"/>
      <c r="BQC44" s="131"/>
      <c r="BQD44" s="134"/>
      <c r="BQE44" s="130"/>
      <c r="BQF44" s="133"/>
      <c r="BQG44" s="145"/>
      <c r="BQH44" s="129"/>
      <c r="BQI44" s="130"/>
      <c r="BQJ44" s="130"/>
      <c r="BQK44" s="131"/>
      <c r="BQL44" s="134"/>
      <c r="BQM44" s="130"/>
      <c r="BQN44" s="133"/>
      <c r="BQO44" s="145"/>
      <c r="BQP44" s="129"/>
      <c r="BQQ44" s="130"/>
      <c r="BQR44" s="130"/>
      <c r="BQS44" s="131"/>
      <c r="BQT44" s="134"/>
      <c r="BQU44" s="130"/>
      <c r="BQV44" s="133"/>
      <c r="BQW44" s="145"/>
      <c r="BQX44" s="129"/>
      <c r="BQY44" s="130"/>
      <c r="BQZ44" s="130"/>
      <c r="BRA44" s="131"/>
      <c r="BRB44" s="134"/>
      <c r="BRC44" s="130"/>
      <c r="BRD44" s="133"/>
      <c r="BRE44" s="145"/>
      <c r="BRF44" s="129"/>
      <c r="BRG44" s="130"/>
      <c r="BRH44" s="130"/>
      <c r="BRI44" s="131"/>
      <c r="BRJ44" s="134"/>
      <c r="BRK44" s="130"/>
      <c r="BRL44" s="133"/>
      <c r="BRM44" s="145"/>
      <c r="BRN44" s="129"/>
      <c r="BRO44" s="130"/>
      <c r="BRP44" s="130"/>
      <c r="BRQ44" s="131"/>
      <c r="BRR44" s="134"/>
      <c r="BRS44" s="130"/>
      <c r="BRT44" s="133"/>
      <c r="BRU44" s="145"/>
      <c r="BRV44" s="129"/>
      <c r="BRW44" s="130"/>
      <c r="BRX44" s="130"/>
      <c r="BRY44" s="131"/>
      <c r="BRZ44" s="134"/>
      <c r="BSA44" s="130"/>
      <c r="BSB44" s="133"/>
      <c r="BSC44" s="145"/>
      <c r="BSD44" s="129"/>
      <c r="BSE44" s="130"/>
      <c r="BSF44" s="130"/>
      <c r="BSG44" s="131"/>
      <c r="BSH44" s="134"/>
      <c r="BSI44" s="130"/>
      <c r="BSJ44" s="133"/>
      <c r="BSK44" s="145"/>
      <c r="BSL44" s="129"/>
      <c r="BSM44" s="130"/>
      <c r="BSN44" s="130"/>
      <c r="BSO44" s="131"/>
      <c r="BSP44" s="134"/>
      <c r="BSQ44" s="130"/>
      <c r="BSR44" s="133"/>
      <c r="BSS44" s="145"/>
      <c r="BST44" s="129"/>
      <c r="BSU44" s="130"/>
      <c r="BSV44" s="130"/>
      <c r="BSW44" s="131"/>
      <c r="BSX44" s="134"/>
      <c r="BSY44" s="130"/>
      <c r="BSZ44" s="133"/>
      <c r="BTA44" s="145"/>
      <c r="BTB44" s="129"/>
      <c r="BTC44" s="130"/>
      <c r="BTD44" s="130"/>
      <c r="BTE44" s="131"/>
      <c r="BTF44" s="134"/>
      <c r="BTG44" s="130"/>
      <c r="BTH44" s="133"/>
      <c r="BTI44" s="145"/>
      <c r="BTJ44" s="129"/>
      <c r="BTK44" s="130"/>
      <c r="BTL44" s="130"/>
      <c r="BTM44" s="131"/>
      <c r="BTN44" s="134"/>
      <c r="BTO44" s="130"/>
      <c r="BTP44" s="133"/>
      <c r="BTQ44" s="145"/>
      <c r="BTR44" s="129"/>
      <c r="BTS44" s="130"/>
      <c r="BTT44" s="130"/>
      <c r="BTU44" s="131"/>
      <c r="BTV44" s="134"/>
      <c r="BTW44" s="130"/>
      <c r="BTX44" s="133"/>
      <c r="BTY44" s="145"/>
      <c r="BTZ44" s="129"/>
      <c r="BUA44" s="130"/>
      <c r="BUB44" s="130"/>
      <c r="BUC44" s="131"/>
      <c r="BUD44" s="134"/>
      <c r="BUE44" s="130"/>
      <c r="BUF44" s="133"/>
      <c r="BUG44" s="145"/>
      <c r="BUH44" s="129"/>
      <c r="BUI44" s="130"/>
      <c r="BUJ44" s="130"/>
      <c r="BUK44" s="131"/>
      <c r="BUL44" s="134"/>
      <c r="BUM44" s="130"/>
      <c r="BUN44" s="133"/>
      <c r="BUO44" s="145"/>
      <c r="BUP44" s="129"/>
      <c r="BUQ44" s="130"/>
      <c r="BUR44" s="130"/>
      <c r="BUS44" s="131"/>
      <c r="BUT44" s="134"/>
      <c r="BUU44" s="130"/>
      <c r="BUV44" s="133"/>
      <c r="BUW44" s="145"/>
      <c r="BUX44" s="129"/>
      <c r="BUY44" s="130"/>
      <c r="BUZ44" s="130"/>
      <c r="BVA44" s="131"/>
      <c r="BVB44" s="134"/>
      <c r="BVC44" s="130"/>
      <c r="BVD44" s="133"/>
      <c r="BVE44" s="145"/>
      <c r="BVF44" s="129"/>
      <c r="BVG44" s="130"/>
      <c r="BVH44" s="130"/>
      <c r="BVI44" s="131"/>
      <c r="BVJ44" s="134"/>
      <c r="BVK44" s="130"/>
      <c r="BVL44" s="133"/>
      <c r="BVM44" s="145"/>
      <c r="BVN44" s="129"/>
      <c r="BVO44" s="130"/>
      <c r="BVP44" s="130"/>
      <c r="BVQ44" s="131"/>
      <c r="BVR44" s="134"/>
      <c r="BVS44" s="130"/>
      <c r="BVT44" s="133"/>
      <c r="BVU44" s="145"/>
      <c r="BVV44" s="129"/>
      <c r="BVW44" s="130"/>
      <c r="BVX44" s="130"/>
      <c r="BVY44" s="131"/>
      <c r="BVZ44" s="134"/>
      <c r="BWA44" s="130"/>
      <c r="BWB44" s="133"/>
      <c r="BWC44" s="145"/>
      <c r="BWD44" s="129"/>
      <c r="BWE44" s="130"/>
      <c r="BWF44" s="130"/>
      <c r="BWG44" s="131"/>
      <c r="BWH44" s="134"/>
      <c r="BWI44" s="130"/>
      <c r="BWJ44" s="133"/>
      <c r="BWK44" s="145"/>
      <c r="BWL44" s="129"/>
      <c r="BWM44" s="130"/>
      <c r="BWN44" s="130"/>
      <c r="BWO44" s="131"/>
      <c r="BWP44" s="134"/>
      <c r="BWQ44" s="130"/>
      <c r="BWR44" s="133"/>
      <c r="BWS44" s="145"/>
      <c r="BWT44" s="129"/>
      <c r="BWU44" s="130"/>
      <c r="BWV44" s="130"/>
      <c r="BWW44" s="131"/>
      <c r="BWX44" s="134"/>
      <c r="BWY44" s="130"/>
      <c r="BWZ44" s="133"/>
      <c r="BXA44" s="145"/>
      <c r="BXB44" s="129"/>
      <c r="BXC44" s="130"/>
      <c r="BXD44" s="130"/>
      <c r="BXE44" s="131"/>
      <c r="BXF44" s="134"/>
      <c r="BXG44" s="130"/>
      <c r="BXH44" s="133"/>
      <c r="BXI44" s="145"/>
      <c r="BXJ44" s="129"/>
      <c r="BXK44" s="130"/>
      <c r="BXL44" s="130"/>
      <c r="BXM44" s="131"/>
      <c r="BXN44" s="134"/>
      <c r="BXO44" s="130"/>
      <c r="BXP44" s="133"/>
      <c r="BXQ44" s="145"/>
      <c r="BXR44" s="129"/>
      <c r="BXS44" s="130"/>
      <c r="BXT44" s="130"/>
      <c r="BXU44" s="131"/>
      <c r="BXV44" s="134"/>
      <c r="BXW44" s="130"/>
      <c r="BXX44" s="133"/>
      <c r="BXY44" s="145"/>
      <c r="BXZ44" s="129"/>
      <c r="BYA44" s="130"/>
      <c r="BYB44" s="130"/>
      <c r="BYC44" s="131"/>
      <c r="BYD44" s="134"/>
      <c r="BYE44" s="130"/>
      <c r="BYF44" s="133"/>
      <c r="BYG44" s="145"/>
      <c r="BYH44" s="129"/>
      <c r="BYI44" s="130"/>
      <c r="BYJ44" s="130"/>
      <c r="BYK44" s="131"/>
      <c r="BYL44" s="134"/>
      <c r="BYM44" s="130"/>
      <c r="BYN44" s="133"/>
      <c r="BYO44" s="145"/>
      <c r="BYP44" s="129"/>
      <c r="BYQ44" s="130"/>
      <c r="BYR44" s="130"/>
      <c r="BYS44" s="131"/>
      <c r="BYT44" s="134"/>
      <c r="BYU44" s="130"/>
      <c r="BYV44" s="133"/>
      <c r="BYW44" s="145"/>
      <c r="BYX44" s="129"/>
      <c r="BYY44" s="130"/>
      <c r="BYZ44" s="130"/>
      <c r="BZA44" s="131"/>
      <c r="BZB44" s="134"/>
      <c r="BZC44" s="130"/>
      <c r="BZD44" s="133"/>
      <c r="BZE44" s="145"/>
      <c r="BZF44" s="129"/>
      <c r="BZG44" s="130"/>
      <c r="BZH44" s="130"/>
      <c r="BZI44" s="131"/>
      <c r="BZJ44" s="134"/>
      <c r="BZK44" s="130"/>
      <c r="BZL44" s="133"/>
      <c r="BZM44" s="145"/>
      <c r="BZN44" s="129"/>
      <c r="BZO44" s="130"/>
      <c r="BZP44" s="130"/>
      <c r="BZQ44" s="131"/>
      <c r="BZR44" s="134"/>
      <c r="BZS44" s="130"/>
      <c r="BZT44" s="133"/>
      <c r="BZU44" s="145"/>
      <c r="BZV44" s="129"/>
      <c r="BZW44" s="130"/>
      <c r="BZX44" s="130"/>
      <c r="BZY44" s="131"/>
      <c r="BZZ44" s="134"/>
      <c r="CAA44" s="130"/>
      <c r="CAB44" s="133"/>
      <c r="CAC44" s="145"/>
      <c r="CAD44" s="129"/>
      <c r="CAE44" s="130"/>
      <c r="CAF44" s="130"/>
      <c r="CAG44" s="131"/>
      <c r="CAH44" s="134"/>
      <c r="CAI44" s="130"/>
      <c r="CAJ44" s="133"/>
      <c r="CAK44" s="145"/>
      <c r="CAL44" s="129"/>
      <c r="CAM44" s="130"/>
      <c r="CAN44" s="130"/>
      <c r="CAO44" s="131"/>
      <c r="CAP44" s="134"/>
      <c r="CAQ44" s="130"/>
      <c r="CAR44" s="133"/>
      <c r="CAS44" s="145"/>
      <c r="CAT44" s="129"/>
      <c r="CAU44" s="130"/>
      <c r="CAV44" s="130"/>
      <c r="CAW44" s="131"/>
      <c r="CAX44" s="134"/>
      <c r="CAY44" s="130"/>
      <c r="CAZ44" s="133"/>
      <c r="CBA44" s="145"/>
      <c r="CBB44" s="129"/>
      <c r="CBC44" s="130"/>
      <c r="CBD44" s="130"/>
      <c r="CBE44" s="131"/>
      <c r="CBF44" s="134"/>
      <c r="CBG44" s="130"/>
      <c r="CBH44" s="133"/>
      <c r="CBI44" s="145"/>
      <c r="CBJ44" s="129"/>
      <c r="CBK44" s="130"/>
      <c r="CBL44" s="130"/>
      <c r="CBM44" s="131"/>
      <c r="CBN44" s="134"/>
      <c r="CBO44" s="130"/>
      <c r="CBP44" s="133"/>
      <c r="CBQ44" s="145"/>
      <c r="CBR44" s="129"/>
      <c r="CBS44" s="130"/>
      <c r="CBT44" s="130"/>
      <c r="CBU44" s="131"/>
      <c r="CBV44" s="134"/>
      <c r="CBW44" s="130"/>
      <c r="CBX44" s="133"/>
      <c r="CBY44" s="145"/>
      <c r="CBZ44" s="129"/>
      <c r="CCA44" s="130"/>
      <c r="CCB44" s="130"/>
      <c r="CCC44" s="131"/>
      <c r="CCD44" s="134"/>
      <c r="CCE44" s="130"/>
      <c r="CCF44" s="133"/>
      <c r="CCG44" s="145"/>
      <c r="CCH44" s="129"/>
      <c r="CCI44" s="130"/>
      <c r="CCJ44" s="130"/>
      <c r="CCK44" s="131"/>
      <c r="CCL44" s="134"/>
      <c r="CCM44" s="130"/>
      <c r="CCN44" s="133"/>
      <c r="CCO44" s="145"/>
      <c r="CCP44" s="129"/>
      <c r="CCQ44" s="130"/>
      <c r="CCR44" s="130"/>
      <c r="CCS44" s="131"/>
      <c r="CCT44" s="134"/>
      <c r="CCU44" s="130"/>
      <c r="CCV44" s="133"/>
      <c r="CCW44" s="145"/>
      <c r="CCX44" s="129"/>
      <c r="CCY44" s="130"/>
      <c r="CCZ44" s="130"/>
      <c r="CDA44" s="131"/>
      <c r="CDB44" s="134"/>
      <c r="CDC44" s="130"/>
      <c r="CDD44" s="133"/>
      <c r="CDE44" s="145"/>
      <c r="CDF44" s="129"/>
      <c r="CDG44" s="130"/>
      <c r="CDH44" s="130"/>
      <c r="CDI44" s="131"/>
      <c r="CDJ44" s="134"/>
      <c r="CDK44" s="130"/>
      <c r="CDL44" s="133"/>
      <c r="CDM44" s="145"/>
      <c r="CDN44" s="129"/>
      <c r="CDO44" s="130"/>
      <c r="CDP44" s="130"/>
      <c r="CDQ44" s="131"/>
      <c r="CDR44" s="134"/>
      <c r="CDS44" s="130"/>
      <c r="CDT44" s="133"/>
      <c r="CDU44" s="145"/>
      <c r="CDV44" s="129"/>
      <c r="CDW44" s="130"/>
      <c r="CDX44" s="130"/>
      <c r="CDY44" s="131"/>
      <c r="CDZ44" s="134"/>
      <c r="CEA44" s="130"/>
      <c r="CEB44" s="133"/>
      <c r="CEC44" s="145"/>
      <c r="CED44" s="129"/>
      <c r="CEE44" s="130"/>
      <c r="CEF44" s="130"/>
      <c r="CEG44" s="131"/>
      <c r="CEH44" s="134"/>
      <c r="CEI44" s="130"/>
      <c r="CEJ44" s="133"/>
      <c r="CEK44" s="145"/>
      <c r="CEL44" s="129"/>
      <c r="CEM44" s="130"/>
      <c r="CEN44" s="130"/>
      <c r="CEO44" s="131"/>
      <c r="CEP44" s="134"/>
      <c r="CEQ44" s="130"/>
      <c r="CER44" s="133"/>
      <c r="CES44" s="145"/>
      <c r="CET44" s="129"/>
      <c r="CEU44" s="130"/>
      <c r="CEV44" s="130"/>
      <c r="CEW44" s="131"/>
      <c r="CEX44" s="134"/>
      <c r="CEY44" s="130"/>
      <c r="CEZ44" s="133"/>
      <c r="CFA44" s="145"/>
      <c r="CFB44" s="129"/>
      <c r="CFC44" s="130"/>
      <c r="CFD44" s="130"/>
      <c r="CFE44" s="131"/>
      <c r="CFF44" s="134"/>
      <c r="CFG44" s="130"/>
      <c r="CFH44" s="133"/>
      <c r="CFI44" s="145"/>
      <c r="CFJ44" s="129"/>
      <c r="CFK44" s="130"/>
      <c r="CFL44" s="130"/>
      <c r="CFM44" s="131"/>
      <c r="CFN44" s="134"/>
      <c r="CFO44" s="130"/>
      <c r="CFP44" s="133"/>
      <c r="CFQ44" s="145"/>
      <c r="CFR44" s="129"/>
      <c r="CFS44" s="130"/>
      <c r="CFT44" s="130"/>
      <c r="CFU44" s="131"/>
      <c r="CFV44" s="134"/>
      <c r="CFW44" s="130"/>
      <c r="CFX44" s="133"/>
      <c r="CFY44" s="145"/>
      <c r="CFZ44" s="129"/>
      <c r="CGA44" s="130"/>
      <c r="CGB44" s="130"/>
      <c r="CGC44" s="131"/>
      <c r="CGD44" s="134"/>
      <c r="CGE44" s="130"/>
      <c r="CGF44" s="133"/>
      <c r="CGG44" s="145"/>
      <c r="CGH44" s="129"/>
      <c r="CGI44" s="130"/>
      <c r="CGJ44" s="130"/>
      <c r="CGK44" s="131"/>
      <c r="CGL44" s="134"/>
      <c r="CGM44" s="130"/>
      <c r="CGN44" s="133"/>
      <c r="CGO44" s="145"/>
      <c r="CGP44" s="129"/>
      <c r="CGQ44" s="130"/>
      <c r="CGR44" s="130"/>
      <c r="CGS44" s="131"/>
      <c r="CGT44" s="134"/>
      <c r="CGU44" s="130"/>
      <c r="CGV44" s="133"/>
      <c r="CGW44" s="145"/>
      <c r="CGX44" s="129"/>
      <c r="CGY44" s="130"/>
      <c r="CGZ44" s="130"/>
      <c r="CHA44" s="131"/>
      <c r="CHB44" s="134"/>
      <c r="CHC44" s="130"/>
      <c r="CHD44" s="133"/>
      <c r="CHE44" s="145"/>
      <c r="CHF44" s="129"/>
      <c r="CHG44" s="130"/>
      <c r="CHH44" s="130"/>
      <c r="CHI44" s="131"/>
      <c r="CHJ44" s="134"/>
      <c r="CHK44" s="130"/>
      <c r="CHL44" s="133"/>
      <c r="CHM44" s="145"/>
      <c r="CHN44" s="129"/>
      <c r="CHO44" s="130"/>
      <c r="CHP44" s="130"/>
      <c r="CHQ44" s="131"/>
      <c r="CHR44" s="134"/>
      <c r="CHS44" s="130"/>
      <c r="CHT44" s="133"/>
      <c r="CHU44" s="145"/>
      <c r="CHV44" s="129"/>
      <c r="CHW44" s="130"/>
      <c r="CHX44" s="130"/>
      <c r="CHY44" s="131"/>
      <c r="CHZ44" s="134"/>
      <c r="CIA44" s="130"/>
      <c r="CIB44" s="133"/>
      <c r="CIC44" s="145"/>
      <c r="CID44" s="129"/>
      <c r="CIE44" s="130"/>
      <c r="CIF44" s="130"/>
      <c r="CIG44" s="131"/>
      <c r="CIH44" s="134"/>
      <c r="CII44" s="130"/>
      <c r="CIJ44" s="133"/>
      <c r="CIK44" s="145"/>
      <c r="CIL44" s="129"/>
      <c r="CIM44" s="130"/>
      <c r="CIN44" s="130"/>
      <c r="CIO44" s="131"/>
      <c r="CIP44" s="134"/>
      <c r="CIQ44" s="130"/>
      <c r="CIR44" s="133"/>
      <c r="CIS44" s="145"/>
      <c r="CIT44" s="129"/>
      <c r="CIU44" s="130"/>
      <c r="CIV44" s="130"/>
      <c r="CIW44" s="131"/>
      <c r="CIX44" s="134"/>
      <c r="CIY44" s="130"/>
      <c r="CIZ44" s="133"/>
      <c r="CJA44" s="145"/>
      <c r="CJB44" s="129"/>
      <c r="CJC44" s="130"/>
      <c r="CJD44" s="130"/>
      <c r="CJE44" s="131"/>
      <c r="CJF44" s="134"/>
      <c r="CJG44" s="130"/>
      <c r="CJH44" s="133"/>
      <c r="CJI44" s="145"/>
      <c r="CJJ44" s="129"/>
      <c r="CJK44" s="130"/>
      <c r="CJL44" s="130"/>
      <c r="CJM44" s="131"/>
      <c r="CJN44" s="134"/>
      <c r="CJO44" s="130"/>
      <c r="CJP44" s="133"/>
      <c r="CJQ44" s="145"/>
      <c r="CJR44" s="129"/>
      <c r="CJS44" s="130"/>
      <c r="CJT44" s="130"/>
      <c r="CJU44" s="131"/>
      <c r="CJV44" s="134"/>
      <c r="CJW44" s="130"/>
      <c r="CJX44" s="133"/>
      <c r="CJY44" s="145"/>
      <c r="CJZ44" s="129"/>
      <c r="CKA44" s="130"/>
      <c r="CKB44" s="130"/>
      <c r="CKC44" s="131"/>
      <c r="CKD44" s="134"/>
      <c r="CKE44" s="130"/>
      <c r="CKF44" s="133"/>
      <c r="CKG44" s="145"/>
      <c r="CKH44" s="129"/>
      <c r="CKI44" s="130"/>
      <c r="CKJ44" s="130"/>
      <c r="CKK44" s="131"/>
      <c r="CKL44" s="134"/>
      <c r="CKM44" s="130"/>
      <c r="CKN44" s="133"/>
      <c r="CKO44" s="145"/>
      <c r="CKP44" s="129"/>
      <c r="CKQ44" s="130"/>
      <c r="CKR44" s="130"/>
      <c r="CKS44" s="131"/>
      <c r="CKT44" s="134"/>
      <c r="CKU44" s="130"/>
      <c r="CKV44" s="133"/>
      <c r="CKW44" s="145"/>
      <c r="CKX44" s="129"/>
      <c r="CKY44" s="130"/>
      <c r="CKZ44" s="130"/>
      <c r="CLA44" s="131"/>
      <c r="CLB44" s="134"/>
      <c r="CLC44" s="130"/>
      <c r="CLD44" s="133"/>
      <c r="CLE44" s="145"/>
      <c r="CLF44" s="129"/>
      <c r="CLG44" s="130"/>
      <c r="CLH44" s="130"/>
      <c r="CLI44" s="131"/>
      <c r="CLJ44" s="134"/>
      <c r="CLK44" s="130"/>
      <c r="CLL44" s="133"/>
      <c r="CLM44" s="145"/>
      <c r="CLN44" s="129"/>
      <c r="CLO44" s="130"/>
      <c r="CLP44" s="130"/>
      <c r="CLQ44" s="131"/>
      <c r="CLR44" s="134"/>
      <c r="CLS44" s="130"/>
      <c r="CLT44" s="133"/>
      <c r="CLU44" s="145"/>
      <c r="CLV44" s="129"/>
      <c r="CLW44" s="130"/>
      <c r="CLX44" s="130"/>
      <c r="CLY44" s="131"/>
      <c r="CLZ44" s="134"/>
      <c r="CMA44" s="130"/>
      <c r="CMB44" s="133"/>
      <c r="CMC44" s="145"/>
      <c r="CMD44" s="129"/>
      <c r="CME44" s="130"/>
      <c r="CMF44" s="130"/>
      <c r="CMG44" s="131"/>
      <c r="CMH44" s="134"/>
      <c r="CMI44" s="130"/>
      <c r="CMJ44" s="133"/>
      <c r="CMK44" s="145"/>
      <c r="CML44" s="129"/>
      <c r="CMM44" s="130"/>
      <c r="CMN44" s="130"/>
      <c r="CMO44" s="131"/>
      <c r="CMP44" s="134"/>
      <c r="CMQ44" s="130"/>
      <c r="CMR44" s="133"/>
      <c r="CMS44" s="145"/>
      <c r="CMT44" s="129"/>
      <c r="CMU44" s="130"/>
      <c r="CMV44" s="130"/>
      <c r="CMW44" s="131"/>
      <c r="CMX44" s="134"/>
      <c r="CMY44" s="130"/>
      <c r="CMZ44" s="133"/>
      <c r="CNA44" s="145"/>
      <c r="CNB44" s="129"/>
      <c r="CNC44" s="130"/>
      <c r="CND44" s="130"/>
      <c r="CNE44" s="131"/>
      <c r="CNF44" s="134"/>
      <c r="CNG44" s="130"/>
      <c r="CNH44" s="133"/>
      <c r="CNI44" s="145"/>
      <c r="CNJ44" s="129"/>
      <c r="CNK44" s="130"/>
      <c r="CNL44" s="130"/>
      <c r="CNM44" s="131"/>
      <c r="CNN44" s="134"/>
      <c r="CNO44" s="130"/>
      <c r="CNP44" s="133"/>
      <c r="CNQ44" s="145"/>
      <c r="CNR44" s="129"/>
      <c r="CNS44" s="130"/>
      <c r="CNT44" s="130"/>
      <c r="CNU44" s="131"/>
      <c r="CNV44" s="134"/>
      <c r="CNW44" s="130"/>
      <c r="CNX44" s="133"/>
      <c r="CNY44" s="145"/>
      <c r="CNZ44" s="129"/>
      <c r="COA44" s="130"/>
      <c r="COB44" s="130"/>
      <c r="COC44" s="131"/>
      <c r="COD44" s="134"/>
      <c r="COE44" s="130"/>
      <c r="COF44" s="133"/>
      <c r="COG44" s="145"/>
      <c r="COH44" s="129"/>
      <c r="COI44" s="130"/>
      <c r="COJ44" s="130"/>
      <c r="COK44" s="131"/>
      <c r="COL44" s="134"/>
      <c r="COM44" s="130"/>
      <c r="CON44" s="133"/>
      <c r="COO44" s="145"/>
      <c r="COP44" s="129"/>
      <c r="COQ44" s="130"/>
      <c r="COR44" s="130"/>
      <c r="COS44" s="131"/>
      <c r="COT44" s="134"/>
      <c r="COU44" s="130"/>
      <c r="COV44" s="133"/>
      <c r="COW44" s="145"/>
      <c r="COX44" s="129"/>
      <c r="COY44" s="130"/>
      <c r="COZ44" s="130"/>
      <c r="CPA44" s="131"/>
      <c r="CPB44" s="134"/>
      <c r="CPC44" s="130"/>
      <c r="CPD44" s="133"/>
      <c r="CPE44" s="145"/>
      <c r="CPF44" s="129"/>
      <c r="CPG44" s="130"/>
      <c r="CPH44" s="130"/>
      <c r="CPI44" s="131"/>
      <c r="CPJ44" s="134"/>
      <c r="CPK44" s="130"/>
      <c r="CPL44" s="133"/>
      <c r="CPM44" s="145"/>
      <c r="CPN44" s="129"/>
      <c r="CPO44" s="130"/>
      <c r="CPP44" s="130"/>
      <c r="CPQ44" s="131"/>
      <c r="CPR44" s="134"/>
      <c r="CPS44" s="130"/>
      <c r="CPT44" s="133"/>
      <c r="CPU44" s="145"/>
      <c r="CPV44" s="129"/>
      <c r="CPW44" s="130"/>
      <c r="CPX44" s="130"/>
      <c r="CPY44" s="131"/>
      <c r="CPZ44" s="134"/>
      <c r="CQA44" s="130"/>
      <c r="CQB44" s="133"/>
      <c r="CQC44" s="145"/>
      <c r="CQD44" s="129"/>
      <c r="CQE44" s="130"/>
      <c r="CQF44" s="130"/>
      <c r="CQG44" s="131"/>
      <c r="CQH44" s="134"/>
      <c r="CQI44" s="130"/>
      <c r="CQJ44" s="133"/>
      <c r="CQK44" s="145"/>
      <c r="CQL44" s="129"/>
      <c r="CQM44" s="130"/>
      <c r="CQN44" s="130"/>
      <c r="CQO44" s="131"/>
      <c r="CQP44" s="134"/>
      <c r="CQQ44" s="130"/>
      <c r="CQR44" s="133"/>
      <c r="CQS44" s="145"/>
      <c r="CQT44" s="129"/>
      <c r="CQU44" s="130"/>
      <c r="CQV44" s="130"/>
      <c r="CQW44" s="131"/>
      <c r="CQX44" s="134"/>
      <c r="CQY44" s="130"/>
      <c r="CQZ44" s="133"/>
      <c r="CRA44" s="145"/>
      <c r="CRB44" s="129"/>
      <c r="CRC44" s="130"/>
      <c r="CRD44" s="130"/>
      <c r="CRE44" s="131"/>
      <c r="CRF44" s="134"/>
      <c r="CRG44" s="130"/>
      <c r="CRH44" s="133"/>
      <c r="CRI44" s="145"/>
      <c r="CRJ44" s="129"/>
      <c r="CRK44" s="130"/>
      <c r="CRL44" s="130"/>
      <c r="CRM44" s="131"/>
      <c r="CRN44" s="134"/>
      <c r="CRO44" s="130"/>
      <c r="CRP44" s="133"/>
      <c r="CRQ44" s="145"/>
      <c r="CRR44" s="129"/>
      <c r="CRS44" s="130"/>
      <c r="CRT44" s="130"/>
      <c r="CRU44" s="131"/>
      <c r="CRV44" s="134"/>
      <c r="CRW44" s="130"/>
      <c r="CRX44" s="133"/>
      <c r="CRY44" s="145"/>
      <c r="CRZ44" s="129"/>
      <c r="CSA44" s="130"/>
      <c r="CSB44" s="130"/>
      <c r="CSC44" s="131"/>
      <c r="CSD44" s="134"/>
      <c r="CSE44" s="130"/>
      <c r="CSF44" s="133"/>
      <c r="CSG44" s="145"/>
      <c r="CSH44" s="129"/>
      <c r="CSI44" s="130"/>
      <c r="CSJ44" s="130"/>
      <c r="CSK44" s="131"/>
      <c r="CSL44" s="134"/>
      <c r="CSM44" s="130"/>
      <c r="CSN44" s="133"/>
      <c r="CSO44" s="145"/>
      <c r="CSP44" s="129"/>
      <c r="CSQ44" s="130"/>
      <c r="CSR44" s="130"/>
      <c r="CSS44" s="131"/>
      <c r="CST44" s="134"/>
      <c r="CSU44" s="130"/>
      <c r="CSV44" s="133"/>
      <c r="CSW44" s="145"/>
      <c r="CSX44" s="129"/>
      <c r="CSY44" s="130"/>
      <c r="CSZ44" s="130"/>
      <c r="CTA44" s="131"/>
      <c r="CTB44" s="134"/>
      <c r="CTC44" s="130"/>
      <c r="CTD44" s="133"/>
      <c r="CTE44" s="145"/>
      <c r="CTF44" s="129"/>
      <c r="CTG44" s="130"/>
      <c r="CTH44" s="130"/>
      <c r="CTI44" s="131"/>
      <c r="CTJ44" s="134"/>
      <c r="CTK44" s="130"/>
      <c r="CTL44" s="133"/>
      <c r="CTM44" s="145"/>
      <c r="CTN44" s="129"/>
      <c r="CTO44" s="130"/>
      <c r="CTP44" s="130"/>
      <c r="CTQ44" s="131"/>
      <c r="CTR44" s="134"/>
      <c r="CTS44" s="130"/>
      <c r="CTT44" s="133"/>
      <c r="CTU44" s="145"/>
      <c r="CTV44" s="129"/>
      <c r="CTW44" s="130"/>
      <c r="CTX44" s="130"/>
      <c r="CTY44" s="131"/>
      <c r="CTZ44" s="134"/>
      <c r="CUA44" s="130"/>
      <c r="CUB44" s="133"/>
      <c r="CUC44" s="145"/>
      <c r="CUD44" s="129"/>
      <c r="CUE44" s="130"/>
      <c r="CUF44" s="130"/>
      <c r="CUG44" s="131"/>
      <c r="CUH44" s="134"/>
      <c r="CUI44" s="130"/>
      <c r="CUJ44" s="133"/>
      <c r="CUK44" s="145"/>
      <c r="CUL44" s="129"/>
      <c r="CUM44" s="130"/>
      <c r="CUN44" s="130"/>
      <c r="CUO44" s="131"/>
      <c r="CUP44" s="134"/>
      <c r="CUQ44" s="130"/>
      <c r="CUR44" s="133"/>
      <c r="CUS44" s="145"/>
      <c r="CUT44" s="129"/>
      <c r="CUU44" s="130"/>
      <c r="CUV44" s="130"/>
      <c r="CUW44" s="131"/>
      <c r="CUX44" s="134"/>
      <c r="CUY44" s="130"/>
      <c r="CUZ44" s="133"/>
      <c r="CVA44" s="145"/>
      <c r="CVB44" s="129"/>
      <c r="CVC44" s="130"/>
      <c r="CVD44" s="130"/>
      <c r="CVE44" s="131"/>
      <c r="CVF44" s="134"/>
      <c r="CVG44" s="130"/>
      <c r="CVH44" s="133"/>
      <c r="CVI44" s="145"/>
      <c r="CVJ44" s="129"/>
      <c r="CVK44" s="130"/>
      <c r="CVL44" s="130"/>
      <c r="CVM44" s="131"/>
      <c r="CVN44" s="134"/>
      <c r="CVO44" s="130"/>
      <c r="CVP44" s="133"/>
      <c r="CVQ44" s="145"/>
      <c r="CVR44" s="129"/>
      <c r="CVS44" s="130"/>
      <c r="CVT44" s="130"/>
      <c r="CVU44" s="131"/>
      <c r="CVV44" s="134"/>
      <c r="CVW44" s="130"/>
      <c r="CVX44" s="133"/>
      <c r="CVY44" s="145"/>
      <c r="CVZ44" s="129"/>
      <c r="CWA44" s="130"/>
      <c r="CWB44" s="130"/>
      <c r="CWC44" s="131"/>
      <c r="CWD44" s="134"/>
      <c r="CWE44" s="130"/>
      <c r="CWF44" s="133"/>
      <c r="CWG44" s="145"/>
      <c r="CWH44" s="129"/>
      <c r="CWI44" s="130"/>
      <c r="CWJ44" s="130"/>
      <c r="CWK44" s="131"/>
      <c r="CWL44" s="134"/>
      <c r="CWM44" s="130"/>
      <c r="CWN44" s="133"/>
      <c r="CWO44" s="145"/>
      <c r="CWP44" s="129"/>
      <c r="CWQ44" s="130"/>
      <c r="CWR44" s="130"/>
      <c r="CWS44" s="131"/>
      <c r="CWT44" s="134"/>
      <c r="CWU44" s="130"/>
      <c r="CWV44" s="133"/>
      <c r="CWW44" s="145"/>
      <c r="CWX44" s="129"/>
      <c r="CWY44" s="130"/>
      <c r="CWZ44" s="130"/>
      <c r="CXA44" s="131"/>
      <c r="CXB44" s="134"/>
      <c r="CXC44" s="130"/>
      <c r="CXD44" s="133"/>
      <c r="CXE44" s="145"/>
      <c r="CXF44" s="129"/>
      <c r="CXG44" s="130"/>
      <c r="CXH44" s="130"/>
      <c r="CXI44" s="131"/>
      <c r="CXJ44" s="134"/>
      <c r="CXK44" s="130"/>
      <c r="CXL44" s="133"/>
      <c r="CXM44" s="145"/>
      <c r="CXN44" s="129"/>
      <c r="CXO44" s="130"/>
      <c r="CXP44" s="130"/>
      <c r="CXQ44" s="131"/>
      <c r="CXR44" s="134"/>
      <c r="CXS44" s="130"/>
      <c r="CXT44" s="133"/>
      <c r="CXU44" s="145"/>
      <c r="CXV44" s="129"/>
      <c r="CXW44" s="130"/>
      <c r="CXX44" s="130"/>
      <c r="CXY44" s="131"/>
      <c r="CXZ44" s="134"/>
      <c r="CYA44" s="130"/>
      <c r="CYB44" s="133"/>
      <c r="CYC44" s="145"/>
      <c r="CYD44" s="129"/>
      <c r="CYE44" s="130"/>
      <c r="CYF44" s="130"/>
      <c r="CYG44" s="131"/>
      <c r="CYH44" s="134"/>
      <c r="CYI44" s="130"/>
      <c r="CYJ44" s="133"/>
      <c r="CYK44" s="145"/>
      <c r="CYL44" s="129"/>
      <c r="CYM44" s="130"/>
      <c r="CYN44" s="130"/>
      <c r="CYO44" s="131"/>
      <c r="CYP44" s="134"/>
      <c r="CYQ44" s="130"/>
      <c r="CYR44" s="133"/>
      <c r="CYS44" s="145"/>
      <c r="CYT44" s="129"/>
      <c r="CYU44" s="130"/>
      <c r="CYV44" s="130"/>
      <c r="CYW44" s="131"/>
      <c r="CYX44" s="134"/>
      <c r="CYY44" s="130"/>
      <c r="CYZ44" s="133"/>
      <c r="CZA44" s="145"/>
      <c r="CZB44" s="129"/>
      <c r="CZC44" s="130"/>
      <c r="CZD44" s="130"/>
      <c r="CZE44" s="131"/>
      <c r="CZF44" s="134"/>
      <c r="CZG44" s="130"/>
      <c r="CZH44" s="133"/>
      <c r="CZI44" s="145"/>
      <c r="CZJ44" s="129"/>
      <c r="CZK44" s="130"/>
      <c r="CZL44" s="130"/>
      <c r="CZM44" s="131"/>
      <c r="CZN44" s="134"/>
      <c r="CZO44" s="130"/>
      <c r="CZP44" s="133"/>
      <c r="CZQ44" s="145"/>
      <c r="CZR44" s="129"/>
      <c r="CZS44" s="130"/>
      <c r="CZT44" s="130"/>
      <c r="CZU44" s="131"/>
      <c r="CZV44" s="134"/>
      <c r="CZW44" s="130"/>
      <c r="CZX44" s="133"/>
      <c r="CZY44" s="145"/>
      <c r="CZZ44" s="129"/>
      <c r="DAA44" s="130"/>
      <c r="DAB44" s="130"/>
      <c r="DAC44" s="131"/>
      <c r="DAD44" s="134"/>
      <c r="DAE44" s="130"/>
      <c r="DAF44" s="133"/>
      <c r="DAG44" s="145"/>
      <c r="DAH44" s="129"/>
      <c r="DAI44" s="130"/>
      <c r="DAJ44" s="130"/>
      <c r="DAK44" s="131"/>
      <c r="DAL44" s="134"/>
      <c r="DAM44" s="130"/>
      <c r="DAN44" s="133"/>
      <c r="DAO44" s="145"/>
      <c r="DAP44" s="129"/>
      <c r="DAQ44" s="130"/>
      <c r="DAR44" s="130"/>
      <c r="DAS44" s="131"/>
      <c r="DAT44" s="134"/>
      <c r="DAU44" s="130"/>
      <c r="DAV44" s="133"/>
      <c r="DAW44" s="145"/>
      <c r="DAX44" s="129"/>
      <c r="DAY44" s="130"/>
      <c r="DAZ44" s="130"/>
      <c r="DBA44" s="131"/>
      <c r="DBB44" s="134"/>
      <c r="DBC44" s="130"/>
      <c r="DBD44" s="133"/>
      <c r="DBE44" s="145"/>
      <c r="DBF44" s="129"/>
      <c r="DBG44" s="130"/>
      <c r="DBH44" s="130"/>
      <c r="DBI44" s="131"/>
      <c r="DBJ44" s="134"/>
      <c r="DBK44" s="130"/>
      <c r="DBL44" s="133"/>
      <c r="DBM44" s="145"/>
      <c r="DBN44" s="129"/>
      <c r="DBO44" s="130"/>
      <c r="DBP44" s="130"/>
      <c r="DBQ44" s="131"/>
      <c r="DBR44" s="134"/>
      <c r="DBS44" s="130"/>
      <c r="DBT44" s="133"/>
      <c r="DBU44" s="145"/>
      <c r="DBV44" s="129"/>
      <c r="DBW44" s="130"/>
      <c r="DBX44" s="130"/>
      <c r="DBY44" s="131"/>
      <c r="DBZ44" s="134"/>
      <c r="DCA44" s="130"/>
      <c r="DCB44" s="133"/>
      <c r="DCC44" s="145"/>
      <c r="DCD44" s="129"/>
      <c r="DCE44" s="130"/>
      <c r="DCF44" s="130"/>
      <c r="DCG44" s="131"/>
      <c r="DCH44" s="134"/>
      <c r="DCI44" s="130"/>
      <c r="DCJ44" s="133"/>
      <c r="DCK44" s="145"/>
      <c r="DCL44" s="129"/>
      <c r="DCM44" s="130"/>
      <c r="DCN44" s="130"/>
      <c r="DCO44" s="131"/>
      <c r="DCP44" s="134"/>
      <c r="DCQ44" s="130"/>
      <c r="DCR44" s="133"/>
      <c r="DCS44" s="145"/>
      <c r="DCT44" s="129"/>
      <c r="DCU44" s="130"/>
      <c r="DCV44" s="130"/>
      <c r="DCW44" s="131"/>
      <c r="DCX44" s="134"/>
      <c r="DCY44" s="130"/>
      <c r="DCZ44" s="133"/>
      <c r="DDA44" s="145"/>
      <c r="DDB44" s="129"/>
      <c r="DDC44" s="130"/>
      <c r="DDD44" s="130"/>
      <c r="DDE44" s="131"/>
      <c r="DDF44" s="134"/>
      <c r="DDG44" s="130"/>
      <c r="DDH44" s="133"/>
      <c r="DDI44" s="145"/>
      <c r="DDJ44" s="129"/>
      <c r="DDK44" s="130"/>
      <c r="DDL44" s="130"/>
      <c r="DDM44" s="131"/>
      <c r="DDN44" s="134"/>
      <c r="DDO44" s="130"/>
      <c r="DDP44" s="133"/>
      <c r="DDQ44" s="145"/>
      <c r="DDR44" s="129"/>
      <c r="DDS44" s="130"/>
      <c r="DDT44" s="130"/>
      <c r="DDU44" s="131"/>
      <c r="DDV44" s="134"/>
      <c r="DDW44" s="130"/>
      <c r="DDX44" s="133"/>
      <c r="DDY44" s="145"/>
      <c r="DDZ44" s="129"/>
      <c r="DEA44" s="130"/>
      <c r="DEB44" s="130"/>
      <c r="DEC44" s="131"/>
      <c r="DED44" s="134"/>
      <c r="DEE44" s="130"/>
      <c r="DEF44" s="133"/>
      <c r="DEG44" s="145"/>
      <c r="DEH44" s="129"/>
      <c r="DEI44" s="130"/>
      <c r="DEJ44" s="130"/>
      <c r="DEK44" s="131"/>
      <c r="DEL44" s="134"/>
      <c r="DEM44" s="130"/>
      <c r="DEN44" s="133"/>
      <c r="DEO44" s="145"/>
      <c r="DEP44" s="129"/>
      <c r="DEQ44" s="130"/>
      <c r="DER44" s="130"/>
      <c r="DES44" s="131"/>
      <c r="DET44" s="134"/>
      <c r="DEU44" s="130"/>
      <c r="DEV44" s="133"/>
      <c r="DEW44" s="145"/>
      <c r="DEX44" s="129"/>
      <c r="DEY44" s="130"/>
      <c r="DEZ44" s="130"/>
      <c r="DFA44" s="131"/>
      <c r="DFB44" s="134"/>
      <c r="DFC44" s="130"/>
      <c r="DFD44" s="133"/>
      <c r="DFE44" s="145"/>
      <c r="DFF44" s="129"/>
      <c r="DFG44" s="130"/>
      <c r="DFH44" s="130"/>
      <c r="DFI44" s="131"/>
      <c r="DFJ44" s="134"/>
      <c r="DFK44" s="130"/>
      <c r="DFL44" s="133"/>
      <c r="DFM44" s="145"/>
      <c r="DFN44" s="129"/>
      <c r="DFO44" s="130"/>
      <c r="DFP44" s="130"/>
      <c r="DFQ44" s="131"/>
      <c r="DFR44" s="134"/>
      <c r="DFS44" s="130"/>
      <c r="DFT44" s="133"/>
      <c r="DFU44" s="145"/>
      <c r="DFV44" s="129"/>
      <c r="DFW44" s="130"/>
      <c r="DFX44" s="130"/>
      <c r="DFY44" s="131"/>
      <c r="DFZ44" s="134"/>
      <c r="DGA44" s="130"/>
      <c r="DGB44" s="133"/>
      <c r="DGC44" s="145"/>
      <c r="DGD44" s="129"/>
      <c r="DGE44" s="130"/>
      <c r="DGF44" s="130"/>
      <c r="DGG44" s="131"/>
      <c r="DGH44" s="134"/>
      <c r="DGI44" s="130"/>
      <c r="DGJ44" s="133"/>
      <c r="DGK44" s="145"/>
      <c r="DGL44" s="129"/>
      <c r="DGM44" s="130"/>
      <c r="DGN44" s="130"/>
      <c r="DGO44" s="131"/>
      <c r="DGP44" s="134"/>
      <c r="DGQ44" s="130"/>
      <c r="DGR44" s="133"/>
      <c r="DGS44" s="145"/>
      <c r="DGT44" s="129"/>
      <c r="DGU44" s="130"/>
      <c r="DGV44" s="130"/>
      <c r="DGW44" s="131"/>
      <c r="DGX44" s="134"/>
      <c r="DGY44" s="130"/>
      <c r="DGZ44" s="133"/>
      <c r="DHA44" s="145"/>
      <c r="DHB44" s="129"/>
      <c r="DHC44" s="130"/>
      <c r="DHD44" s="130"/>
      <c r="DHE44" s="131"/>
      <c r="DHF44" s="134"/>
      <c r="DHG44" s="130"/>
      <c r="DHH44" s="133"/>
      <c r="DHI44" s="145"/>
      <c r="DHJ44" s="129"/>
      <c r="DHK44" s="130"/>
      <c r="DHL44" s="130"/>
      <c r="DHM44" s="131"/>
      <c r="DHN44" s="134"/>
      <c r="DHO44" s="130"/>
      <c r="DHP44" s="133"/>
      <c r="DHQ44" s="145"/>
      <c r="DHR44" s="129"/>
      <c r="DHS44" s="130"/>
      <c r="DHT44" s="130"/>
      <c r="DHU44" s="131"/>
      <c r="DHV44" s="134"/>
      <c r="DHW44" s="130"/>
      <c r="DHX44" s="133"/>
      <c r="DHY44" s="145"/>
      <c r="DHZ44" s="129"/>
      <c r="DIA44" s="130"/>
      <c r="DIB44" s="130"/>
      <c r="DIC44" s="131"/>
      <c r="DID44" s="134"/>
      <c r="DIE44" s="130"/>
      <c r="DIF44" s="133"/>
      <c r="DIG44" s="145"/>
      <c r="DIH44" s="129"/>
      <c r="DII44" s="130"/>
      <c r="DIJ44" s="130"/>
      <c r="DIK44" s="131"/>
      <c r="DIL44" s="134"/>
      <c r="DIM44" s="130"/>
      <c r="DIN44" s="133"/>
      <c r="DIO44" s="145"/>
      <c r="DIP44" s="129"/>
      <c r="DIQ44" s="130"/>
      <c r="DIR44" s="130"/>
      <c r="DIS44" s="131"/>
      <c r="DIT44" s="134"/>
      <c r="DIU44" s="130"/>
      <c r="DIV44" s="133"/>
      <c r="DIW44" s="145"/>
      <c r="DIX44" s="129"/>
      <c r="DIY44" s="130"/>
      <c r="DIZ44" s="130"/>
      <c r="DJA44" s="131"/>
      <c r="DJB44" s="134"/>
      <c r="DJC44" s="130"/>
      <c r="DJD44" s="133"/>
      <c r="DJE44" s="145"/>
      <c r="DJF44" s="129"/>
      <c r="DJG44" s="130"/>
      <c r="DJH44" s="130"/>
      <c r="DJI44" s="131"/>
      <c r="DJJ44" s="134"/>
      <c r="DJK44" s="130"/>
      <c r="DJL44" s="133"/>
      <c r="DJM44" s="145"/>
      <c r="DJN44" s="129"/>
      <c r="DJO44" s="130"/>
      <c r="DJP44" s="130"/>
      <c r="DJQ44" s="131"/>
      <c r="DJR44" s="134"/>
      <c r="DJS44" s="130"/>
      <c r="DJT44" s="133"/>
      <c r="DJU44" s="145"/>
      <c r="DJV44" s="129"/>
      <c r="DJW44" s="130"/>
      <c r="DJX44" s="130"/>
      <c r="DJY44" s="131"/>
      <c r="DJZ44" s="134"/>
      <c r="DKA44" s="130"/>
      <c r="DKB44" s="133"/>
      <c r="DKC44" s="145"/>
      <c r="DKD44" s="129"/>
      <c r="DKE44" s="130"/>
      <c r="DKF44" s="130"/>
      <c r="DKG44" s="131"/>
      <c r="DKH44" s="134"/>
      <c r="DKI44" s="130"/>
      <c r="DKJ44" s="133"/>
      <c r="DKK44" s="145"/>
      <c r="DKL44" s="129"/>
      <c r="DKM44" s="130"/>
      <c r="DKN44" s="130"/>
      <c r="DKO44" s="131"/>
      <c r="DKP44" s="134"/>
      <c r="DKQ44" s="130"/>
      <c r="DKR44" s="133"/>
      <c r="DKS44" s="145"/>
      <c r="DKT44" s="129"/>
      <c r="DKU44" s="130"/>
      <c r="DKV44" s="130"/>
      <c r="DKW44" s="131"/>
      <c r="DKX44" s="134"/>
      <c r="DKY44" s="130"/>
      <c r="DKZ44" s="133"/>
      <c r="DLA44" s="145"/>
      <c r="DLB44" s="129"/>
      <c r="DLC44" s="130"/>
      <c r="DLD44" s="130"/>
      <c r="DLE44" s="131"/>
      <c r="DLF44" s="134"/>
      <c r="DLG44" s="130"/>
      <c r="DLH44" s="133"/>
      <c r="DLI44" s="145"/>
      <c r="DLJ44" s="129"/>
      <c r="DLK44" s="130"/>
      <c r="DLL44" s="130"/>
      <c r="DLM44" s="131"/>
      <c r="DLN44" s="134"/>
      <c r="DLO44" s="130"/>
      <c r="DLP44" s="133"/>
      <c r="DLQ44" s="145"/>
      <c r="DLR44" s="129"/>
      <c r="DLS44" s="130"/>
      <c r="DLT44" s="130"/>
      <c r="DLU44" s="131"/>
      <c r="DLV44" s="134"/>
      <c r="DLW44" s="130"/>
      <c r="DLX44" s="133"/>
      <c r="DLY44" s="145"/>
      <c r="DLZ44" s="129"/>
      <c r="DMA44" s="130"/>
      <c r="DMB44" s="130"/>
      <c r="DMC44" s="131"/>
      <c r="DMD44" s="134"/>
      <c r="DME44" s="130"/>
      <c r="DMF44" s="133"/>
      <c r="DMG44" s="145"/>
      <c r="DMH44" s="129"/>
      <c r="DMI44" s="130"/>
      <c r="DMJ44" s="130"/>
      <c r="DMK44" s="131"/>
      <c r="DML44" s="134"/>
      <c r="DMM44" s="130"/>
      <c r="DMN44" s="133"/>
      <c r="DMO44" s="145"/>
      <c r="DMP44" s="129"/>
      <c r="DMQ44" s="130"/>
      <c r="DMR44" s="130"/>
      <c r="DMS44" s="131"/>
      <c r="DMT44" s="134"/>
      <c r="DMU44" s="130"/>
      <c r="DMV44" s="133"/>
      <c r="DMW44" s="145"/>
      <c r="DMX44" s="129"/>
      <c r="DMY44" s="130"/>
      <c r="DMZ44" s="130"/>
      <c r="DNA44" s="131"/>
      <c r="DNB44" s="134"/>
      <c r="DNC44" s="130"/>
      <c r="DND44" s="133"/>
      <c r="DNE44" s="145"/>
      <c r="DNF44" s="129"/>
      <c r="DNG44" s="130"/>
      <c r="DNH44" s="130"/>
      <c r="DNI44" s="131"/>
      <c r="DNJ44" s="134"/>
      <c r="DNK44" s="130"/>
      <c r="DNL44" s="133"/>
      <c r="DNM44" s="145"/>
      <c r="DNN44" s="129"/>
      <c r="DNO44" s="130"/>
      <c r="DNP44" s="130"/>
      <c r="DNQ44" s="131"/>
      <c r="DNR44" s="134"/>
      <c r="DNS44" s="130"/>
      <c r="DNT44" s="133"/>
      <c r="DNU44" s="145"/>
      <c r="DNV44" s="129"/>
      <c r="DNW44" s="130"/>
      <c r="DNX44" s="130"/>
      <c r="DNY44" s="131"/>
      <c r="DNZ44" s="134"/>
      <c r="DOA44" s="130"/>
      <c r="DOB44" s="133"/>
      <c r="DOC44" s="145"/>
      <c r="DOD44" s="129"/>
      <c r="DOE44" s="130"/>
      <c r="DOF44" s="130"/>
      <c r="DOG44" s="131"/>
      <c r="DOH44" s="134"/>
      <c r="DOI44" s="130"/>
      <c r="DOJ44" s="133"/>
      <c r="DOK44" s="145"/>
      <c r="DOL44" s="129"/>
      <c r="DOM44" s="130"/>
      <c r="DON44" s="130"/>
      <c r="DOO44" s="131"/>
      <c r="DOP44" s="134"/>
      <c r="DOQ44" s="130"/>
      <c r="DOR44" s="133"/>
      <c r="DOS44" s="145"/>
      <c r="DOT44" s="129"/>
      <c r="DOU44" s="130"/>
      <c r="DOV44" s="130"/>
      <c r="DOW44" s="131"/>
      <c r="DOX44" s="134"/>
      <c r="DOY44" s="130"/>
      <c r="DOZ44" s="133"/>
      <c r="DPA44" s="145"/>
      <c r="DPB44" s="129"/>
      <c r="DPC44" s="130"/>
      <c r="DPD44" s="130"/>
      <c r="DPE44" s="131"/>
      <c r="DPF44" s="134"/>
      <c r="DPG44" s="130"/>
      <c r="DPH44" s="133"/>
      <c r="DPI44" s="145"/>
      <c r="DPJ44" s="129"/>
      <c r="DPK44" s="130"/>
      <c r="DPL44" s="130"/>
      <c r="DPM44" s="131"/>
      <c r="DPN44" s="134"/>
      <c r="DPO44" s="130"/>
      <c r="DPP44" s="133"/>
      <c r="DPQ44" s="145"/>
      <c r="DPR44" s="129"/>
      <c r="DPS44" s="130"/>
      <c r="DPT44" s="130"/>
      <c r="DPU44" s="131"/>
      <c r="DPV44" s="134"/>
      <c r="DPW44" s="130"/>
      <c r="DPX44" s="133"/>
      <c r="DPY44" s="145"/>
      <c r="DPZ44" s="129"/>
      <c r="DQA44" s="130"/>
      <c r="DQB44" s="130"/>
      <c r="DQC44" s="131"/>
      <c r="DQD44" s="134"/>
      <c r="DQE44" s="130"/>
      <c r="DQF44" s="133"/>
      <c r="DQG44" s="145"/>
      <c r="DQH44" s="129"/>
      <c r="DQI44" s="130"/>
      <c r="DQJ44" s="130"/>
      <c r="DQK44" s="131"/>
      <c r="DQL44" s="134"/>
      <c r="DQM44" s="130"/>
      <c r="DQN44" s="133"/>
      <c r="DQO44" s="145"/>
      <c r="DQP44" s="129"/>
      <c r="DQQ44" s="130"/>
      <c r="DQR44" s="130"/>
      <c r="DQS44" s="131"/>
      <c r="DQT44" s="134"/>
      <c r="DQU44" s="130"/>
      <c r="DQV44" s="133"/>
      <c r="DQW44" s="145"/>
      <c r="DQX44" s="129"/>
      <c r="DQY44" s="130"/>
      <c r="DQZ44" s="130"/>
      <c r="DRA44" s="131"/>
      <c r="DRB44" s="134"/>
      <c r="DRC44" s="130"/>
      <c r="DRD44" s="133"/>
      <c r="DRE44" s="145"/>
      <c r="DRF44" s="129"/>
      <c r="DRG44" s="130"/>
      <c r="DRH44" s="130"/>
      <c r="DRI44" s="131"/>
      <c r="DRJ44" s="134"/>
      <c r="DRK44" s="130"/>
      <c r="DRL44" s="133"/>
      <c r="DRM44" s="145"/>
      <c r="DRN44" s="129"/>
      <c r="DRO44" s="130"/>
      <c r="DRP44" s="130"/>
      <c r="DRQ44" s="131"/>
      <c r="DRR44" s="134"/>
      <c r="DRS44" s="130"/>
      <c r="DRT44" s="133"/>
      <c r="DRU44" s="145"/>
      <c r="DRV44" s="129"/>
      <c r="DRW44" s="130"/>
      <c r="DRX44" s="130"/>
      <c r="DRY44" s="131"/>
      <c r="DRZ44" s="134"/>
      <c r="DSA44" s="130"/>
      <c r="DSB44" s="133"/>
      <c r="DSC44" s="145"/>
      <c r="DSD44" s="129"/>
      <c r="DSE44" s="130"/>
      <c r="DSF44" s="130"/>
      <c r="DSG44" s="131"/>
      <c r="DSH44" s="134"/>
      <c r="DSI44" s="130"/>
      <c r="DSJ44" s="133"/>
      <c r="DSK44" s="145"/>
      <c r="DSL44" s="129"/>
      <c r="DSM44" s="130"/>
      <c r="DSN44" s="130"/>
      <c r="DSO44" s="131"/>
      <c r="DSP44" s="134"/>
      <c r="DSQ44" s="130"/>
      <c r="DSR44" s="133"/>
      <c r="DSS44" s="145"/>
      <c r="DST44" s="129"/>
      <c r="DSU44" s="130"/>
      <c r="DSV44" s="130"/>
      <c r="DSW44" s="131"/>
      <c r="DSX44" s="134"/>
      <c r="DSY44" s="130"/>
      <c r="DSZ44" s="133"/>
      <c r="DTA44" s="145"/>
      <c r="DTB44" s="129"/>
      <c r="DTC44" s="130"/>
      <c r="DTD44" s="130"/>
      <c r="DTE44" s="131"/>
      <c r="DTF44" s="134"/>
      <c r="DTG44" s="130"/>
      <c r="DTH44" s="133"/>
      <c r="DTI44" s="145"/>
      <c r="DTJ44" s="129"/>
      <c r="DTK44" s="130"/>
      <c r="DTL44" s="130"/>
      <c r="DTM44" s="131"/>
      <c r="DTN44" s="134"/>
      <c r="DTO44" s="130"/>
      <c r="DTP44" s="133"/>
      <c r="DTQ44" s="145"/>
      <c r="DTR44" s="129"/>
      <c r="DTS44" s="130"/>
      <c r="DTT44" s="130"/>
      <c r="DTU44" s="131"/>
      <c r="DTV44" s="134"/>
      <c r="DTW44" s="130"/>
      <c r="DTX44" s="133"/>
      <c r="DTY44" s="145"/>
      <c r="DTZ44" s="129"/>
      <c r="DUA44" s="130"/>
      <c r="DUB44" s="130"/>
      <c r="DUC44" s="131"/>
      <c r="DUD44" s="134"/>
      <c r="DUE44" s="130"/>
      <c r="DUF44" s="133"/>
      <c r="DUG44" s="145"/>
      <c r="DUH44" s="129"/>
      <c r="DUI44" s="130"/>
      <c r="DUJ44" s="130"/>
      <c r="DUK44" s="131"/>
      <c r="DUL44" s="134"/>
      <c r="DUM44" s="130"/>
      <c r="DUN44" s="133"/>
      <c r="DUO44" s="145"/>
      <c r="DUP44" s="129"/>
      <c r="DUQ44" s="130"/>
      <c r="DUR44" s="130"/>
      <c r="DUS44" s="131"/>
      <c r="DUT44" s="134"/>
      <c r="DUU44" s="130"/>
      <c r="DUV44" s="133"/>
      <c r="DUW44" s="145"/>
      <c r="DUX44" s="129"/>
      <c r="DUY44" s="130"/>
      <c r="DUZ44" s="130"/>
      <c r="DVA44" s="131"/>
      <c r="DVB44" s="134"/>
      <c r="DVC44" s="130"/>
      <c r="DVD44" s="133"/>
      <c r="DVE44" s="145"/>
      <c r="DVF44" s="129"/>
      <c r="DVG44" s="130"/>
      <c r="DVH44" s="130"/>
      <c r="DVI44" s="131"/>
      <c r="DVJ44" s="134"/>
      <c r="DVK44" s="130"/>
      <c r="DVL44" s="133"/>
      <c r="DVM44" s="145"/>
      <c r="DVN44" s="129"/>
      <c r="DVO44" s="130"/>
      <c r="DVP44" s="130"/>
      <c r="DVQ44" s="131"/>
      <c r="DVR44" s="134"/>
      <c r="DVS44" s="130"/>
      <c r="DVT44" s="133"/>
      <c r="DVU44" s="145"/>
      <c r="DVV44" s="129"/>
      <c r="DVW44" s="130"/>
      <c r="DVX44" s="130"/>
      <c r="DVY44" s="131"/>
      <c r="DVZ44" s="134"/>
      <c r="DWA44" s="130"/>
      <c r="DWB44" s="133"/>
      <c r="DWC44" s="145"/>
      <c r="DWD44" s="129"/>
      <c r="DWE44" s="130"/>
      <c r="DWF44" s="130"/>
      <c r="DWG44" s="131"/>
      <c r="DWH44" s="134"/>
      <c r="DWI44" s="130"/>
      <c r="DWJ44" s="133"/>
      <c r="DWK44" s="145"/>
      <c r="DWL44" s="129"/>
      <c r="DWM44" s="130"/>
      <c r="DWN44" s="130"/>
      <c r="DWO44" s="131"/>
      <c r="DWP44" s="134"/>
      <c r="DWQ44" s="130"/>
      <c r="DWR44" s="133"/>
      <c r="DWS44" s="145"/>
      <c r="DWT44" s="129"/>
      <c r="DWU44" s="130"/>
      <c r="DWV44" s="130"/>
      <c r="DWW44" s="131"/>
      <c r="DWX44" s="134"/>
      <c r="DWY44" s="130"/>
      <c r="DWZ44" s="133"/>
      <c r="DXA44" s="145"/>
      <c r="DXB44" s="129"/>
      <c r="DXC44" s="130"/>
      <c r="DXD44" s="130"/>
      <c r="DXE44" s="131"/>
      <c r="DXF44" s="134"/>
      <c r="DXG44" s="130"/>
      <c r="DXH44" s="133"/>
      <c r="DXI44" s="145"/>
      <c r="DXJ44" s="129"/>
      <c r="DXK44" s="130"/>
      <c r="DXL44" s="130"/>
      <c r="DXM44" s="131"/>
      <c r="DXN44" s="134"/>
      <c r="DXO44" s="130"/>
      <c r="DXP44" s="133"/>
      <c r="DXQ44" s="145"/>
      <c r="DXR44" s="129"/>
      <c r="DXS44" s="130"/>
      <c r="DXT44" s="130"/>
      <c r="DXU44" s="131"/>
      <c r="DXV44" s="134"/>
      <c r="DXW44" s="130"/>
      <c r="DXX44" s="133"/>
      <c r="DXY44" s="145"/>
      <c r="DXZ44" s="129"/>
      <c r="DYA44" s="130"/>
      <c r="DYB44" s="130"/>
      <c r="DYC44" s="131"/>
      <c r="DYD44" s="134"/>
      <c r="DYE44" s="130"/>
      <c r="DYF44" s="133"/>
      <c r="DYG44" s="145"/>
      <c r="DYH44" s="129"/>
      <c r="DYI44" s="130"/>
      <c r="DYJ44" s="130"/>
      <c r="DYK44" s="131"/>
      <c r="DYL44" s="134"/>
      <c r="DYM44" s="130"/>
      <c r="DYN44" s="133"/>
      <c r="DYO44" s="145"/>
      <c r="DYP44" s="129"/>
      <c r="DYQ44" s="130"/>
      <c r="DYR44" s="130"/>
      <c r="DYS44" s="131"/>
      <c r="DYT44" s="134"/>
      <c r="DYU44" s="130"/>
      <c r="DYV44" s="133"/>
      <c r="DYW44" s="145"/>
      <c r="DYX44" s="129"/>
      <c r="DYY44" s="130"/>
      <c r="DYZ44" s="130"/>
      <c r="DZA44" s="131"/>
      <c r="DZB44" s="134"/>
      <c r="DZC44" s="130"/>
      <c r="DZD44" s="133"/>
      <c r="DZE44" s="145"/>
      <c r="DZF44" s="129"/>
      <c r="DZG44" s="130"/>
      <c r="DZH44" s="130"/>
      <c r="DZI44" s="131"/>
      <c r="DZJ44" s="134"/>
      <c r="DZK44" s="130"/>
      <c r="DZL44" s="133"/>
      <c r="DZM44" s="145"/>
      <c r="DZN44" s="129"/>
      <c r="DZO44" s="130"/>
      <c r="DZP44" s="130"/>
      <c r="DZQ44" s="131"/>
      <c r="DZR44" s="134"/>
      <c r="DZS44" s="130"/>
      <c r="DZT44" s="133"/>
      <c r="DZU44" s="145"/>
      <c r="DZV44" s="129"/>
      <c r="DZW44" s="130"/>
      <c r="DZX44" s="130"/>
      <c r="DZY44" s="131"/>
      <c r="DZZ44" s="134"/>
      <c r="EAA44" s="130"/>
      <c r="EAB44" s="133"/>
      <c r="EAC44" s="145"/>
      <c r="EAD44" s="129"/>
      <c r="EAE44" s="130"/>
      <c r="EAF44" s="130"/>
      <c r="EAG44" s="131"/>
      <c r="EAH44" s="134"/>
      <c r="EAI44" s="130"/>
      <c r="EAJ44" s="133"/>
      <c r="EAK44" s="145"/>
      <c r="EAL44" s="129"/>
      <c r="EAM44" s="130"/>
      <c r="EAN44" s="130"/>
      <c r="EAO44" s="131"/>
      <c r="EAP44" s="134"/>
      <c r="EAQ44" s="130"/>
      <c r="EAR44" s="133"/>
      <c r="EAS44" s="145"/>
      <c r="EAT44" s="129"/>
      <c r="EAU44" s="130"/>
      <c r="EAV44" s="130"/>
      <c r="EAW44" s="131"/>
      <c r="EAX44" s="134"/>
      <c r="EAY44" s="130"/>
      <c r="EAZ44" s="133"/>
      <c r="EBA44" s="145"/>
      <c r="EBB44" s="129"/>
      <c r="EBC44" s="130"/>
      <c r="EBD44" s="130"/>
      <c r="EBE44" s="131"/>
      <c r="EBF44" s="134"/>
      <c r="EBG44" s="130"/>
      <c r="EBH44" s="133"/>
      <c r="EBI44" s="145"/>
      <c r="EBJ44" s="129"/>
      <c r="EBK44" s="130"/>
      <c r="EBL44" s="130"/>
      <c r="EBM44" s="131"/>
      <c r="EBN44" s="134"/>
      <c r="EBO44" s="130"/>
      <c r="EBP44" s="133"/>
      <c r="EBQ44" s="145"/>
      <c r="EBR44" s="129"/>
      <c r="EBS44" s="130"/>
      <c r="EBT44" s="130"/>
      <c r="EBU44" s="131"/>
      <c r="EBV44" s="134"/>
      <c r="EBW44" s="130"/>
      <c r="EBX44" s="133"/>
      <c r="EBY44" s="145"/>
      <c r="EBZ44" s="129"/>
      <c r="ECA44" s="130"/>
      <c r="ECB44" s="130"/>
      <c r="ECC44" s="131"/>
      <c r="ECD44" s="134"/>
      <c r="ECE44" s="130"/>
      <c r="ECF44" s="133"/>
      <c r="ECG44" s="145"/>
      <c r="ECH44" s="129"/>
      <c r="ECI44" s="130"/>
      <c r="ECJ44" s="130"/>
      <c r="ECK44" s="131"/>
      <c r="ECL44" s="134"/>
      <c r="ECM44" s="130"/>
      <c r="ECN44" s="133"/>
      <c r="ECO44" s="145"/>
      <c r="ECP44" s="129"/>
      <c r="ECQ44" s="130"/>
      <c r="ECR44" s="130"/>
      <c r="ECS44" s="131"/>
      <c r="ECT44" s="134"/>
      <c r="ECU44" s="130"/>
      <c r="ECV44" s="133"/>
      <c r="ECW44" s="145"/>
      <c r="ECX44" s="129"/>
      <c r="ECY44" s="130"/>
      <c r="ECZ44" s="130"/>
      <c r="EDA44" s="131"/>
      <c r="EDB44" s="134"/>
      <c r="EDC44" s="130"/>
      <c r="EDD44" s="133"/>
      <c r="EDE44" s="145"/>
      <c r="EDF44" s="129"/>
      <c r="EDG44" s="130"/>
      <c r="EDH44" s="130"/>
      <c r="EDI44" s="131"/>
      <c r="EDJ44" s="134"/>
      <c r="EDK44" s="130"/>
      <c r="EDL44" s="133"/>
      <c r="EDM44" s="145"/>
      <c r="EDN44" s="129"/>
      <c r="EDO44" s="130"/>
      <c r="EDP44" s="130"/>
      <c r="EDQ44" s="131"/>
      <c r="EDR44" s="134"/>
      <c r="EDS44" s="130"/>
      <c r="EDT44" s="133"/>
      <c r="EDU44" s="145"/>
      <c r="EDV44" s="129"/>
      <c r="EDW44" s="130"/>
      <c r="EDX44" s="130"/>
      <c r="EDY44" s="131"/>
      <c r="EDZ44" s="134"/>
      <c r="EEA44" s="130"/>
      <c r="EEB44" s="133"/>
      <c r="EEC44" s="145"/>
      <c r="EED44" s="129"/>
      <c r="EEE44" s="130"/>
      <c r="EEF44" s="130"/>
      <c r="EEG44" s="131"/>
      <c r="EEH44" s="134"/>
      <c r="EEI44" s="130"/>
      <c r="EEJ44" s="133"/>
      <c r="EEK44" s="145"/>
      <c r="EEL44" s="129"/>
      <c r="EEM44" s="130"/>
      <c r="EEN44" s="130"/>
      <c r="EEO44" s="131"/>
      <c r="EEP44" s="134"/>
      <c r="EEQ44" s="130"/>
      <c r="EER44" s="133"/>
      <c r="EES44" s="145"/>
      <c r="EET44" s="129"/>
      <c r="EEU44" s="130"/>
      <c r="EEV44" s="130"/>
      <c r="EEW44" s="131"/>
      <c r="EEX44" s="134"/>
      <c r="EEY44" s="130"/>
      <c r="EEZ44" s="133"/>
      <c r="EFA44" s="145"/>
      <c r="EFB44" s="129"/>
      <c r="EFC44" s="130"/>
      <c r="EFD44" s="130"/>
      <c r="EFE44" s="131"/>
      <c r="EFF44" s="134"/>
      <c r="EFG44" s="130"/>
      <c r="EFH44" s="133"/>
      <c r="EFI44" s="145"/>
      <c r="EFJ44" s="129"/>
      <c r="EFK44" s="130"/>
      <c r="EFL44" s="130"/>
      <c r="EFM44" s="131"/>
      <c r="EFN44" s="134"/>
      <c r="EFO44" s="130"/>
      <c r="EFP44" s="133"/>
      <c r="EFQ44" s="145"/>
      <c r="EFR44" s="129"/>
      <c r="EFS44" s="130"/>
      <c r="EFT44" s="130"/>
      <c r="EFU44" s="131"/>
      <c r="EFV44" s="134"/>
      <c r="EFW44" s="130"/>
      <c r="EFX44" s="133"/>
      <c r="EFY44" s="145"/>
      <c r="EFZ44" s="129"/>
      <c r="EGA44" s="130"/>
      <c r="EGB44" s="130"/>
      <c r="EGC44" s="131"/>
      <c r="EGD44" s="134"/>
      <c r="EGE44" s="130"/>
      <c r="EGF44" s="133"/>
      <c r="EGG44" s="145"/>
      <c r="EGH44" s="129"/>
      <c r="EGI44" s="130"/>
      <c r="EGJ44" s="130"/>
      <c r="EGK44" s="131"/>
      <c r="EGL44" s="134"/>
      <c r="EGM44" s="130"/>
      <c r="EGN44" s="133"/>
      <c r="EGO44" s="145"/>
      <c r="EGP44" s="129"/>
      <c r="EGQ44" s="130"/>
      <c r="EGR44" s="130"/>
      <c r="EGS44" s="131"/>
      <c r="EGT44" s="134"/>
      <c r="EGU44" s="130"/>
      <c r="EGV44" s="133"/>
      <c r="EGW44" s="145"/>
      <c r="EGX44" s="129"/>
      <c r="EGY44" s="130"/>
      <c r="EGZ44" s="130"/>
      <c r="EHA44" s="131"/>
      <c r="EHB44" s="134"/>
      <c r="EHC44" s="130"/>
      <c r="EHD44" s="133"/>
      <c r="EHE44" s="145"/>
      <c r="EHF44" s="129"/>
      <c r="EHG44" s="130"/>
      <c r="EHH44" s="130"/>
      <c r="EHI44" s="131"/>
      <c r="EHJ44" s="134"/>
      <c r="EHK44" s="130"/>
      <c r="EHL44" s="133"/>
      <c r="EHM44" s="145"/>
      <c r="EHN44" s="129"/>
      <c r="EHO44" s="130"/>
      <c r="EHP44" s="130"/>
      <c r="EHQ44" s="131"/>
      <c r="EHR44" s="134"/>
      <c r="EHS44" s="130"/>
      <c r="EHT44" s="133"/>
      <c r="EHU44" s="145"/>
      <c r="EHV44" s="129"/>
      <c r="EHW44" s="130"/>
      <c r="EHX44" s="130"/>
      <c r="EHY44" s="131"/>
      <c r="EHZ44" s="134"/>
      <c r="EIA44" s="130"/>
      <c r="EIB44" s="133"/>
      <c r="EIC44" s="145"/>
      <c r="EID44" s="129"/>
      <c r="EIE44" s="130"/>
      <c r="EIF44" s="130"/>
      <c r="EIG44" s="131"/>
      <c r="EIH44" s="134"/>
      <c r="EII44" s="130"/>
      <c r="EIJ44" s="133"/>
      <c r="EIK44" s="145"/>
      <c r="EIL44" s="129"/>
      <c r="EIM44" s="130"/>
      <c r="EIN44" s="130"/>
      <c r="EIO44" s="131"/>
      <c r="EIP44" s="134"/>
      <c r="EIQ44" s="130"/>
      <c r="EIR44" s="133"/>
      <c r="EIS44" s="145"/>
      <c r="EIT44" s="129"/>
      <c r="EIU44" s="130"/>
      <c r="EIV44" s="130"/>
      <c r="EIW44" s="131"/>
      <c r="EIX44" s="134"/>
      <c r="EIY44" s="130"/>
      <c r="EIZ44" s="133"/>
      <c r="EJA44" s="145"/>
      <c r="EJB44" s="129"/>
      <c r="EJC44" s="130"/>
      <c r="EJD44" s="130"/>
      <c r="EJE44" s="131"/>
      <c r="EJF44" s="134"/>
      <c r="EJG44" s="130"/>
      <c r="EJH44" s="133"/>
      <c r="EJI44" s="145"/>
      <c r="EJJ44" s="129"/>
      <c r="EJK44" s="130"/>
      <c r="EJL44" s="130"/>
      <c r="EJM44" s="131"/>
      <c r="EJN44" s="134"/>
      <c r="EJO44" s="130"/>
      <c r="EJP44" s="133"/>
      <c r="EJQ44" s="145"/>
      <c r="EJR44" s="129"/>
      <c r="EJS44" s="130"/>
      <c r="EJT44" s="130"/>
      <c r="EJU44" s="131"/>
      <c r="EJV44" s="134"/>
      <c r="EJW44" s="130"/>
      <c r="EJX44" s="133"/>
      <c r="EJY44" s="145"/>
      <c r="EJZ44" s="129"/>
      <c r="EKA44" s="130"/>
      <c r="EKB44" s="130"/>
      <c r="EKC44" s="131"/>
      <c r="EKD44" s="134"/>
      <c r="EKE44" s="130"/>
      <c r="EKF44" s="133"/>
      <c r="EKG44" s="145"/>
      <c r="EKH44" s="129"/>
      <c r="EKI44" s="130"/>
      <c r="EKJ44" s="130"/>
      <c r="EKK44" s="131"/>
      <c r="EKL44" s="134"/>
      <c r="EKM44" s="130"/>
      <c r="EKN44" s="133"/>
      <c r="EKO44" s="145"/>
      <c r="EKP44" s="129"/>
      <c r="EKQ44" s="130"/>
      <c r="EKR44" s="130"/>
      <c r="EKS44" s="131"/>
      <c r="EKT44" s="134"/>
      <c r="EKU44" s="130"/>
      <c r="EKV44" s="133"/>
      <c r="EKW44" s="145"/>
      <c r="EKX44" s="129"/>
      <c r="EKY44" s="130"/>
      <c r="EKZ44" s="130"/>
      <c r="ELA44" s="131"/>
      <c r="ELB44" s="134"/>
      <c r="ELC44" s="130"/>
      <c r="ELD44" s="133"/>
      <c r="ELE44" s="145"/>
      <c r="ELF44" s="129"/>
      <c r="ELG44" s="130"/>
      <c r="ELH44" s="130"/>
      <c r="ELI44" s="131"/>
      <c r="ELJ44" s="134"/>
      <c r="ELK44" s="130"/>
      <c r="ELL44" s="133"/>
      <c r="ELM44" s="145"/>
      <c r="ELN44" s="129"/>
      <c r="ELO44" s="130"/>
      <c r="ELP44" s="130"/>
      <c r="ELQ44" s="131"/>
      <c r="ELR44" s="134"/>
      <c r="ELS44" s="130"/>
      <c r="ELT44" s="133"/>
      <c r="ELU44" s="145"/>
      <c r="ELV44" s="129"/>
      <c r="ELW44" s="130"/>
      <c r="ELX44" s="130"/>
      <c r="ELY44" s="131"/>
      <c r="ELZ44" s="134"/>
      <c r="EMA44" s="130"/>
      <c r="EMB44" s="133"/>
      <c r="EMC44" s="145"/>
      <c r="EMD44" s="129"/>
      <c r="EME44" s="130"/>
      <c r="EMF44" s="130"/>
      <c r="EMG44" s="131"/>
      <c r="EMH44" s="134"/>
      <c r="EMI44" s="130"/>
      <c r="EMJ44" s="133"/>
      <c r="EMK44" s="145"/>
      <c r="EML44" s="129"/>
      <c r="EMM44" s="130"/>
      <c r="EMN44" s="130"/>
      <c r="EMO44" s="131"/>
      <c r="EMP44" s="134"/>
      <c r="EMQ44" s="130"/>
      <c r="EMR44" s="133"/>
      <c r="EMS44" s="145"/>
      <c r="EMT44" s="129"/>
      <c r="EMU44" s="130"/>
      <c r="EMV44" s="130"/>
      <c r="EMW44" s="131"/>
      <c r="EMX44" s="134"/>
      <c r="EMY44" s="130"/>
      <c r="EMZ44" s="133"/>
      <c r="ENA44" s="145"/>
      <c r="ENB44" s="129"/>
      <c r="ENC44" s="130"/>
      <c r="END44" s="130"/>
      <c r="ENE44" s="131"/>
      <c r="ENF44" s="134"/>
      <c r="ENG44" s="130"/>
      <c r="ENH44" s="133"/>
      <c r="ENI44" s="145"/>
      <c r="ENJ44" s="129"/>
      <c r="ENK44" s="130"/>
      <c r="ENL44" s="130"/>
      <c r="ENM44" s="131"/>
      <c r="ENN44" s="134"/>
      <c r="ENO44" s="130"/>
      <c r="ENP44" s="133"/>
      <c r="ENQ44" s="145"/>
      <c r="ENR44" s="129"/>
      <c r="ENS44" s="130"/>
      <c r="ENT44" s="130"/>
      <c r="ENU44" s="131"/>
      <c r="ENV44" s="134"/>
      <c r="ENW44" s="130"/>
      <c r="ENX44" s="133"/>
      <c r="ENY44" s="145"/>
      <c r="ENZ44" s="129"/>
      <c r="EOA44" s="130"/>
      <c r="EOB44" s="130"/>
      <c r="EOC44" s="131"/>
      <c r="EOD44" s="134"/>
      <c r="EOE44" s="130"/>
      <c r="EOF44" s="133"/>
      <c r="EOG44" s="145"/>
      <c r="EOH44" s="129"/>
      <c r="EOI44" s="130"/>
      <c r="EOJ44" s="130"/>
      <c r="EOK44" s="131"/>
      <c r="EOL44" s="134"/>
      <c r="EOM44" s="130"/>
      <c r="EON44" s="133"/>
      <c r="EOO44" s="145"/>
      <c r="EOP44" s="129"/>
      <c r="EOQ44" s="130"/>
      <c r="EOR44" s="130"/>
      <c r="EOS44" s="131"/>
      <c r="EOT44" s="134"/>
      <c r="EOU44" s="130"/>
      <c r="EOV44" s="133"/>
      <c r="EOW44" s="145"/>
      <c r="EOX44" s="129"/>
      <c r="EOY44" s="130"/>
      <c r="EOZ44" s="130"/>
      <c r="EPA44" s="131"/>
      <c r="EPB44" s="134"/>
      <c r="EPC44" s="130"/>
      <c r="EPD44" s="133"/>
      <c r="EPE44" s="145"/>
      <c r="EPF44" s="129"/>
      <c r="EPG44" s="130"/>
      <c r="EPH44" s="130"/>
      <c r="EPI44" s="131"/>
      <c r="EPJ44" s="134"/>
      <c r="EPK44" s="130"/>
      <c r="EPL44" s="133"/>
      <c r="EPM44" s="145"/>
      <c r="EPN44" s="129"/>
      <c r="EPO44" s="130"/>
      <c r="EPP44" s="130"/>
      <c r="EPQ44" s="131"/>
      <c r="EPR44" s="134"/>
      <c r="EPS44" s="130"/>
      <c r="EPT44" s="133"/>
      <c r="EPU44" s="145"/>
      <c r="EPV44" s="129"/>
      <c r="EPW44" s="130"/>
      <c r="EPX44" s="130"/>
      <c r="EPY44" s="131"/>
      <c r="EPZ44" s="134"/>
      <c r="EQA44" s="130"/>
      <c r="EQB44" s="133"/>
      <c r="EQC44" s="145"/>
      <c r="EQD44" s="129"/>
      <c r="EQE44" s="130"/>
      <c r="EQF44" s="130"/>
      <c r="EQG44" s="131"/>
      <c r="EQH44" s="134"/>
      <c r="EQI44" s="130"/>
      <c r="EQJ44" s="133"/>
      <c r="EQK44" s="145"/>
      <c r="EQL44" s="129"/>
      <c r="EQM44" s="130"/>
      <c r="EQN44" s="130"/>
      <c r="EQO44" s="131"/>
      <c r="EQP44" s="134"/>
      <c r="EQQ44" s="130"/>
      <c r="EQR44" s="133"/>
      <c r="EQS44" s="145"/>
      <c r="EQT44" s="129"/>
      <c r="EQU44" s="130"/>
      <c r="EQV44" s="130"/>
      <c r="EQW44" s="131"/>
      <c r="EQX44" s="134"/>
      <c r="EQY44" s="130"/>
      <c r="EQZ44" s="133"/>
      <c r="ERA44" s="145"/>
      <c r="ERB44" s="129"/>
      <c r="ERC44" s="130"/>
      <c r="ERD44" s="130"/>
      <c r="ERE44" s="131"/>
      <c r="ERF44" s="134"/>
      <c r="ERG44" s="130"/>
      <c r="ERH44" s="133"/>
      <c r="ERI44" s="145"/>
      <c r="ERJ44" s="129"/>
      <c r="ERK44" s="130"/>
      <c r="ERL44" s="130"/>
      <c r="ERM44" s="131"/>
      <c r="ERN44" s="134"/>
      <c r="ERO44" s="130"/>
      <c r="ERP44" s="133"/>
      <c r="ERQ44" s="145"/>
      <c r="ERR44" s="129"/>
      <c r="ERS44" s="130"/>
      <c r="ERT44" s="130"/>
      <c r="ERU44" s="131"/>
      <c r="ERV44" s="134"/>
      <c r="ERW44" s="130"/>
      <c r="ERX44" s="133"/>
      <c r="ERY44" s="145"/>
      <c r="ERZ44" s="129"/>
      <c r="ESA44" s="130"/>
      <c r="ESB44" s="130"/>
      <c r="ESC44" s="131"/>
      <c r="ESD44" s="134"/>
      <c r="ESE44" s="130"/>
      <c r="ESF44" s="133"/>
      <c r="ESG44" s="145"/>
      <c r="ESH44" s="129"/>
      <c r="ESI44" s="130"/>
      <c r="ESJ44" s="130"/>
      <c r="ESK44" s="131"/>
      <c r="ESL44" s="134"/>
      <c r="ESM44" s="130"/>
      <c r="ESN44" s="133"/>
      <c r="ESO44" s="145"/>
      <c r="ESP44" s="129"/>
      <c r="ESQ44" s="130"/>
      <c r="ESR44" s="130"/>
      <c r="ESS44" s="131"/>
      <c r="EST44" s="134"/>
      <c r="ESU44" s="130"/>
      <c r="ESV44" s="133"/>
      <c r="ESW44" s="145"/>
      <c r="ESX44" s="129"/>
      <c r="ESY44" s="130"/>
      <c r="ESZ44" s="130"/>
      <c r="ETA44" s="131"/>
      <c r="ETB44" s="134"/>
      <c r="ETC44" s="130"/>
      <c r="ETD44" s="133"/>
      <c r="ETE44" s="145"/>
      <c r="ETF44" s="129"/>
      <c r="ETG44" s="130"/>
      <c r="ETH44" s="130"/>
      <c r="ETI44" s="131"/>
      <c r="ETJ44" s="134"/>
      <c r="ETK44" s="130"/>
      <c r="ETL44" s="133"/>
      <c r="ETM44" s="145"/>
      <c r="ETN44" s="129"/>
      <c r="ETO44" s="130"/>
      <c r="ETP44" s="130"/>
      <c r="ETQ44" s="131"/>
      <c r="ETR44" s="134"/>
      <c r="ETS44" s="130"/>
      <c r="ETT44" s="133"/>
      <c r="ETU44" s="145"/>
      <c r="ETV44" s="129"/>
      <c r="ETW44" s="130"/>
      <c r="ETX44" s="130"/>
      <c r="ETY44" s="131"/>
      <c r="ETZ44" s="134"/>
      <c r="EUA44" s="130"/>
      <c r="EUB44" s="133"/>
      <c r="EUC44" s="145"/>
      <c r="EUD44" s="129"/>
      <c r="EUE44" s="130"/>
      <c r="EUF44" s="130"/>
      <c r="EUG44" s="131"/>
      <c r="EUH44" s="134"/>
      <c r="EUI44" s="130"/>
      <c r="EUJ44" s="133"/>
      <c r="EUK44" s="145"/>
      <c r="EUL44" s="129"/>
      <c r="EUM44" s="130"/>
      <c r="EUN44" s="130"/>
      <c r="EUO44" s="131"/>
      <c r="EUP44" s="134"/>
      <c r="EUQ44" s="130"/>
      <c r="EUR44" s="133"/>
      <c r="EUS44" s="145"/>
      <c r="EUT44" s="129"/>
      <c r="EUU44" s="130"/>
      <c r="EUV44" s="130"/>
      <c r="EUW44" s="131"/>
      <c r="EUX44" s="134"/>
      <c r="EUY44" s="130"/>
      <c r="EUZ44" s="133"/>
      <c r="EVA44" s="145"/>
      <c r="EVB44" s="129"/>
      <c r="EVC44" s="130"/>
      <c r="EVD44" s="130"/>
      <c r="EVE44" s="131"/>
      <c r="EVF44" s="134"/>
      <c r="EVG44" s="130"/>
      <c r="EVH44" s="133"/>
      <c r="EVI44" s="145"/>
      <c r="EVJ44" s="129"/>
      <c r="EVK44" s="130"/>
      <c r="EVL44" s="130"/>
      <c r="EVM44" s="131"/>
      <c r="EVN44" s="134"/>
      <c r="EVO44" s="130"/>
      <c r="EVP44" s="133"/>
      <c r="EVQ44" s="145"/>
      <c r="EVR44" s="129"/>
      <c r="EVS44" s="130"/>
      <c r="EVT44" s="130"/>
      <c r="EVU44" s="131"/>
      <c r="EVV44" s="134"/>
      <c r="EVW44" s="130"/>
      <c r="EVX44" s="133"/>
      <c r="EVY44" s="145"/>
      <c r="EVZ44" s="129"/>
      <c r="EWA44" s="130"/>
      <c r="EWB44" s="130"/>
      <c r="EWC44" s="131"/>
      <c r="EWD44" s="134"/>
      <c r="EWE44" s="130"/>
      <c r="EWF44" s="133"/>
      <c r="EWG44" s="145"/>
      <c r="EWH44" s="129"/>
      <c r="EWI44" s="130"/>
      <c r="EWJ44" s="130"/>
      <c r="EWK44" s="131"/>
      <c r="EWL44" s="134"/>
      <c r="EWM44" s="130"/>
      <c r="EWN44" s="133"/>
      <c r="EWO44" s="145"/>
      <c r="EWP44" s="129"/>
      <c r="EWQ44" s="130"/>
      <c r="EWR44" s="130"/>
      <c r="EWS44" s="131"/>
      <c r="EWT44" s="134"/>
      <c r="EWU44" s="130"/>
      <c r="EWV44" s="133"/>
      <c r="EWW44" s="145"/>
      <c r="EWX44" s="129"/>
      <c r="EWY44" s="130"/>
      <c r="EWZ44" s="130"/>
      <c r="EXA44" s="131"/>
      <c r="EXB44" s="134"/>
      <c r="EXC44" s="130"/>
      <c r="EXD44" s="133"/>
      <c r="EXE44" s="145"/>
      <c r="EXF44" s="129"/>
      <c r="EXG44" s="130"/>
      <c r="EXH44" s="130"/>
      <c r="EXI44" s="131"/>
      <c r="EXJ44" s="134"/>
      <c r="EXK44" s="130"/>
      <c r="EXL44" s="133"/>
      <c r="EXM44" s="145"/>
      <c r="EXN44" s="129"/>
      <c r="EXO44" s="130"/>
      <c r="EXP44" s="130"/>
      <c r="EXQ44" s="131"/>
      <c r="EXR44" s="134"/>
      <c r="EXS44" s="130"/>
      <c r="EXT44" s="133"/>
      <c r="EXU44" s="145"/>
      <c r="EXV44" s="129"/>
      <c r="EXW44" s="130"/>
      <c r="EXX44" s="130"/>
      <c r="EXY44" s="131"/>
      <c r="EXZ44" s="134"/>
      <c r="EYA44" s="130"/>
      <c r="EYB44" s="133"/>
      <c r="EYC44" s="145"/>
      <c r="EYD44" s="129"/>
      <c r="EYE44" s="130"/>
      <c r="EYF44" s="130"/>
      <c r="EYG44" s="131"/>
      <c r="EYH44" s="134"/>
      <c r="EYI44" s="130"/>
      <c r="EYJ44" s="133"/>
      <c r="EYK44" s="145"/>
      <c r="EYL44" s="129"/>
      <c r="EYM44" s="130"/>
      <c r="EYN44" s="130"/>
      <c r="EYO44" s="131"/>
      <c r="EYP44" s="134"/>
      <c r="EYQ44" s="130"/>
      <c r="EYR44" s="133"/>
      <c r="EYS44" s="145"/>
      <c r="EYT44" s="129"/>
      <c r="EYU44" s="130"/>
      <c r="EYV44" s="130"/>
      <c r="EYW44" s="131"/>
      <c r="EYX44" s="134"/>
      <c r="EYY44" s="130"/>
      <c r="EYZ44" s="133"/>
      <c r="EZA44" s="145"/>
      <c r="EZB44" s="129"/>
      <c r="EZC44" s="130"/>
      <c r="EZD44" s="130"/>
      <c r="EZE44" s="131"/>
      <c r="EZF44" s="134"/>
      <c r="EZG44" s="130"/>
      <c r="EZH44" s="133"/>
      <c r="EZI44" s="145"/>
      <c r="EZJ44" s="129"/>
      <c r="EZK44" s="130"/>
      <c r="EZL44" s="130"/>
      <c r="EZM44" s="131"/>
      <c r="EZN44" s="134"/>
      <c r="EZO44" s="130"/>
      <c r="EZP44" s="133"/>
      <c r="EZQ44" s="145"/>
      <c r="EZR44" s="129"/>
      <c r="EZS44" s="130"/>
      <c r="EZT44" s="130"/>
      <c r="EZU44" s="131"/>
      <c r="EZV44" s="134"/>
      <c r="EZW44" s="130"/>
      <c r="EZX44" s="133"/>
      <c r="EZY44" s="145"/>
      <c r="EZZ44" s="129"/>
      <c r="FAA44" s="130"/>
      <c r="FAB44" s="130"/>
      <c r="FAC44" s="131"/>
      <c r="FAD44" s="134"/>
      <c r="FAE44" s="130"/>
      <c r="FAF44" s="133"/>
      <c r="FAG44" s="145"/>
      <c r="FAH44" s="129"/>
      <c r="FAI44" s="130"/>
      <c r="FAJ44" s="130"/>
      <c r="FAK44" s="131"/>
      <c r="FAL44" s="134"/>
      <c r="FAM44" s="130"/>
      <c r="FAN44" s="133"/>
      <c r="FAO44" s="145"/>
      <c r="FAP44" s="129"/>
      <c r="FAQ44" s="130"/>
      <c r="FAR44" s="130"/>
      <c r="FAS44" s="131"/>
      <c r="FAT44" s="134"/>
      <c r="FAU44" s="130"/>
      <c r="FAV44" s="133"/>
      <c r="FAW44" s="145"/>
      <c r="FAX44" s="129"/>
      <c r="FAY44" s="130"/>
      <c r="FAZ44" s="130"/>
      <c r="FBA44" s="131"/>
      <c r="FBB44" s="134"/>
      <c r="FBC44" s="130"/>
      <c r="FBD44" s="133"/>
      <c r="FBE44" s="145"/>
      <c r="FBF44" s="129"/>
      <c r="FBG44" s="130"/>
      <c r="FBH44" s="130"/>
      <c r="FBI44" s="131"/>
      <c r="FBJ44" s="134"/>
      <c r="FBK44" s="130"/>
      <c r="FBL44" s="133"/>
      <c r="FBM44" s="145"/>
      <c r="FBN44" s="129"/>
      <c r="FBO44" s="130"/>
      <c r="FBP44" s="130"/>
      <c r="FBQ44" s="131"/>
      <c r="FBR44" s="134"/>
      <c r="FBS44" s="130"/>
      <c r="FBT44" s="133"/>
      <c r="FBU44" s="145"/>
      <c r="FBV44" s="129"/>
      <c r="FBW44" s="130"/>
      <c r="FBX44" s="130"/>
      <c r="FBY44" s="131"/>
      <c r="FBZ44" s="134"/>
      <c r="FCA44" s="130"/>
      <c r="FCB44" s="133"/>
      <c r="FCC44" s="145"/>
      <c r="FCD44" s="129"/>
      <c r="FCE44" s="130"/>
      <c r="FCF44" s="130"/>
      <c r="FCG44" s="131"/>
      <c r="FCH44" s="134"/>
      <c r="FCI44" s="130"/>
      <c r="FCJ44" s="133"/>
      <c r="FCK44" s="145"/>
      <c r="FCL44" s="129"/>
      <c r="FCM44" s="130"/>
      <c r="FCN44" s="130"/>
      <c r="FCO44" s="131"/>
      <c r="FCP44" s="134"/>
      <c r="FCQ44" s="130"/>
      <c r="FCR44" s="133"/>
      <c r="FCS44" s="145"/>
      <c r="FCT44" s="129"/>
      <c r="FCU44" s="130"/>
      <c r="FCV44" s="130"/>
      <c r="FCW44" s="131"/>
      <c r="FCX44" s="134"/>
      <c r="FCY44" s="130"/>
      <c r="FCZ44" s="133"/>
      <c r="FDA44" s="145"/>
      <c r="FDB44" s="129"/>
      <c r="FDC44" s="130"/>
      <c r="FDD44" s="130"/>
      <c r="FDE44" s="131"/>
      <c r="FDF44" s="134"/>
      <c r="FDG44" s="130"/>
      <c r="FDH44" s="133"/>
      <c r="FDI44" s="145"/>
      <c r="FDJ44" s="129"/>
      <c r="FDK44" s="130"/>
      <c r="FDL44" s="130"/>
      <c r="FDM44" s="131"/>
      <c r="FDN44" s="134"/>
      <c r="FDO44" s="130"/>
      <c r="FDP44" s="133"/>
      <c r="FDQ44" s="145"/>
      <c r="FDR44" s="129"/>
      <c r="FDS44" s="130"/>
      <c r="FDT44" s="130"/>
      <c r="FDU44" s="131"/>
      <c r="FDV44" s="134"/>
      <c r="FDW44" s="130"/>
      <c r="FDX44" s="133"/>
      <c r="FDY44" s="145"/>
      <c r="FDZ44" s="129"/>
      <c r="FEA44" s="130"/>
      <c r="FEB44" s="130"/>
      <c r="FEC44" s="131"/>
      <c r="FED44" s="134"/>
      <c r="FEE44" s="130"/>
      <c r="FEF44" s="133"/>
      <c r="FEG44" s="145"/>
      <c r="FEH44" s="129"/>
      <c r="FEI44" s="130"/>
      <c r="FEJ44" s="130"/>
      <c r="FEK44" s="131"/>
      <c r="FEL44" s="134"/>
      <c r="FEM44" s="130"/>
      <c r="FEN44" s="133"/>
      <c r="FEO44" s="145"/>
      <c r="FEP44" s="129"/>
      <c r="FEQ44" s="130"/>
      <c r="FER44" s="130"/>
      <c r="FES44" s="131"/>
      <c r="FET44" s="134"/>
      <c r="FEU44" s="130"/>
      <c r="FEV44" s="133"/>
      <c r="FEW44" s="145"/>
      <c r="FEX44" s="129"/>
      <c r="FEY44" s="130"/>
      <c r="FEZ44" s="130"/>
      <c r="FFA44" s="131"/>
      <c r="FFB44" s="134"/>
      <c r="FFC44" s="130"/>
      <c r="FFD44" s="133"/>
      <c r="FFE44" s="145"/>
      <c r="FFF44" s="129"/>
      <c r="FFG44" s="130"/>
      <c r="FFH44" s="130"/>
      <c r="FFI44" s="131"/>
      <c r="FFJ44" s="134"/>
      <c r="FFK44" s="130"/>
      <c r="FFL44" s="133"/>
      <c r="FFM44" s="145"/>
      <c r="FFN44" s="129"/>
      <c r="FFO44" s="130"/>
      <c r="FFP44" s="130"/>
      <c r="FFQ44" s="131"/>
      <c r="FFR44" s="134"/>
      <c r="FFS44" s="130"/>
      <c r="FFT44" s="133"/>
      <c r="FFU44" s="145"/>
      <c r="FFV44" s="129"/>
      <c r="FFW44" s="130"/>
      <c r="FFX44" s="130"/>
      <c r="FFY44" s="131"/>
      <c r="FFZ44" s="134"/>
      <c r="FGA44" s="130"/>
      <c r="FGB44" s="133"/>
      <c r="FGC44" s="145"/>
      <c r="FGD44" s="129"/>
      <c r="FGE44" s="130"/>
      <c r="FGF44" s="130"/>
      <c r="FGG44" s="131"/>
      <c r="FGH44" s="134"/>
      <c r="FGI44" s="130"/>
      <c r="FGJ44" s="133"/>
      <c r="FGK44" s="145"/>
      <c r="FGL44" s="129"/>
      <c r="FGM44" s="130"/>
      <c r="FGN44" s="130"/>
      <c r="FGO44" s="131"/>
      <c r="FGP44" s="134"/>
      <c r="FGQ44" s="130"/>
      <c r="FGR44" s="133"/>
      <c r="FGS44" s="145"/>
      <c r="FGT44" s="129"/>
      <c r="FGU44" s="130"/>
      <c r="FGV44" s="130"/>
      <c r="FGW44" s="131"/>
      <c r="FGX44" s="134"/>
      <c r="FGY44" s="130"/>
      <c r="FGZ44" s="133"/>
      <c r="FHA44" s="145"/>
      <c r="FHB44" s="129"/>
      <c r="FHC44" s="130"/>
      <c r="FHD44" s="130"/>
      <c r="FHE44" s="131"/>
      <c r="FHF44" s="134"/>
      <c r="FHG44" s="130"/>
      <c r="FHH44" s="133"/>
      <c r="FHI44" s="145"/>
      <c r="FHJ44" s="129"/>
      <c r="FHK44" s="130"/>
      <c r="FHL44" s="130"/>
      <c r="FHM44" s="131"/>
      <c r="FHN44" s="134"/>
      <c r="FHO44" s="130"/>
      <c r="FHP44" s="133"/>
      <c r="FHQ44" s="145"/>
      <c r="FHR44" s="129"/>
      <c r="FHS44" s="130"/>
      <c r="FHT44" s="130"/>
      <c r="FHU44" s="131"/>
      <c r="FHV44" s="134"/>
      <c r="FHW44" s="130"/>
      <c r="FHX44" s="133"/>
      <c r="FHY44" s="145"/>
      <c r="FHZ44" s="129"/>
      <c r="FIA44" s="130"/>
      <c r="FIB44" s="130"/>
      <c r="FIC44" s="131"/>
      <c r="FID44" s="134"/>
      <c r="FIE44" s="130"/>
      <c r="FIF44" s="133"/>
      <c r="FIG44" s="145"/>
      <c r="FIH44" s="129"/>
      <c r="FII44" s="130"/>
      <c r="FIJ44" s="130"/>
      <c r="FIK44" s="131"/>
      <c r="FIL44" s="134"/>
      <c r="FIM44" s="130"/>
      <c r="FIN44" s="133"/>
      <c r="FIO44" s="145"/>
      <c r="FIP44" s="129"/>
      <c r="FIQ44" s="130"/>
      <c r="FIR44" s="130"/>
      <c r="FIS44" s="131"/>
      <c r="FIT44" s="134"/>
      <c r="FIU44" s="130"/>
      <c r="FIV44" s="133"/>
      <c r="FIW44" s="145"/>
      <c r="FIX44" s="129"/>
      <c r="FIY44" s="130"/>
      <c r="FIZ44" s="130"/>
      <c r="FJA44" s="131"/>
      <c r="FJB44" s="134"/>
      <c r="FJC44" s="130"/>
      <c r="FJD44" s="133"/>
      <c r="FJE44" s="145"/>
      <c r="FJF44" s="129"/>
      <c r="FJG44" s="130"/>
      <c r="FJH44" s="130"/>
      <c r="FJI44" s="131"/>
      <c r="FJJ44" s="134"/>
      <c r="FJK44" s="130"/>
      <c r="FJL44" s="133"/>
      <c r="FJM44" s="145"/>
      <c r="FJN44" s="129"/>
      <c r="FJO44" s="130"/>
      <c r="FJP44" s="130"/>
      <c r="FJQ44" s="131"/>
      <c r="FJR44" s="134"/>
      <c r="FJS44" s="130"/>
      <c r="FJT44" s="133"/>
      <c r="FJU44" s="145"/>
      <c r="FJV44" s="129"/>
      <c r="FJW44" s="130"/>
      <c r="FJX44" s="130"/>
      <c r="FJY44" s="131"/>
      <c r="FJZ44" s="134"/>
      <c r="FKA44" s="130"/>
      <c r="FKB44" s="133"/>
      <c r="FKC44" s="145"/>
      <c r="FKD44" s="129"/>
      <c r="FKE44" s="130"/>
      <c r="FKF44" s="130"/>
      <c r="FKG44" s="131"/>
      <c r="FKH44" s="134"/>
      <c r="FKI44" s="130"/>
      <c r="FKJ44" s="133"/>
      <c r="FKK44" s="145"/>
      <c r="FKL44" s="129"/>
      <c r="FKM44" s="130"/>
      <c r="FKN44" s="130"/>
      <c r="FKO44" s="131"/>
      <c r="FKP44" s="134"/>
      <c r="FKQ44" s="130"/>
      <c r="FKR44" s="133"/>
      <c r="FKS44" s="145"/>
      <c r="FKT44" s="129"/>
      <c r="FKU44" s="130"/>
      <c r="FKV44" s="130"/>
      <c r="FKW44" s="131"/>
      <c r="FKX44" s="134"/>
      <c r="FKY44" s="130"/>
      <c r="FKZ44" s="133"/>
      <c r="FLA44" s="145"/>
      <c r="FLB44" s="129"/>
      <c r="FLC44" s="130"/>
      <c r="FLD44" s="130"/>
      <c r="FLE44" s="131"/>
      <c r="FLF44" s="134"/>
      <c r="FLG44" s="130"/>
      <c r="FLH44" s="133"/>
      <c r="FLI44" s="145"/>
      <c r="FLJ44" s="129"/>
      <c r="FLK44" s="130"/>
      <c r="FLL44" s="130"/>
      <c r="FLM44" s="131"/>
      <c r="FLN44" s="134"/>
      <c r="FLO44" s="130"/>
      <c r="FLP44" s="133"/>
      <c r="FLQ44" s="145"/>
      <c r="FLR44" s="129"/>
      <c r="FLS44" s="130"/>
      <c r="FLT44" s="130"/>
      <c r="FLU44" s="131"/>
      <c r="FLV44" s="134"/>
      <c r="FLW44" s="130"/>
      <c r="FLX44" s="133"/>
      <c r="FLY44" s="145"/>
      <c r="FLZ44" s="129"/>
      <c r="FMA44" s="130"/>
      <c r="FMB44" s="130"/>
      <c r="FMC44" s="131"/>
      <c r="FMD44" s="134"/>
      <c r="FME44" s="130"/>
      <c r="FMF44" s="133"/>
      <c r="FMG44" s="145"/>
      <c r="FMH44" s="129"/>
      <c r="FMI44" s="130"/>
      <c r="FMJ44" s="130"/>
      <c r="FMK44" s="131"/>
      <c r="FML44" s="134"/>
      <c r="FMM44" s="130"/>
      <c r="FMN44" s="133"/>
      <c r="FMO44" s="145"/>
      <c r="FMP44" s="129"/>
      <c r="FMQ44" s="130"/>
      <c r="FMR44" s="130"/>
      <c r="FMS44" s="131"/>
      <c r="FMT44" s="134"/>
      <c r="FMU44" s="130"/>
      <c r="FMV44" s="133"/>
      <c r="FMW44" s="145"/>
      <c r="FMX44" s="129"/>
      <c r="FMY44" s="130"/>
      <c r="FMZ44" s="130"/>
      <c r="FNA44" s="131"/>
      <c r="FNB44" s="134"/>
      <c r="FNC44" s="130"/>
      <c r="FND44" s="133"/>
      <c r="FNE44" s="145"/>
      <c r="FNF44" s="129"/>
      <c r="FNG44" s="130"/>
      <c r="FNH44" s="130"/>
      <c r="FNI44" s="131"/>
      <c r="FNJ44" s="134"/>
      <c r="FNK44" s="130"/>
      <c r="FNL44" s="133"/>
      <c r="FNM44" s="145"/>
      <c r="FNN44" s="129"/>
      <c r="FNO44" s="130"/>
      <c r="FNP44" s="130"/>
      <c r="FNQ44" s="131"/>
      <c r="FNR44" s="134"/>
      <c r="FNS44" s="130"/>
      <c r="FNT44" s="133"/>
      <c r="FNU44" s="145"/>
      <c r="FNV44" s="129"/>
      <c r="FNW44" s="130"/>
      <c r="FNX44" s="130"/>
      <c r="FNY44" s="131"/>
      <c r="FNZ44" s="134"/>
      <c r="FOA44" s="130"/>
      <c r="FOB44" s="133"/>
      <c r="FOC44" s="145"/>
      <c r="FOD44" s="129"/>
      <c r="FOE44" s="130"/>
      <c r="FOF44" s="130"/>
      <c r="FOG44" s="131"/>
      <c r="FOH44" s="134"/>
      <c r="FOI44" s="130"/>
      <c r="FOJ44" s="133"/>
      <c r="FOK44" s="145"/>
      <c r="FOL44" s="129"/>
      <c r="FOM44" s="130"/>
      <c r="FON44" s="130"/>
      <c r="FOO44" s="131"/>
      <c r="FOP44" s="134"/>
      <c r="FOQ44" s="130"/>
      <c r="FOR44" s="133"/>
      <c r="FOS44" s="145"/>
      <c r="FOT44" s="129"/>
      <c r="FOU44" s="130"/>
      <c r="FOV44" s="130"/>
      <c r="FOW44" s="131"/>
      <c r="FOX44" s="134"/>
      <c r="FOY44" s="130"/>
      <c r="FOZ44" s="133"/>
      <c r="FPA44" s="145"/>
      <c r="FPB44" s="129"/>
      <c r="FPC44" s="130"/>
      <c r="FPD44" s="130"/>
      <c r="FPE44" s="131"/>
      <c r="FPF44" s="134"/>
      <c r="FPG44" s="130"/>
      <c r="FPH44" s="133"/>
      <c r="FPI44" s="145"/>
      <c r="FPJ44" s="129"/>
      <c r="FPK44" s="130"/>
      <c r="FPL44" s="130"/>
      <c r="FPM44" s="131"/>
      <c r="FPN44" s="134"/>
      <c r="FPO44" s="130"/>
      <c r="FPP44" s="133"/>
      <c r="FPQ44" s="145"/>
      <c r="FPR44" s="129"/>
      <c r="FPS44" s="130"/>
      <c r="FPT44" s="130"/>
      <c r="FPU44" s="131"/>
      <c r="FPV44" s="134"/>
      <c r="FPW44" s="130"/>
      <c r="FPX44" s="133"/>
      <c r="FPY44" s="145"/>
      <c r="FPZ44" s="129"/>
      <c r="FQA44" s="130"/>
      <c r="FQB44" s="130"/>
      <c r="FQC44" s="131"/>
      <c r="FQD44" s="134"/>
      <c r="FQE44" s="130"/>
      <c r="FQF44" s="133"/>
      <c r="FQG44" s="145"/>
      <c r="FQH44" s="129"/>
      <c r="FQI44" s="130"/>
      <c r="FQJ44" s="130"/>
      <c r="FQK44" s="131"/>
      <c r="FQL44" s="134"/>
      <c r="FQM44" s="130"/>
      <c r="FQN44" s="133"/>
      <c r="FQO44" s="145"/>
      <c r="FQP44" s="129"/>
      <c r="FQQ44" s="130"/>
      <c r="FQR44" s="130"/>
      <c r="FQS44" s="131"/>
      <c r="FQT44" s="134"/>
      <c r="FQU44" s="130"/>
      <c r="FQV44" s="133"/>
      <c r="FQW44" s="145"/>
      <c r="FQX44" s="129"/>
      <c r="FQY44" s="130"/>
      <c r="FQZ44" s="130"/>
      <c r="FRA44" s="131"/>
      <c r="FRB44" s="134"/>
      <c r="FRC44" s="130"/>
      <c r="FRD44" s="133"/>
      <c r="FRE44" s="145"/>
      <c r="FRF44" s="129"/>
      <c r="FRG44" s="130"/>
      <c r="FRH44" s="130"/>
      <c r="FRI44" s="131"/>
      <c r="FRJ44" s="134"/>
      <c r="FRK44" s="130"/>
      <c r="FRL44" s="133"/>
      <c r="FRM44" s="145"/>
      <c r="FRN44" s="129"/>
      <c r="FRO44" s="130"/>
      <c r="FRP44" s="130"/>
      <c r="FRQ44" s="131"/>
      <c r="FRR44" s="134"/>
      <c r="FRS44" s="130"/>
      <c r="FRT44" s="133"/>
      <c r="FRU44" s="145"/>
      <c r="FRV44" s="129"/>
      <c r="FRW44" s="130"/>
      <c r="FRX44" s="130"/>
      <c r="FRY44" s="131"/>
      <c r="FRZ44" s="134"/>
      <c r="FSA44" s="130"/>
      <c r="FSB44" s="133"/>
      <c r="FSC44" s="145"/>
      <c r="FSD44" s="129"/>
      <c r="FSE44" s="130"/>
      <c r="FSF44" s="130"/>
      <c r="FSG44" s="131"/>
      <c r="FSH44" s="134"/>
      <c r="FSI44" s="130"/>
      <c r="FSJ44" s="133"/>
      <c r="FSK44" s="145"/>
      <c r="FSL44" s="129"/>
      <c r="FSM44" s="130"/>
      <c r="FSN44" s="130"/>
      <c r="FSO44" s="131"/>
      <c r="FSP44" s="134"/>
      <c r="FSQ44" s="130"/>
      <c r="FSR44" s="133"/>
      <c r="FSS44" s="145"/>
      <c r="FST44" s="129"/>
      <c r="FSU44" s="130"/>
      <c r="FSV44" s="130"/>
      <c r="FSW44" s="131"/>
      <c r="FSX44" s="134"/>
      <c r="FSY44" s="130"/>
      <c r="FSZ44" s="133"/>
      <c r="FTA44" s="145"/>
      <c r="FTB44" s="129"/>
      <c r="FTC44" s="130"/>
      <c r="FTD44" s="130"/>
      <c r="FTE44" s="131"/>
      <c r="FTF44" s="134"/>
      <c r="FTG44" s="130"/>
      <c r="FTH44" s="133"/>
      <c r="FTI44" s="145"/>
      <c r="FTJ44" s="129"/>
      <c r="FTK44" s="130"/>
      <c r="FTL44" s="130"/>
      <c r="FTM44" s="131"/>
      <c r="FTN44" s="134"/>
      <c r="FTO44" s="130"/>
      <c r="FTP44" s="133"/>
      <c r="FTQ44" s="145"/>
      <c r="FTR44" s="129"/>
      <c r="FTS44" s="130"/>
      <c r="FTT44" s="130"/>
      <c r="FTU44" s="131"/>
      <c r="FTV44" s="134"/>
      <c r="FTW44" s="130"/>
      <c r="FTX44" s="133"/>
      <c r="FTY44" s="145"/>
      <c r="FTZ44" s="129"/>
      <c r="FUA44" s="130"/>
      <c r="FUB44" s="130"/>
      <c r="FUC44" s="131"/>
      <c r="FUD44" s="134"/>
      <c r="FUE44" s="130"/>
      <c r="FUF44" s="133"/>
      <c r="FUG44" s="145"/>
      <c r="FUH44" s="129"/>
      <c r="FUI44" s="130"/>
      <c r="FUJ44" s="130"/>
      <c r="FUK44" s="131"/>
      <c r="FUL44" s="134"/>
      <c r="FUM44" s="130"/>
      <c r="FUN44" s="133"/>
      <c r="FUO44" s="145"/>
      <c r="FUP44" s="129"/>
      <c r="FUQ44" s="130"/>
      <c r="FUR44" s="130"/>
      <c r="FUS44" s="131"/>
      <c r="FUT44" s="134"/>
      <c r="FUU44" s="130"/>
      <c r="FUV44" s="133"/>
      <c r="FUW44" s="145"/>
      <c r="FUX44" s="129"/>
      <c r="FUY44" s="130"/>
      <c r="FUZ44" s="130"/>
      <c r="FVA44" s="131"/>
      <c r="FVB44" s="134"/>
      <c r="FVC44" s="130"/>
      <c r="FVD44" s="133"/>
      <c r="FVE44" s="145"/>
      <c r="FVF44" s="129"/>
      <c r="FVG44" s="130"/>
      <c r="FVH44" s="130"/>
      <c r="FVI44" s="131"/>
      <c r="FVJ44" s="134"/>
      <c r="FVK44" s="130"/>
      <c r="FVL44" s="133"/>
      <c r="FVM44" s="145"/>
      <c r="FVN44" s="129"/>
      <c r="FVO44" s="130"/>
      <c r="FVP44" s="130"/>
      <c r="FVQ44" s="131"/>
      <c r="FVR44" s="134"/>
      <c r="FVS44" s="130"/>
      <c r="FVT44" s="133"/>
      <c r="FVU44" s="145"/>
      <c r="FVV44" s="129"/>
      <c r="FVW44" s="130"/>
      <c r="FVX44" s="130"/>
      <c r="FVY44" s="131"/>
      <c r="FVZ44" s="134"/>
      <c r="FWA44" s="130"/>
      <c r="FWB44" s="133"/>
      <c r="FWC44" s="145"/>
      <c r="FWD44" s="129"/>
      <c r="FWE44" s="130"/>
      <c r="FWF44" s="130"/>
      <c r="FWG44" s="131"/>
      <c r="FWH44" s="134"/>
      <c r="FWI44" s="130"/>
      <c r="FWJ44" s="133"/>
      <c r="FWK44" s="145"/>
      <c r="FWL44" s="129"/>
      <c r="FWM44" s="130"/>
      <c r="FWN44" s="130"/>
      <c r="FWO44" s="131"/>
      <c r="FWP44" s="134"/>
      <c r="FWQ44" s="130"/>
      <c r="FWR44" s="133"/>
      <c r="FWS44" s="145"/>
      <c r="FWT44" s="129"/>
      <c r="FWU44" s="130"/>
      <c r="FWV44" s="130"/>
      <c r="FWW44" s="131"/>
      <c r="FWX44" s="134"/>
      <c r="FWY44" s="130"/>
      <c r="FWZ44" s="133"/>
      <c r="FXA44" s="145"/>
      <c r="FXB44" s="129"/>
      <c r="FXC44" s="130"/>
      <c r="FXD44" s="130"/>
      <c r="FXE44" s="131"/>
      <c r="FXF44" s="134"/>
      <c r="FXG44" s="130"/>
      <c r="FXH44" s="133"/>
      <c r="FXI44" s="145"/>
      <c r="FXJ44" s="129"/>
      <c r="FXK44" s="130"/>
      <c r="FXL44" s="130"/>
      <c r="FXM44" s="131"/>
      <c r="FXN44" s="134"/>
      <c r="FXO44" s="130"/>
      <c r="FXP44" s="133"/>
      <c r="FXQ44" s="145"/>
      <c r="FXR44" s="129"/>
      <c r="FXS44" s="130"/>
      <c r="FXT44" s="130"/>
      <c r="FXU44" s="131"/>
      <c r="FXV44" s="134"/>
      <c r="FXW44" s="130"/>
      <c r="FXX44" s="133"/>
      <c r="FXY44" s="145"/>
      <c r="FXZ44" s="129"/>
      <c r="FYA44" s="130"/>
      <c r="FYB44" s="130"/>
      <c r="FYC44" s="131"/>
      <c r="FYD44" s="134"/>
      <c r="FYE44" s="130"/>
      <c r="FYF44" s="133"/>
      <c r="FYG44" s="145"/>
      <c r="FYH44" s="129"/>
      <c r="FYI44" s="130"/>
      <c r="FYJ44" s="130"/>
      <c r="FYK44" s="131"/>
      <c r="FYL44" s="134"/>
      <c r="FYM44" s="130"/>
      <c r="FYN44" s="133"/>
      <c r="FYO44" s="145"/>
      <c r="FYP44" s="129"/>
      <c r="FYQ44" s="130"/>
      <c r="FYR44" s="130"/>
      <c r="FYS44" s="131"/>
      <c r="FYT44" s="134"/>
      <c r="FYU44" s="130"/>
      <c r="FYV44" s="133"/>
      <c r="FYW44" s="145"/>
      <c r="FYX44" s="129"/>
      <c r="FYY44" s="130"/>
      <c r="FYZ44" s="130"/>
      <c r="FZA44" s="131"/>
      <c r="FZB44" s="134"/>
      <c r="FZC44" s="130"/>
      <c r="FZD44" s="133"/>
      <c r="FZE44" s="145"/>
      <c r="FZF44" s="129"/>
      <c r="FZG44" s="130"/>
      <c r="FZH44" s="130"/>
      <c r="FZI44" s="131"/>
      <c r="FZJ44" s="134"/>
      <c r="FZK44" s="130"/>
      <c r="FZL44" s="133"/>
      <c r="FZM44" s="145"/>
      <c r="FZN44" s="129"/>
      <c r="FZO44" s="130"/>
      <c r="FZP44" s="130"/>
      <c r="FZQ44" s="131"/>
      <c r="FZR44" s="134"/>
      <c r="FZS44" s="130"/>
      <c r="FZT44" s="133"/>
      <c r="FZU44" s="145"/>
      <c r="FZV44" s="129"/>
      <c r="FZW44" s="130"/>
      <c r="FZX44" s="130"/>
      <c r="FZY44" s="131"/>
      <c r="FZZ44" s="134"/>
      <c r="GAA44" s="130"/>
      <c r="GAB44" s="133"/>
      <c r="GAC44" s="145"/>
      <c r="GAD44" s="129"/>
      <c r="GAE44" s="130"/>
      <c r="GAF44" s="130"/>
      <c r="GAG44" s="131"/>
      <c r="GAH44" s="134"/>
      <c r="GAI44" s="130"/>
      <c r="GAJ44" s="133"/>
      <c r="GAK44" s="145"/>
      <c r="GAL44" s="129"/>
      <c r="GAM44" s="130"/>
      <c r="GAN44" s="130"/>
      <c r="GAO44" s="131"/>
      <c r="GAP44" s="134"/>
      <c r="GAQ44" s="130"/>
      <c r="GAR44" s="133"/>
      <c r="GAS44" s="145"/>
      <c r="GAT44" s="129"/>
      <c r="GAU44" s="130"/>
      <c r="GAV44" s="130"/>
      <c r="GAW44" s="131"/>
      <c r="GAX44" s="134"/>
      <c r="GAY44" s="130"/>
      <c r="GAZ44" s="133"/>
      <c r="GBA44" s="145"/>
      <c r="GBB44" s="129"/>
      <c r="GBC44" s="130"/>
      <c r="GBD44" s="130"/>
      <c r="GBE44" s="131"/>
      <c r="GBF44" s="134"/>
      <c r="GBG44" s="130"/>
      <c r="GBH44" s="133"/>
      <c r="GBI44" s="145"/>
      <c r="GBJ44" s="129"/>
      <c r="GBK44" s="130"/>
      <c r="GBL44" s="130"/>
      <c r="GBM44" s="131"/>
      <c r="GBN44" s="134"/>
      <c r="GBO44" s="130"/>
      <c r="GBP44" s="133"/>
      <c r="GBQ44" s="145"/>
      <c r="GBR44" s="129"/>
      <c r="GBS44" s="130"/>
      <c r="GBT44" s="130"/>
      <c r="GBU44" s="131"/>
      <c r="GBV44" s="134"/>
      <c r="GBW44" s="130"/>
      <c r="GBX44" s="133"/>
      <c r="GBY44" s="145"/>
      <c r="GBZ44" s="129"/>
      <c r="GCA44" s="130"/>
      <c r="GCB44" s="130"/>
      <c r="GCC44" s="131"/>
      <c r="GCD44" s="134"/>
      <c r="GCE44" s="130"/>
      <c r="GCF44" s="133"/>
      <c r="GCG44" s="145"/>
      <c r="GCH44" s="129"/>
      <c r="GCI44" s="130"/>
      <c r="GCJ44" s="130"/>
      <c r="GCK44" s="131"/>
      <c r="GCL44" s="134"/>
      <c r="GCM44" s="130"/>
      <c r="GCN44" s="133"/>
      <c r="GCO44" s="145"/>
      <c r="GCP44" s="129"/>
      <c r="GCQ44" s="130"/>
      <c r="GCR44" s="130"/>
      <c r="GCS44" s="131"/>
      <c r="GCT44" s="134"/>
      <c r="GCU44" s="130"/>
      <c r="GCV44" s="133"/>
      <c r="GCW44" s="145"/>
      <c r="GCX44" s="129"/>
      <c r="GCY44" s="130"/>
      <c r="GCZ44" s="130"/>
      <c r="GDA44" s="131"/>
      <c r="GDB44" s="134"/>
      <c r="GDC44" s="130"/>
      <c r="GDD44" s="133"/>
      <c r="GDE44" s="145"/>
      <c r="GDF44" s="129"/>
      <c r="GDG44" s="130"/>
      <c r="GDH44" s="130"/>
      <c r="GDI44" s="131"/>
      <c r="GDJ44" s="134"/>
      <c r="GDK44" s="130"/>
      <c r="GDL44" s="133"/>
      <c r="GDM44" s="145"/>
      <c r="GDN44" s="129"/>
      <c r="GDO44" s="130"/>
      <c r="GDP44" s="130"/>
      <c r="GDQ44" s="131"/>
      <c r="GDR44" s="134"/>
      <c r="GDS44" s="130"/>
      <c r="GDT44" s="133"/>
      <c r="GDU44" s="145"/>
      <c r="GDV44" s="129"/>
      <c r="GDW44" s="130"/>
      <c r="GDX44" s="130"/>
      <c r="GDY44" s="131"/>
      <c r="GDZ44" s="134"/>
      <c r="GEA44" s="130"/>
      <c r="GEB44" s="133"/>
      <c r="GEC44" s="145"/>
      <c r="GED44" s="129"/>
      <c r="GEE44" s="130"/>
      <c r="GEF44" s="130"/>
      <c r="GEG44" s="131"/>
      <c r="GEH44" s="134"/>
      <c r="GEI44" s="130"/>
      <c r="GEJ44" s="133"/>
      <c r="GEK44" s="145"/>
      <c r="GEL44" s="129"/>
      <c r="GEM44" s="130"/>
      <c r="GEN44" s="130"/>
      <c r="GEO44" s="131"/>
      <c r="GEP44" s="134"/>
      <c r="GEQ44" s="130"/>
      <c r="GER44" s="133"/>
      <c r="GES44" s="145"/>
      <c r="GET44" s="129"/>
      <c r="GEU44" s="130"/>
      <c r="GEV44" s="130"/>
      <c r="GEW44" s="131"/>
      <c r="GEX44" s="134"/>
      <c r="GEY44" s="130"/>
      <c r="GEZ44" s="133"/>
      <c r="GFA44" s="145"/>
      <c r="GFB44" s="129"/>
      <c r="GFC44" s="130"/>
      <c r="GFD44" s="130"/>
      <c r="GFE44" s="131"/>
      <c r="GFF44" s="134"/>
      <c r="GFG44" s="130"/>
      <c r="GFH44" s="133"/>
      <c r="GFI44" s="145"/>
      <c r="GFJ44" s="129"/>
      <c r="GFK44" s="130"/>
      <c r="GFL44" s="130"/>
      <c r="GFM44" s="131"/>
      <c r="GFN44" s="134"/>
      <c r="GFO44" s="130"/>
      <c r="GFP44" s="133"/>
      <c r="GFQ44" s="145"/>
      <c r="GFR44" s="129"/>
      <c r="GFS44" s="130"/>
      <c r="GFT44" s="130"/>
      <c r="GFU44" s="131"/>
      <c r="GFV44" s="134"/>
      <c r="GFW44" s="130"/>
      <c r="GFX44" s="133"/>
      <c r="GFY44" s="145"/>
      <c r="GFZ44" s="129"/>
      <c r="GGA44" s="130"/>
      <c r="GGB44" s="130"/>
      <c r="GGC44" s="131"/>
      <c r="GGD44" s="134"/>
      <c r="GGE44" s="130"/>
      <c r="GGF44" s="133"/>
      <c r="GGG44" s="145"/>
      <c r="GGH44" s="129"/>
      <c r="GGI44" s="130"/>
      <c r="GGJ44" s="130"/>
      <c r="GGK44" s="131"/>
      <c r="GGL44" s="134"/>
      <c r="GGM44" s="130"/>
      <c r="GGN44" s="133"/>
      <c r="GGO44" s="145"/>
      <c r="GGP44" s="129"/>
      <c r="GGQ44" s="130"/>
      <c r="GGR44" s="130"/>
      <c r="GGS44" s="131"/>
      <c r="GGT44" s="134"/>
      <c r="GGU44" s="130"/>
      <c r="GGV44" s="133"/>
      <c r="GGW44" s="145"/>
      <c r="GGX44" s="129"/>
      <c r="GGY44" s="130"/>
      <c r="GGZ44" s="130"/>
      <c r="GHA44" s="131"/>
      <c r="GHB44" s="134"/>
      <c r="GHC44" s="130"/>
      <c r="GHD44" s="133"/>
      <c r="GHE44" s="145"/>
      <c r="GHF44" s="129"/>
      <c r="GHG44" s="130"/>
      <c r="GHH44" s="130"/>
      <c r="GHI44" s="131"/>
      <c r="GHJ44" s="134"/>
      <c r="GHK44" s="130"/>
      <c r="GHL44" s="133"/>
      <c r="GHM44" s="145"/>
      <c r="GHN44" s="129"/>
      <c r="GHO44" s="130"/>
      <c r="GHP44" s="130"/>
      <c r="GHQ44" s="131"/>
      <c r="GHR44" s="134"/>
      <c r="GHS44" s="130"/>
      <c r="GHT44" s="133"/>
      <c r="GHU44" s="145"/>
      <c r="GHV44" s="129"/>
      <c r="GHW44" s="130"/>
      <c r="GHX44" s="130"/>
      <c r="GHY44" s="131"/>
      <c r="GHZ44" s="134"/>
      <c r="GIA44" s="130"/>
      <c r="GIB44" s="133"/>
      <c r="GIC44" s="145"/>
      <c r="GID44" s="129"/>
      <c r="GIE44" s="130"/>
      <c r="GIF44" s="130"/>
      <c r="GIG44" s="131"/>
      <c r="GIH44" s="134"/>
      <c r="GII44" s="130"/>
      <c r="GIJ44" s="133"/>
      <c r="GIK44" s="145"/>
      <c r="GIL44" s="129"/>
      <c r="GIM44" s="130"/>
      <c r="GIN44" s="130"/>
      <c r="GIO44" s="131"/>
      <c r="GIP44" s="134"/>
      <c r="GIQ44" s="130"/>
      <c r="GIR44" s="133"/>
      <c r="GIS44" s="145"/>
      <c r="GIT44" s="129"/>
      <c r="GIU44" s="130"/>
      <c r="GIV44" s="130"/>
      <c r="GIW44" s="131"/>
      <c r="GIX44" s="134"/>
      <c r="GIY44" s="130"/>
      <c r="GIZ44" s="133"/>
      <c r="GJA44" s="145"/>
      <c r="GJB44" s="129"/>
      <c r="GJC44" s="130"/>
      <c r="GJD44" s="130"/>
      <c r="GJE44" s="131"/>
      <c r="GJF44" s="134"/>
      <c r="GJG44" s="130"/>
      <c r="GJH44" s="133"/>
      <c r="GJI44" s="145"/>
      <c r="GJJ44" s="129"/>
      <c r="GJK44" s="130"/>
      <c r="GJL44" s="130"/>
      <c r="GJM44" s="131"/>
      <c r="GJN44" s="134"/>
      <c r="GJO44" s="130"/>
      <c r="GJP44" s="133"/>
      <c r="GJQ44" s="145"/>
      <c r="GJR44" s="129"/>
      <c r="GJS44" s="130"/>
      <c r="GJT44" s="130"/>
      <c r="GJU44" s="131"/>
      <c r="GJV44" s="134"/>
      <c r="GJW44" s="130"/>
      <c r="GJX44" s="133"/>
      <c r="GJY44" s="145"/>
      <c r="GJZ44" s="129"/>
      <c r="GKA44" s="130"/>
      <c r="GKB44" s="130"/>
      <c r="GKC44" s="131"/>
      <c r="GKD44" s="134"/>
      <c r="GKE44" s="130"/>
      <c r="GKF44" s="133"/>
      <c r="GKG44" s="145"/>
      <c r="GKH44" s="129"/>
      <c r="GKI44" s="130"/>
      <c r="GKJ44" s="130"/>
      <c r="GKK44" s="131"/>
      <c r="GKL44" s="134"/>
      <c r="GKM44" s="130"/>
      <c r="GKN44" s="133"/>
      <c r="GKO44" s="145"/>
      <c r="GKP44" s="129"/>
      <c r="GKQ44" s="130"/>
      <c r="GKR44" s="130"/>
      <c r="GKS44" s="131"/>
      <c r="GKT44" s="134"/>
      <c r="GKU44" s="130"/>
      <c r="GKV44" s="133"/>
      <c r="GKW44" s="145"/>
      <c r="GKX44" s="129"/>
      <c r="GKY44" s="130"/>
      <c r="GKZ44" s="130"/>
      <c r="GLA44" s="131"/>
      <c r="GLB44" s="134"/>
      <c r="GLC44" s="130"/>
      <c r="GLD44" s="133"/>
      <c r="GLE44" s="145"/>
      <c r="GLF44" s="129"/>
      <c r="GLG44" s="130"/>
      <c r="GLH44" s="130"/>
      <c r="GLI44" s="131"/>
      <c r="GLJ44" s="134"/>
      <c r="GLK44" s="130"/>
      <c r="GLL44" s="133"/>
      <c r="GLM44" s="145"/>
      <c r="GLN44" s="129"/>
      <c r="GLO44" s="130"/>
      <c r="GLP44" s="130"/>
      <c r="GLQ44" s="131"/>
      <c r="GLR44" s="134"/>
      <c r="GLS44" s="130"/>
      <c r="GLT44" s="133"/>
      <c r="GLU44" s="145"/>
      <c r="GLV44" s="129"/>
      <c r="GLW44" s="130"/>
      <c r="GLX44" s="130"/>
      <c r="GLY44" s="131"/>
      <c r="GLZ44" s="134"/>
      <c r="GMA44" s="130"/>
      <c r="GMB44" s="133"/>
      <c r="GMC44" s="145"/>
      <c r="GMD44" s="129"/>
      <c r="GME44" s="130"/>
      <c r="GMF44" s="130"/>
      <c r="GMG44" s="131"/>
      <c r="GMH44" s="134"/>
      <c r="GMI44" s="130"/>
      <c r="GMJ44" s="133"/>
      <c r="GMK44" s="145"/>
      <c r="GML44" s="129"/>
      <c r="GMM44" s="130"/>
      <c r="GMN44" s="130"/>
      <c r="GMO44" s="131"/>
      <c r="GMP44" s="134"/>
      <c r="GMQ44" s="130"/>
      <c r="GMR44" s="133"/>
      <c r="GMS44" s="145"/>
      <c r="GMT44" s="129"/>
      <c r="GMU44" s="130"/>
      <c r="GMV44" s="130"/>
      <c r="GMW44" s="131"/>
      <c r="GMX44" s="134"/>
      <c r="GMY44" s="130"/>
      <c r="GMZ44" s="133"/>
      <c r="GNA44" s="145"/>
      <c r="GNB44" s="129"/>
      <c r="GNC44" s="130"/>
      <c r="GND44" s="130"/>
      <c r="GNE44" s="131"/>
      <c r="GNF44" s="134"/>
      <c r="GNG44" s="130"/>
      <c r="GNH44" s="133"/>
      <c r="GNI44" s="145"/>
      <c r="GNJ44" s="129"/>
      <c r="GNK44" s="130"/>
      <c r="GNL44" s="130"/>
      <c r="GNM44" s="131"/>
      <c r="GNN44" s="134"/>
      <c r="GNO44" s="130"/>
      <c r="GNP44" s="133"/>
      <c r="GNQ44" s="145"/>
      <c r="GNR44" s="129"/>
      <c r="GNS44" s="130"/>
      <c r="GNT44" s="130"/>
      <c r="GNU44" s="131"/>
      <c r="GNV44" s="134"/>
      <c r="GNW44" s="130"/>
      <c r="GNX44" s="133"/>
      <c r="GNY44" s="145"/>
      <c r="GNZ44" s="129"/>
      <c r="GOA44" s="130"/>
      <c r="GOB44" s="130"/>
      <c r="GOC44" s="131"/>
      <c r="GOD44" s="134"/>
      <c r="GOE44" s="130"/>
      <c r="GOF44" s="133"/>
      <c r="GOG44" s="145"/>
      <c r="GOH44" s="129"/>
      <c r="GOI44" s="130"/>
      <c r="GOJ44" s="130"/>
      <c r="GOK44" s="131"/>
      <c r="GOL44" s="134"/>
      <c r="GOM44" s="130"/>
      <c r="GON44" s="133"/>
      <c r="GOO44" s="145"/>
      <c r="GOP44" s="129"/>
      <c r="GOQ44" s="130"/>
      <c r="GOR44" s="130"/>
      <c r="GOS44" s="131"/>
      <c r="GOT44" s="134"/>
      <c r="GOU44" s="130"/>
      <c r="GOV44" s="133"/>
      <c r="GOW44" s="145"/>
      <c r="GOX44" s="129"/>
      <c r="GOY44" s="130"/>
      <c r="GOZ44" s="130"/>
      <c r="GPA44" s="131"/>
      <c r="GPB44" s="134"/>
      <c r="GPC44" s="130"/>
      <c r="GPD44" s="133"/>
      <c r="GPE44" s="145"/>
      <c r="GPF44" s="129"/>
      <c r="GPG44" s="130"/>
      <c r="GPH44" s="130"/>
      <c r="GPI44" s="131"/>
      <c r="GPJ44" s="134"/>
      <c r="GPK44" s="130"/>
      <c r="GPL44" s="133"/>
      <c r="GPM44" s="145"/>
      <c r="GPN44" s="129"/>
      <c r="GPO44" s="130"/>
      <c r="GPP44" s="130"/>
      <c r="GPQ44" s="131"/>
      <c r="GPR44" s="134"/>
      <c r="GPS44" s="130"/>
      <c r="GPT44" s="133"/>
      <c r="GPU44" s="145"/>
      <c r="GPV44" s="129"/>
      <c r="GPW44" s="130"/>
      <c r="GPX44" s="130"/>
      <c r="GPY44" s="131"/>
      <c r="GPZ44" s="134"/>
      <c r="GQA44" s="130"/>
      <c r="GQB44" s="133"/>
      <c r="GQC44" s="145"/>
      <c r="GQD44" s="129"/>
      <c r="GQE44" s="130"/>
      <c r="GQF44" s="130"/>
      <c r="GQG44" s="131"/>
      <c r="GQH44" s="134"/>
      <c r="GQI44" s="130"/>
      <c r="GQJ44" s="133"/>
      <c r="GQK44" s="145"/>
      <c r="GQL44" s="129"/>
      <c r="GQM44" s="130"/>
      <c r="GQN44" s="130"/>
      <c r="GQO44" s="131"/>
      <c r="GQP44" s="134"/>
      <c r="GQQ44" s="130"/>
      <c r="GQR44" s="133"/>
      <c r="GQS44" s="145"/>
      <c r="GQT44" s="129"/>
      <c r="GQU44" s="130"/>
      <c r="GQV44" s="130"/>
      <c r="GQW44" s="131"/>
      <c r="GQX44" s="134"/>
      <c r="GQY44" s="130"/>
      <c r="GQZ44" s="133"/>
      <c r="GRA44" s="145"/>
      <c r="GRB44" s="129"/>
      <c r="GRC44" s="130"/>
      <c r="GRD44" s="130"/>
      <c r="GRE44" s="131"/>
      <c r="GRF44" s="134"/>
      <c r="GRG44" s="130"/>
      <c r="GRH44" s="133"/>
      <c r="GRI44" s="145"/>
      <c r="GRJ44" s="129"/>
      <c r="GRK44" s="130"/>
      <c r="GRL44" s="130"/>
      <c r="GRM44" s="131"/>
      <c r="GRN44" s="134"/>
      <c r="GRO44" s="130"/>
      <c r="GRP44" s="133"/>
      <c r="GRQ44" s="145"/>
      <c r="GRR44" s="129"/>
      <c r="GRS44" s="130"/>
      <c r="GRT44" s="130"/>
      <c r="GRU44" s="131"/>
      <c r="GRV44" s="134"/>
      <c r="GRW44" s="130"/>
      <c r="GRX44" s="133"/>
      <c r="GRY44" s="145"/>
      <c r="GRZ44" s="129"/>
      <c r="GSA44" s="130"/>
      <c r="GSB44" s="130"/>
      <c r="GSC44" s="131"/>
      <c r="GSD44" s="134"/>
      <c r="GSE44" s="130"/>
      <c r="GSF44" s="133"/>
      <c r="GSG44" s="145"/>
      <c r="GSH44" s="129"/>
      <c r="GSI44" s="130"/>
      <c r="GSJ44" s="130"/>
      <c r="GSK44" s="131"/>
      <c r="GSL44" s="134"/>
      <c r="GSM44" s="130"/>
      <c r="GSN44" s="133"/>
      <c r="GSO44" s="145"/>
      <c r="GSP44" s="129"/>
      <c r="GSQ44" s="130"/>
      <c r="GSR44" s="130"/>
      <c r="GSS44" s="131"/>
      <c r="GST44" s="134"/>
      <c r="GSU44" s="130"/>
      <c r="GSV44" s="133"/>
      <c r="GSW44" s="145"/>
      <c r="GSX44" s="129"/>
      <c r="GSY44" s="130"/>
      <c r="GSZ44" s="130"/>
      <c r="GTA44" s="131"/>
      <c r="GTB44" s="134"/>
      <c r="GTC44" s="130"/>
      <c r="GTD44" s="133"/>
      <c r="GTE44" s="145"/>
      <c r="GTF44" s="129"/>
      <c r="GTG44" s="130"/>
      <c r="GTH44" s="130"/>
      <c r="GTI44" s="131"/>
      <c r="GTJ44" s="134"/>
      <c r="GTK44" s="130"/>
      <c r="GTL44" s="133"/>
      <c r="GTM44" s="145"/>
      <c r="GTN44" s="129"/>
      <c r="GTO44" s="130"/>
      <c r="GTP44" s="130"/>
      <c r="GTQ44" s="131"/>
      <c r="GTR44" s="134"/>
      <c r="GTS44" s="130"/>
      <c r="GTT44" s="133"/>
      <c r="GTU44" s="145"/>
      <c r="GTV44" s="129"/>
      <c r="GTW44" s="130"/>
      <c r="GTX44" s="130"/>
      <c r="GTY44" s="131"/>
      <c r="GTZ44" s="134"/>
      <c r="GUA44" s="130"/>
      <c r="GUB44" s="133"/>
      <c r="GUC44" s="145"/>
      <c r="GUD44" s="129"/>
      <c r="GUE44" s="130"/>
      <c r="GUF44" s="130"/>
      <c r="GUG44" s="131"/>
      <c r="GUH44" s="134"/>
      <c r="GUI44" s="130"/>
      <c r="GUJ44" s="133"/>
      <c r="GUK44" s="145"/>
      <c r="GUL44" s="129"/>
      <c r="GUM44" s="130"/>
      <c r="GUN44" s="130"/>
      <c r="GUO44" s="131"/>
      <c r="GUP44" s="134"/>
      <c r="GUQ44" s="130"/>
      <c r="GUR44" s="133"/>
      <c r="GUS44" s="145"/>
      <c r="GUT44" s="129"/>
      <c r="GUU44" s="130"/>
      <c r="GUV44" s="130"/>
      <c r="GUW44" s="131"/>
      <c r="GUX44" s="134"/>
      <c r="GUY44" s="130"/>
      <c r="GUZ44" s="133"/>
      <c r="GVA44" s="145"/>
      <c r="GVB44" s="129"/>
      <c r="GVC44" s="130"/>
      <c r="GVD44" s="130"/>
      <c r="GVE44" s="131"/>
      <c r="GVF44" s="134"/>
      <c r="GVG44" s="130"/>
      <c r="GVH44" s="133"/>
      <c r="GVI44" s="145"/>
      <c r="GVJ44" s="129"/>
      <c r="GVK44" s="130"/>
      <c r="GVL44" s="130"/>
      <c r="GVM44" s="131"/>
      <c r="GVN44" s="134"/>
      <c r="GVO44" s="130"/>
      <c r="GVP44" s="133"/>
      <c r="GVQ44" s="145"/>
      <c r="GVR44" s="129"/>
      <c r="GVS44" s="130"/>
      <c r="GVT44" s="130"/>
      <c r="GVU44" s="131"/>
      <c r="GVV44" s="134"/>
      <c r="GVW44" s="130"/>
      <c r="GVX44" s="133"/>
      <c r="GVY44" s="145"/>
      <c r="GVZ44" s="129"/>
      <c r="GWA44" s="130"/>
      <c r="GWB44" s="130"/>
      <c r="GWC44" s="131"/>
      <c r="GWD44" s="134"/>
      <c r="GWE44" s="130"/>
      <c r="GWF44" s="133"/>
      <c r="GWG44" s="145"/>
      <c r="GWH44" s="129"/>
      <c r="GWI44" s="130"/>
      <c r="GWJ44" s="130"/>
      <c r="GWK44" s="131"/>
      <c r="GWL44" s="134"/>
      <c r="GWM44" s="130"/>
      <c r="GWN44" s="133"/>
      <c r="GWO44" s="145"/>
      <c r="GWP44" s="129"/>
      <c r="GWQ44" s="130"/>
      <c r="GWR44" s="130"/>
      <c r="GWS44" s="131"/>
      <c r="GWT44" s="134"/>
      <c r="GWU44" s="130"/>
      <c r="GWV44" s="133"/>
      <c r="GWW44" s="145"/>
      <c r="GWX44" s="129"/>
      <c r="GWY44" s="130"/>
      <c r="GWZ44" s="130"/>
      <c r="GXA44" s="131"/>
      <c r="GXB44" s="134"/>
      <c r="GXC44" s="130"/>
      <c r="GXD44" s="133"/>
      <c r="GXE44" s="145"/>
      <c r="GXF44" s="129"/>
      <c r="GXG44" s="130"/>
      <c r="GXH44" s="130"/>
      <c r="GXI44" s="131"/>
      <c r="GXJ44" s="134"/>
      <c r="GXK44" s="130"/>
      <c r="GXL44" s="133"/>
      <c r="GXM44" s="145"/>
      <c r="GXN44" s="129"/>
      <c r="GXO44" s="130"/>
      <c r="GXP44" s="130"/>
      <c r="GXQ44" s="131"/>
      <c r="GXR44" s="134"/>
      <c r="GXS44" s="130"/>
      <c r="GXT44" s="133"/>
      <c r="GXU44" s="145"/>
      <c r="GXV44" s="129"/>
      <c r="GXW44" s="130"/>
      <c r="GXX44" s="130"/>
      <c r="GXY44" s="131"/>
      <c r="GXZ44" s="134"/>
      <c r="GYA44" s="130"/>
      <c r="GYB44" s="133"/>
      <c r="GYC44" s="145"/>
      <c r="GYD44" s="129"/>
      <c r="GYE44" s="130"/>
      <c r="GYF44" s="130"/>
      <c r="GYG44" s="131"/>
      <c r="GYH44" s="134"/>
      <c r="GYI44" s="130"/>
      <c r="GYJ44" s="133"/>
      <c r="GYK44" s="145"/>
      <c r="GYL44" s="129"/>
      <c r="GYM44" s="130"/>
      <c r="GYN44" s="130"/>
      <c r="GYO44" s="131"/>
      <c r="GYP44" s="134"/>
      <c r="GYQ44" s="130"/>
      <c r="GYR44" s="133"/>
      <c r="GYS44" s="145"/>
      <c r="GYT44" s="129"/>
      <c r="GYU44" s="130"/>
      <c r="GYV44" s="130"/>
      <c r="GYW44" s="131"/>
      <c r="GYX44" s="134"/>
      <c r="GYY44" s="130"/>
      <c r="GYZ44" s="133"/>
      <c r="GZA44" s="145"/>
      <c r="GZB44" s="129"/>
      <c r="GZC44" s="130"/>
      <c r="GZD44" s="130"/>
      <c r="GZE44" s="131"/>
      <c r="GZF44" s="134"/>
      <c r="GZG44" s="130"/>
      <c r="GZH44" s="133"/>
      <c r="GZI44" s="145"/>
      <c r="GZJ44" s="129"/>
      <c r="GZK44" s="130"/>
      <c r="GZL44" s="130"/>
      <c r="GZM44" s="131"/>
      <c r="GZN44" s="134"/>
      <c r="GZO44" s="130"/>
      <c r="GZP44" s="133"/>
      <c r="GZQ44" s="145"/>
      <c r="GZR44" s="129"/>
      <c r="GZS44" s="130"/>
      <c r="GZT44" s="130"/>
      <c r="GZU44" s="131"/>
      <c r="GZV44" s="134"/>
      <c r="GZW44" s="130"/>
      <c r="GZX44" s="133"/>
      <c r="GZY44" s="145"/>
      <c r="GZZ44" s="129"/>
      <c r="HAA44" s="130"/>
      <c r="HAB44" s="130"/>
      <c r="HAC44" s="131"/>
      <c r="HAD44" s="134"/>
      <c r="HAE44" s="130"/>
      <c r="HAF44" s="133"/>
      <c r="HAG44" s="145"/>
      <c r="HAH44" s="129"/>
      <c r="HAI44" s="130"/>
      <c r="HAJ44" s="130"/>
      <c r="HAK44" s="131"/>
      <c r="HAL44" s="134"/>
      <c r="HAM44" s="130"/>
      <c r="HAN44" s="133"/>
      <c r="HAO44" s="145"/>
      <c r="HAP44" s="129"/>
      <c r="HAQ44" s="130"/>
      <c r="HAR44" s="130"/>
      <c r="HAS44" s="131"/>
      <c r="HAT44" s="134"/>
      <c r="HAU44" s="130"/>
      <c r="HAV44" s="133"/>
      <c r="HAW44" s="145"/>
      <c r="HAX44" s="129"/>
      <c r="HAY44" s="130"/>
      <c r="HAZ44" s="130"/>
      <c r="HBA44" s="131"/>
      <c r="HBB44" s="134"/>
      <c r="HBC44" s="130"/>
      <c r="HBD44" s="133"/>
      <c r="HBE44" s="145"/>
      <c r="HBF44" s="129"/>
      <c r="HBG44" s="130"/>
      <c r="HBH44" s="130"/>
      <c r="HBI44" s="131"/>
      <c r="HBJ44" s="134"/>
      <c r="HBK44" s="130"/>
      <c r="HBL44" s="133"/>
      <c r="HBM44" s="145"/>
      <c r="HBN44" s="129"/>
      <c r="HBO44" s="130"/>
      <c r="HBP44" s="130"/>
      <c r="HBQ44" s="131"/>
      <c r="HBR44" s="134"/>
      <c r="HBS44" s="130"/>
      <c r="HBT44" s="133"/>
      <c r="HBU44" s="145"/>
      <c r="HBV44" s="129"/>
      <c r="HBW44" s="130"/>
      <c r="HBX44" s="130"/>
      <c r="HBY44" s="131"/>
      <c r="HBZ44" s="134"/>
      <c r="HCA44" s="130"/>
      <c r="HCB44" s="133"/>
      <c r="HCC44" s="145"/>
      <c r="HCD44" s="129"/>
      <c r="HCE44" s="130"/>
      <c r="HCF44" s="130"/>
      <c r="HCG44" s="131"/>
      <c r="HCH44" s="134"/>
      <c r="HCI44" s="130"/>
      <c r="HCJ44" s="133"/>
      <c r="HCK44" s="145"/>
      <c r="HCL44" s="129"/>
      <c r="HCM44" s="130"/>
      <c r="HCN44" s="130"/>
      <c r="HCO44" s="131"/>
      <c r="HCP44" s="134"/>
      <c r="HCQ44" s="130"/>
      <c r="HCR44" s="133"/>
      <c r="HCS44" s="145"/>
      <c r="HCT44" s="129"/>
      <c r="HCU44" s="130"/>
      <c r="HCV44" s="130"/>
      <c r="HCW44" s="131"/>
      <c r="HCX44" s="134"/>
      <c r="HCY44" s="130"/>
      <c r="HCZ44" s="133"/>
      <c r="HDA44" s="145"/>
      <c r="HDB44" s="129"/>
      <c r="HDC44" s="130"/>
      <c r="HDD44" s="130"/>
      <c r="HDE44" s="131"/>
      <c r="HDF44" s="134"/>
      <c r="HDG44" s="130"/>
      <c r="HDH44" s="133"/>
      <c r="HDI44" s="145"/>
      <c r="HDJ44" s="129"/>
      <c r="HDK44" s="130"/>
      <c r="HDL44" s="130"/>
      <c r="HDM44" s="131"/>
      <c r="HDN44" s="134"/>
      <c r="HDO44" s="130"/>
      <c r="HDP44" s="133"/>
      <c r="HDQ44" s="145"/>
      <c r="HDR44" s="129"/>
      <c r="HDS44" s="130"/>
      <c r="HDT44" s="130"/>
      <c r="HDU44" s="131"/>
      <c r="HDV44" s="134"/>
      <c r="HDW44" s="130"/>
      <c r="HDX44" s="133"/>
      <c r="HDY44" s="145"/>
      <c r="HDZ44" s="129"/>
      <c r="HEA44" s="130"/>
      <c r="HEB44" s="130"/>
      <c r="HEC44" s="131"/>
      <c r="HED44" s="134"/>
      <c r="HEE44" s="130"/>
      <c r="HEF44" s="133"/>
      <c r="HEG44" s="145"/>
      <c r="HEH44" s="129"/>
      <c r="HEI44" s="130"/>
      <c r="HEJ44" s="130"/>
      <c r="HEK44" s="131"/>
      <c r="HEL44" s="134"/>
      <c r="HEM44" s="130"/>
      <c r="HEN44" s="133"/>
      <c r="HEO44" s="145"/>
      <c r="HEP44" s="129"/>
      <c r="HEQ44" s="130"/>
      <c r="HER44" s="130"/>
      <c r="HES44" s="131"/>
      <c r="HET44" s="134"/>
      <c r="HEU44" s="130"/>
      <c r="HEV44" s="133"/>
      <c r="HEW44" s="145"/>
      <c r="HEX44" s="129"/>
      <c r="HEY44" s="130"/>
      <c r="HEZ44" s="130"/>
      <c r="HFA44" s="131"/>
      <c r="HFB44" s="134"/>
      <c r="HFC44" s="130"/>
      <c r="HFD44" s="133"/>
      <c r="HFE44" s="145"/>
      <c r="HFF44" s="129"/>
      <c r="HFG44" s="130"/>
      <c r="HFH44" s="130"/>
      <c r="HFI44" s="131"/>
      <c r="HFJ44" s="134"/>
      <c r="HFK44" s="130"/>
      <c r="HFL44" s="133"/>
      <c r="HFM44" s="145"/>
      <c r="HFN44" s="129"/>
      <c r="HFO44" s="130"/>
      <c r="HFP44" s="130"/>
      <c r="HFQ44" s="131"/>
      <c r="HFR44" s="134"/>
      <c r="HFS44" s="130"/>
      <c r="HFT44" s="133"/>
      <c r="HFU44" s="145"/>
      <c r="HFV44" s="129"/>
      <c r="HFW44" s="130"/>
      <c r="HFX44" s="130"/>
      <c r="HFY44" s="131"/>
      <c r="HFZ44" s="134"/>
      <c r="HGA44" s="130"/>
      <c r="HGB44" s="133"/>
      <c r="HGC44" s="145"/>
      <c r="HGD44" s="129"/>
      <c r="HGE44" s="130"/>
      <c r="HGF44" s="130"/>
      <c r="HGG44" s="131"/>
      <c r="HGH44" s="134"/>
      <c r="HGI44" s="130"/>
      <c r="HGJ44" s="133"/>
      <c r="HGK44" s="145"/>
      <c r="HGL44" s="129"/>
      <c r="HGM44" s="130"/>
      <c r="HGN44" s="130"/>
      <c r="HGO44" s="131"/>
      <c r="HGP44" s="134"/>
      <c r="HGQ44" s="130"/>
      <c r="HGR44" s="133"/>
      <c r="HGS44" s="145"/>
      <c r="HGT44" s="129"/>
      <c r="HGU44" s="130"/>
      <c r="HGV44" s="130"/>
      <c r="HGW44" s="131"/>
      <c r="HGX44" s="134"/>
      <c r="HGY44" s="130"/>
      <c r="HGZ44" s="133"/>
      <c r="HHA44" s="145"/>
      <c r="HHB44" s="129"/>
      <c r="HHC44" s="130"/>
      <c r="HHD44" s="130"/>
      <c r="HHE44" s="131"/>
      <c r="HHF44" s="134"/>
      <c r="HHG44" s="130"/>
      <c r="HHH44" s="133"/>
      <c r="HHI44" s="145"/>
      <c r="HHJ44" s="129"/>
      <c r="HHK44" s="130"/>
      <c r="HHL44" s="130"/>
      <c r="HHM44" s="131"/>
      <c r="HHN44" s="134"/>
      <c r="HHO44" s="130"/>
      <c r="HHP44" s="133"/>
      <c r="HHQ44" s="145"/>
      <c r="HHR44" s="129"/>
      <c r="HHS44" s="130"/>
      <c r="HHT44" s="130"/>
      <c r="HHU44" s="131"/>
      <c r="HHV44" s="134"/>
      <c r="HHW44" s="130"/>
      <c r="HHX44" s="133"/>
      <c r="HHY44" s="145"/>
      <c r="HHZ44" s="129"/>
      <c r="HIA44" s="130"/>
      <c r="HIB44" s="130"/>
      <c r="HIC44" s="131"/>
      <c r="HID44" s="134"/>
      <c r="HIE44" s="130"/>
      <c r="HIF44" s="133"/>
      <c r="HIG44" s="145"/>
      <c r="HIH44" s="129"/>
      <c r="HII44" s="130"/>
      <c r="HIJ44" s="130"/>
      <c r="HIK44" s="131"/>
      <c r="HIL44" s="134"/>
      <c r="HIM44" s="130"/>
      <c r="HIN44" s="133"/>
      <c r="HIO44" s="145"/>
      <c r="HIP44" s="129"/>
      <c r="HIQ44" s="130"/>
      <c r="HIR44" s="130"/>
      <c r="HIS44" s="131"/>
      <c r="HIT44" s="134"/>
      <c r="HIU44" s="130"/>
      <c r="HIV44" s="133"/>
      <c r="HIW44" s="145"/>
      <c r="HIX44" s="129"/>
      <c r="HIY44" s="130"/>
      <c r="HIZ44" s="130"/>
      <c r="HJA44" s="131"/>
      <c r="HJB44" s="134"/>
      <c r="HJC44" s="130"/>
      <c r="HJD44" s="133"/>
      <c r="HJE44" s="145"/>
      <c r="HJF44" s="129"/>
      <c r="HJG44" s="130"/>
      <c r="HJH44" s="130"/>
      <c r="HJI44" s="131"/>
      <c r="HJJ44" s="134"/>
      <c r="HJK44" s="130"/>
      <c r="HJL44" s="133"/>
      <c r="HJM44" s="145"/>
      <c r="HJN44" s="129"/>
      <c r="HJO44" s="130"/>
      <c r="HJP44" s="130"/>
      <c r="HJQ44" s="131"/>
      <c r="HJR44" s="134"/>
      <c r="HJS44" s="130"/>
      <c r="HJT44" s="133"/>
      <c r="HJU44" s="145"/>
      <c r="HJV44" s="129"/>
      <c r="HJW44" s="130"/>
      <c r="HJX44" s="130"/>
      <c r="HJY44" s="131"/>
      <c r="HJZ44" s="134"/>
      <c r="HKA44" s="130"/>
      <c r="HKB44" s="133"/>
      <c r="HKC44" s="145"/>
      <c r="HKD44" s="129"/>
      <c r="HKE44" s="130"/>
      <c r="HKF44" s="130"/>
      <c r="HKG44" s="131"/>
      <c r="HKH44" s="134"/>
      <c r="HKI44" s="130"/>
      <c r="HKJ44" s="133"/>
      <c r="HKK44" s="145"/>
      <c r="HKL44" s="129"/>
      <c r="HKM44" s="130"/>
      <c r="HKN44" s="130"/>
      <c r="HKO44" s="131"/>
      <c r="HKP44" s="134"/>
      <c r="HKQ44" s="130"/>
      <c r="HKR44" s="133"/>
      <c r="HKS44" s="145"/>
      <c r="HKT44" s="129"/>
      <c r="HKU44" s="130"/>
      <c r="HKV44" s="130"/>
      <c r="HKW44" s="131"/>
      <c r="HKX44" s="134"/>
      <c r="HKY44" s="130"/>
      <c r="HKZ44" s="133"/>
      <c r="HLA44" s="145"/>
      <c r="HLB44" s="129"/>
      <c r="HLC44" s="130"/>
      <c r="HLD44" s="130"/>
      <c r="HLE44" s="131"/>
      <c r="HLF44" s="134"/>
      <c r="HLG44" s="130"/>
      <c r="HLH44" s="133"/>
      <c r="HLI44" s="145"/>
      <c r="HLJ44" s="129"/>
      <c r="HLK44" s="130"/>
      <c r="HLL44" s="130"/>
      <c r="HLM44" s="131"/>
      <c r="HLN44" s="134"/>
      <c r="HLO44" s="130"/>
      <c r="HLP44" s="133"/>
      <c r="HLQ44" s="145"/>
      <c r="HLR44" s="129"/>
      <c r="HLS44" s="130"/>
      <c r="HLT44" s="130"/>
      <c r="HLU44" s="131"/>
      <c r="HLV44" s="134"/>
      <c r="HLW44" s="130"/>
      <c r="HLX44" s="133"/>
      <c r="HLY44" s="145"/>
      <c r="HLZ44" s="129"/>
      <c r="HMA44" s="130"/>
      <c r="HMB44" s="130"/>
      <c r="HMC44" s="131"/>
      <c r="HMD44" s="134"/>
      <c r="HME44" s="130"/>
      <c r="HMF44" s="133"/>
      <c r="HMG44" s="145"/>
      <c r="HMH44" s="129"/>
      <c r="HMI44" s="130"/>
      <c r="HMJ44" s="130"/>
      <c r="HMK44" s="131"/>
      <c r="HML44" s="134"/>
      <c r="HMM44" s="130"/>
      <c r="HMN44" s="133"/>
      <c r="HMO44" s="145"/>
      <c r="HMP44" s="129"/>
      <c r="HMQ44" s="130"/>
      <c r="HMR44" s="130"/>
      <c r="HMS44" s="131"/>
      <c r="HMT44" s="134"/>
      <c r="HMU44" s="130"/>
      <c r="HMV44" s="133"/>
      <c r="HMW44" s="145"/>
      <c r="HMX44" s="129"/>
      <c r="HMY44" s="130"/>
      <c r="HMZ44" s="130"/>
      <c r="HNA44" s="131"/>
      <c r="HNB44" s="134"/>
      <c r="HNC44" s="130"/>
      <c r="HND44" s="133"/>
      <c r="HNE44" s="145"/>
      <c r="HNF44" s="129"/>
      <c r="HNG44" s="130"/>
      <c r="HNH44" s="130"/>
      <c r="HNI44" s="131"/>
      <c r="HNJ44" s="134"/>
      <c r="HNK44" s="130"/>
      <c r="HNL44" s="133"/>
      <c r="HNM44" s="145"/>
      <c r="HNN44" s="129"/>
      <c r="HNO44" s="130"/>
      <c r="HNP44" s="130"/>
      <c r="HNQ44" s="131"/>
      <c r="HNR44" s="134"/>
      <c r="HNS44" s="130"/>
      <c r="HNT44" s="133"/>
      <c r="HNU44" s="145"/>
      <c r="HNV44" s="129"/>
      <c r="HNW44" s="130"/>
      <c r="HNX44" s="130"/>
      <c r="HNY44" s="131"/>
      <c r="HNZ44" s="134"/>
      <c r="HOA44" s="130"/>
      <c r="HOB44" s="133"/>
      <c r="HOC44" s="145"/>
      <c r="HOD44" s="129"/>
      <c r="HOE44" s="130"/>
      <c r="HOF44" s="130"/>
      <c r="HOG44" s="131"/>
      <c r="HOH44" s="134"/>
      <c r="HOI44" s="130"/>
      <c r="HOJ44" s="133"/>
      <c r="HOK44" s="145"/>
      <c r="HOL44" s="129"/>
      <c r="HOM44" s="130"/>
      <c r="HON44" s="130"/>
      <c r="HOO44" s="131"/>
      <c r="HOP44" s="134"/>
      <c r="HOQ44" s="130"/>
      <c r="HOR44" s="133"/>
      <c r="HOS44" s="145"/>
      <c r="HOT44" s="129"/>
      <c r="HOU44" s="130"/>
      <c r="HOV44" s="130"/>
      <c r="HOW44" s="131"/>
      <c r="HOX44" s="134"/>
      <c r="HOY44" s="130"/>
      <c r="HOZ44" s="133"/>
      <c r="HPA44" s="145"/>
      <c r="HPB44" s="129"/>
      <c r="HPC44" s="130"/>
      <c r="HPD44" s="130"/>
      <c r="HPE44" s="131"/>
      <c r="HPF44" s="134"/>
      <c r="HPG44" s="130"/>
      <c r="HPH44" s="133"/>
      <c r="HPI44" s="145"/>
      <c r="HPJ44" s="129"/>
      <c r="HPK44" s="130"/>
      <c r="HPL44" s="130"/>
      <c r="HPM44" s="131"/>
      <c r="HPN44" s="134"/>
      <c r="HPO44" s="130"/>
      <c r="HPP44" s="133"/>
      <c r="HPQ44" s="145"/>
      <c r="HPR44" s="129"/>
      <c r="HPS44" s="130"/>
      <c r="HPT44" s="130"/>
      <c r="HPU44" s="131"/>
      <c r="HPV44" s="134"/>
      <c r="HPW44" s="130"/>
      <c r="HPX44" s="133"/>
      <c r="HPY44" s="145"/>
      <c r="HPZ44" s="129"/>
      <c r="HQA44" s="130"/>
      <c r="HQB44" s="130"/>
      <c r="HQC44" s="131"/>
      <c r="HQD44" s="134"/>
      <c r="HQE44" s="130"/>
      <c r="HQF44" s="133"/>
      <c r="HQG44" s="145"/>
      <c r="HQH44" s="129"/>
      <c r="HQI44" s="130"/>
      <c r="HQJ44" s="130"/>
      <c r="HQK44" s="131"/>
      <c r="HQL44" s="134"/>
      <c r="HQM44" s="130"/>
      <c r="HQN44" s="133"/>
      <c r="HQO44" s="145"/>
      <c r="HQP44" s="129"/>
      <c r="HQQ44" s="130"/>
      <c r="HQR44" s="130"/>
      <c r="HQS44" s="131"/>
      <c r="HQT44" s="134"/>
      <c r="HQU44" s="130"/>
      <c r="HQV44" s="133"/>
      <c r="HQW44" s="145"/>
      <c r="HQX44" s="129"/>
      <c r="HQY44" s="130"/>
      <c r="HQZ44" s="130"/>
      <c r="HRA44" s="131"/>
      <c r="HRB44" s="134"/>
      <c r="HRC44" s="130"/>
      <c r="HRD44" s="133"/>
      <c r="HRE44" s="145"/>
      <c r="HRF44" s="129"/>
      <c r="HRG44" s="130"/>
      <c r="HRH44" s="130"/>
      <c r="HRI44" s="131"/>
      <c r="HRJ44" s="134"/>
      <c r="HRK44" s="130"/>
      <c r="HRL44" s="133"/>
      <c r="HRM44" s="145"/>
      <c r="HRN44" s="129"/>
      <c r="HRO44" s="130"/>
      <c r="HRP44" s="130"/>
      <c r="HRQ44" s="131"/>
      <c r="HRR44" s="134"/>
      <c r="HRS44" s="130"/>
      <c r="HRT44" s="133"/>
      <c r="HRU44" s="145"/>
      <c r="HRV44" s="129"/>
      <c r="HRW44" s="130"/>
      <c r="HRX44" s="130"/>
      <c r="HRY44" s="131"/>
      <c r="HRZ44" s="134"/>
      <c r="HSA44" s="130"/>
      <c r="HSB44" s="133"/>
      <c r="HSC44" s="145"/>
      <c r="HSD44" s="129"/>
      <c r="HSE44" s="130"/>
      <c r="HSF44" s="130"/>
      <c r="HSG44" s="131"/>
      <c r="HSH44" s="134"/>
      <c r="HSI44" s="130"/>
      <c r="HSJ44" s="133"/>
      <c r="HSK44" s="145"/>
      <c r="HSL44" s="129"/>
      <c r="HSM44" s="130"/>
      <c r="HSN44" s="130"/>
      <c r="HSO44" s="131"/>
      <c r="HSP44" s="134"/>
      <c r="HSQ44" s="130"/>
      <c r="HSR44" s="133"/>
      <c r="HSS44" s="145"/>
      <c r="HST44" s="129"/>
      <c r="HSU44" s="130"/>
      <c r="HSV44" s="130"/>
      <c r="HSW44" s="131"/>
      <c r="HSX44" s="134"/>
      <c r="HSY44" s="130"/>
      <c r="HSZ44" s="133"/>
      <c r="HTA44" s="145"/>
      <c r="HTB44" s="129"/>
      <c r="HTC44" s="130"/>
      <c r="HTD44" s="130"/>
      <c r="HTE44" s="131"/>
      <c r="HTF44" s="134"/>
      <c r="HTG44" s="130"/>
      <c r="HTH44" s="133"/>
      <c r="HTI44" s="145"/>
      <c r="HTJ44" s="129"/>
      <c r="HTK44" s="130"/>
      <c r="HTL44" s="130"/>
      <c r="HTM44" s="131"/>
      <c r="HTN44" s="134"/>
      <c r="HTO44" s="130"/>
      <c r="HTP44" s="133"/>
      <c r="HTQ44" s="145"/>
      <c r="HTR44" s="129"/>
      <c r="HTS44" s="130"/>
      <c r="HTT44" s="130"/>
      <c r="HTU44" s="131"/>
      <c r="HTV44" s="134"/>
      <c r="HTW44" s="130"/>
      <c r="HTX44" s="133"/>
      <c r="HTY44" s="145"/>
      <c r="HTZ44" s="129"/>
      <c r="HUA44" s="130"/>
      <c r="HUB44" s="130"/>
      <c r="HUC44" s="131"/>
      <c r="HUD44" s="134"/>
      <c r="HUE44" s="130"/>
      <c r="HUF44" s="133"/>
      <c r="HUG44" s="145"/>
      <c r="HUH44" s="129"/>
      <c r="HUI44" s="130"/>
      <c r="HUJ44" s="130"/>
      <c r="HUK44" s="131"/>
      <c r="HUL44" s="134"/>
      <c r="HUM44" s="130"/>
      <c r="HUN44" s="133"/>
      <c r="HUO44" s="145"/>
      <c r="HUP44" s="129"/>
      <c r="HUQ44" s="130"/>
      <c r="HUR44" s="130"/>
      <c r="HUS44" s="131"/>
      <c r="HUT44" s="134"/>
      <c r="HUU44" s="130"/>
      <c r="HUV44" s="133"/>
      <c r="HUW44" s="145"/>
      <c r="HUX44" s="129"/>
      <c r="HUY44" s="130"/>
      <c r="HUZ44" s="130"/>
      <c r="HVA44" s="131"/>
      <c r="HVB44" s="134"/>
      <c r="HVC44" s="130"/>
      <c r="HVD44" s="133"/>
      <c r="HVE44" s="145"/>
      <c r="HVF44" s="129"/>
      <c r="HVG44" s="130"/>
      <c r="HVH44" s="130"/>
      <c r="HVI44" s="131"/>
      <c r="HVJ44" s="134"/>
      <c r="HVK44" s="130"/>
      <c r="HVL44" s="133"/>
      <c r="HVM44" s="145"/>
      <c r="HVN44" s="129"/>
      <c r="HVO44" s="130"/>
      <c r="HVP44" s="130"/>
      <c r="HVQ44" s="131"/>
      <c r="HVR44" s="134"/>
      <c r="HVS44" s="130"/>
      <c r="HVT44" s="133"/>
      <c r="HVU44" s="145"/>
      <c r="HVV44" s="129"/>
      <c r="HVW44" s="130"/>
      <c r="HVX44" s="130"/>
      <c r="HVY44" s="131"/>
      <c r="HVZ44" s="134"/>
      <c r="HWA44" s="130"/>
      <c r="HWB44" s="133"/>
      <c r="HWC44" s="145"/>
      <c r="HWD44" s="129"/>
      <c r="HWE44" s="130"/>
      <c r="HWF44" s="130"/>
      <c r="HWG44" s="131"/>
      <c r="HWH44" s="134"/>
      <c r="HWI44" s="130"/>
      <c r="HWJ44" s="133"/>
      <c r="HWK44" s="145"/>
      <c r="HWL44" s="129"/>
      <c r="HWM44" s="130"/>
      <c r="HWN44" s="130"/>
      <c r="HWO44" s="131"/>
      <c r="HWP44" s="134"/>
      <c r="HWQ44" s="130"/>
      <c r="HWR44" s="133"/>
      <c r="HWS44" s="145"/>
      <c r="HWT44" s="129"/>
      <c r="HWU44" s="130"/>
      <c r="HWV44" s="130"/>
      <c r="HWW44" s="131"/>
      <c r="HWX44" s="134"/>
      <c r="HWY44" s="130"/>
      <c r="HWZ44" s="133"/>
      <c r="HXA44" s="145"/>
      <c r="HXB44" s="129"/>
      <c r="HXC44" s="130"/>
      <c r="HXD44" s="130"/>
      <c r="HXE44" s="131"/>
      <c r="HXF44" s="134"/>
      <c r="HXG44" s="130"/>
      <c r="HXH44" s="133"/>
      <c r="HXI44" s="145"/>
      <c r="HXJ44" s="129"/>
      <c r="HXK44" s="130"/>
      <c r="HXL44" s="130"/>
      <c r="HXM44" s="131"/>
      <c r="HXN44" s="134"/>
      <c r="HXO44" s="130"/>
      <c r="HXP44" s="133"/>
      <c r="HXQ44" s="145"/>
      <c r="HXR44" s="129"/>
      <c r="HXS44" s="130"/>
      <c r="HXT44" s="130"/>
      <c r="HXU44" s="131"/>
      <c r="HXV44" s="134"/>
      <c r="HXW44" s="130"/>
      <c r="HXX44" s="133"/>
      <c r="HXY44" s="145"/>
      <c r="HXZ44" s="129"/>
      <c r="HYA44" s="130"/>
      <c r="HYB44" s="130"/>
      <c r="HYC44" s="131"/>
      <c r="HYD44" s="134"/>
      <c r="HYE44" s="130"/>
      <c r="HYF44" s="133"/>
      <c r="HYG44" s="145"/>
      <c r="HYH44" s="129"/>
      <c r="HYI44" s="130"/>
      <c r="HYJ44" s="130"/>
      <c r="HYK44" s="131"/>
      <c r="HYL44" s="134"/>
      <c r="HYM44" s="130"/>
      <c r="HYN44" s="133"/>
      <c r="HYO44" s="145"/>
      <c r="HYP44" s="129"/>
      <c r="HYQ44" s="130"/>
      <c r="HYR44" s="130"/>
      <c r="HYS44" s="131"/>
      <c r="HYT44" s="134"/>
      <c r="HYU44" s="130"/>
      <c r="HYV44" s="133"/>
      <c r="HYW44" s="145"/>
      <c r="HYX44" s="129"/>
      <c r="HYY44" s="130"/>
      <c r="HYZ44" s="130"/>
      <c r="HZA44" s="131"/>
      <c r="HZB44" s="134"/>
      <c r="HZC44" s="130"/>
      <c r="HZD44" s="133"/>
      <c r="HZE44" s="145"/>
      <c r="HZF44" s="129"/>
      <c r="HZG44" s="130"/>
      <c r="HZH44" s="130"/>
      <c r="HZI44" s="131"/>
      <c r="HZJ44" s="134"/>
      <c r="HZK44" s="130"/>
      <c r="HZL44" s="133"/>
      <c r="HZM44" s="145"/>
      <c r="HZN44" s="129"/>
      <c r="HZO44" s="130"/>
      <c r="HZP44" s="130"/>
      <c r="HZQ44" s="131"/>
      <c r="HZR44" s="134"/>
      <c r="HZS44" s="130"/>
      <c r="HZT44" s="133"/>
      <c r="HZU44" s="145"/>
      <c r="HZV44" s="129"/>
      <c r="HZW44" s="130"/>
      <c r="HZX44" s="130"/>
      <c r="HZY44" s="131"/>
      <c r="HZZ44" s="134"/>
      <c r="IAA44" s="130"/>
      <c r="IAB44" s="133"/>
      <c r="IAC44" s="145"/>
      <c r="IAD44" s="129"/>
      <c r="IAE44" s="130"/>
      <c r="IAF44" s="130"/>
      <c r="IAG44" s="131"/>
      <c r="IAH44" s="134"/>
      <c r="IAI44" s="130"/>
      <c r="IAJ44" s="133"/>
      <c r="IAK44" s="145"/>
      <c r="IAL44" s="129"/>
      <c r="IAM44" s="130"/>
      <c r="IAN44" s="130"/>
      <c r="IAO44" s="131"/>
      <c r="IAP44" s="134"/>
      <c r="IAQ44" s="130"/>
      <c r="IAR44" s="133"/>
      <c r="IAS44" s="145"/>
      <c r="IAT44" s="129"/>
      <c r="IAU44" s="130"/>
      <c r="IAV44" s="130"/>
      <c r="IAW44" s="131"/>
      <c r="IAX44" s="134"/>
      <c r="IAY44" s="130"/>
      <c r="IAZ44" s="133"/>
      <c r="IBA44" s="145"/>
      <c r="IBB44" s="129"/>
      <c r="IBC44" s="130"/>
      <c r="IBD44" s="130"/>
      <c r="IBE44" s="131"/>
      <c r="IBF44" s="134"/>
      <c r="IBG44" s="130"/>
      <c r="IBH44" s="133"/>
      <c r="IBI44" s="145"/>
      <c r="IBJ44" s="129"/>
      <c r="IBK44" s="130"/>
      <c r="IBL44" s="130"/>
      <c r="IBM44" s="131"/>
      <c r="IBN44" s="134"/>
      <c r="IBO44" s="130"/>
      <c r="IBP44" s="133"/>
      <c r="IBQ44" s="145"/>
      <c r="IBR44" s="129"/>
      <c r="IBS44" s="130"/>
      <c r="IBT44" s="130"/>
      <c r="IBU44" s="131"/>
      <c r="IBV44" s="134"/>
      <c r="IBW44" s="130"/>
      <c r="IBX44" s="133"/>
      <c r="IBY44" s="145"/>
      <c r="IBZ44" s="129"/>
      <c r="ICA44" s="130"/>
      <c r="ICB44" s="130"/>
      <c r="ICC44" s="131"/>
      <c r="ICD44" s="134"/>
      <c r="ICE44" s="130"/>
      <c r="ICF44" s="133"/>
      <c r="ICG44" s="145"/>
      <c r="ICH44" s="129"/>
      <c r="ICI44" s="130"/>
      <c r="ICJ44" s="130"/>
      <c r="ICK44" s="131"/>
      <c r="ICL44" s="134"/>
      <c r="ICM44" s="130"/>
      <c r="ICN44" s="133"/>
      <c r="ICO44" s="145"/>
      <c r="ICP44" s="129"/>
      <c r="ICQ44" s="130"/>
      <c r="ICR44" s="130"/>
      <c r="ICS44" s="131"/>
      <c r="ICT44" s="134"/>
      <c r="ICU44" s="130"/>
      <c r="ICV44" s="133"/>
      <c r="ICW44" s="145"/>
      <c r="ICX44" s="129"/>
      <c r="ICY44" s="130"/>
      <c r="ICZ44" s="130"/>
      <c r="IDA44" s="131"/>
      <c r="IDB44" s="134"/>
      <c r="IDC44" s="130"/>
      <c r="IDD44" s="133"/>
      <c r="IDE44" s="145"/>
      <c r="IDF44" s="129"/>
      <c r="IDG44" s="130"/>
      <c r="IDH44" s="130"/>
      <c r="IDI44" s="131"/>
      <c r="IDJ44" s="134"/>
      <c r="IDK44" s="130"/>
      <c r="IDL44" s="133"/>
      <c r="IDM44" s="145"/>
      <c r="IDN44" s="129"/>
      <c r="IDO44" s="130"/>
      <c r="IDP44" s="130"/>
      <c r="IDQ44" s="131"/>
      <c r="IDR44" s="134"/>
      <c r="IDS44" s="130"/>
      <c r="IDT44" s="133"/>
      <c r="IDU44" s="145"/>
      <c r="IDV44" s="129"/>
      <c r="IDW44" s="130"/>
      <c r="IDX44" s="130"/>
      <c r="IDY44" s="131"/>
      <c r="IDZ44" s="134"/>
      <c r="IEA44" s="130"/>
      <c r="IEB44" s="133"/>
      <c r="IEC44" s="145"/>
      <c r="IED44" s="129"/>
      <c r="IEE44" s="130"/>
      <c r="IEF44" s="130"/>
      <c r="IEG44" s="131"/>
      <c r="IEH44" s="134"/>
      <c r="IEI44" s="130"/>
      <c r="IEJ44" s="133"/>
      <c r="IEK44" s="145"/>
      <c r="IEL44" s="129"/>
      <c r="IEM44" s="130"/>
      <c r="IEN44" s="130"/>
      <c r="IEO44" s="131"/>
      <c r="IEP44" s="134"/>
      <c r="IEQ44" s="130"/>
      <c r="IER44" s="133"/>
      <c r="IES44" s="145"/>
      <c r="IET44" s="129"/>
      <c r="IEU44" s="130"/>
      <c r="IEV44" s="130"/>
      <c r="IEW44" s="131"/>
      <c r="IEX44" s="134"/>
      <c r="IEY44" s="130"/>
      <c r="IEZ44" s="133"/>
      <c r="IFA44" s="145"/>
      <c r="IFB44" s="129"/>
      <c r="IFC44" s="130"/>
      <c r="IFD44" s="130"/>
      <c r="IFE44" s="131"/>
      <c r="IFF44" s="134"/>
      <c r="IFG44" s="130"/>
      <c r="IFH44" s="133"/>
      <c r="IFI44" s="145"/>
      <c r="IFJ44" s="129"/>
      <c r="IFK44" s="130"/>
      <c r="IFL44" s="130"/>
      <c r="IFM44" s="131"/>
      <c r="IFN44" s="134"/>
      <c r="IFO44" s="130"/>
      <c r="IFP44" s="133"/>
      <c r="IFQ44" s="145"/>
      <c r="IFR44" s="129"/>
      <c r="IFS44" s="130"/>
      <c r="IFT44" s="130"/>
      <c r="IFU44" s="131"/>
      <c r="IFV44" s="134"/>
      <c r="IFW44" s="130"/>
      <c r="IFX44" s="133"/>
      <c r="IFY44" s="145"/>
      <c r="IFZ44" s="129"/>
      <c r="IGA44" s="130"/>
      <c r="IGB44" s="130"/>
      <c r="IGC44" s="131"/>
      <c r="IGD44" s="134"/>
      <c r="IGE44" s="130"/>
      <c r="IGF44" s="133"/>
      <c r="IGG44" s="145"/>
      <c r="IGH44" s="129"/>
      <c r="IGI44" s="130"/>
      <c r="IGJ44" s="130"/>
      <c r="IGK44" s="131"/>
      <c r="IGL44" s="134"/>
      <c r="IGM44" s="130"/>
      <c r="IGN44" s="133"/>
      <c r="IGO44" s="145"/>
      <c r="IGP44" s="129"/>
      <c r="IGQ44" s="130"/>
      <c r="IGR44" s="130"/>
      <c r="IGS44" s="131"/>
      <c r="IGT44" s="134"/>
      <c r="IGU44" s="130"/>
      <c r="IGV44" s="133"/>
      <c r="IGW44" s="145"/>
      <c r="IGX44" s="129"/>
      <c r="IGY44" s="130"/>
      <c r="IGZ44" s="130"/>
      <c r="IHA44" s="131"/>
      <c r="IHB44" s="134"/>
      <c r="IHC44" s="130"/>
      <c r="IHD44" s="133"/>
      <c r="IHE44" s="145"/>
      <c r="IHF44" s="129"/>
      <c r="IHG44" s="130"/>
      <c r="IHH44" s="130"/>
      <c r="IHI44" s="131"/>
      <c r="IHJ44" s="134"/>
      <c r="IHK44" s="130"/>
      <c r="IHL44" s="133"/>
      <c r="IHM44" s="145"/>
      <c r="IHN44" s="129"/>
      <c r="IHO44" s="130"/>
      <c r="IHP44" s="130"/>
      <c r="IHQ44" s="131"/>
      <c r="IHR44" s="134"/>
      <c r="IHS44" s="130"/>
      <c r="IHT44" s="133"/>
      <c r="IHU44" s="145"/>
      <c r="IHV44" s="129"/>
      <c r="IHW44" s="130"/>
      <c r="IHX44" s="130"/>
      <c r="IHY44" s="131"/>
      <c r="IHZ44" s="134"/>
      <c r="IIA44" s="130"/>
      <c r="IIB44" s="133"/>
      <c r="IIC44" s="145"/>
      <c r="IID44" s="129"/>
      <c r="IIE44" s="130"/>
      <c r="IIF44" s="130"/>
      <c r="IIG44" s="131"/>
      <c r="IIH44" s="134"/>
      <c r="III44" s="130"/>
      <c r="IIJ44" s="133"/>
      <c r="IIK44" s="145"/>
      <c r="IIL44" s="129"/>
      <c r="IIM44" s="130"/>
      <c r="IIN44" s="130"/>
      <c r="IIO44" s="131"/>
      <c r="IIP44" s="134"/>
      <c r="IIQ44" s="130"/>
      <c r="IIR44" s="133"/>
      <c r="IIS44" s="145"/>
      <c r="IIT44" s="129"/>
      <c r="IIU44" s="130"/>
      <c r="IIV44" s="130"/>
      <c r="IIW44" s="131"/>
      <c r="IIX44" s="134"/>
      <c r="IIY44" s="130"/>
      <c r="IIZ44" s="133"/>
      <c r="IJA44" s="145"/>
      <c r="IJB44" s="129"/>
      <c r="IJC44" s="130"/>
      <c r="IJD44" s="130"/>
      <c r="IJE44" s="131"/>
      <c r="IJF44" s="134"/>
      <c r="IJG44" s="130"/>
      <c r="IJH44" s="133"/>
      <c r="IJI44" s="145"/>
      <c r="IJJ44" s="129"/>
      <c r="IJK44" s="130"/>
      <c r="IJL44" s="130"/>
      <c r="IJM44" s="131"/>
      <c r="IJN44" s="134"/>
      <c r="IJO44" s="130"/>
      <c r="IJP44" s="133"/>
      <c r="IJQ44" s="145"/>
      <c r="IJR44" s="129"/>
      <c r="IJS44" s="130"/>
      <c r="IJT44" s="130"/>
      <c r="IJU44" s="131"/>
      <c r="IJV44" s="134"/>
      <c r="IJW44" s="130"/>
      <c r="IJX44" s="133"/>
      <c r="IJY44" s="145"/>
      <c r="IJZ44" s="129"/>
      <c r="IKA44" s="130"/>
      <c r="IKB44" s="130"/>
      <c r="IKC44" s="131"/>
      <c r="IKD44" s="134"/>
      <c r="IKE44" s="130"/>
      <c r="IKF44" s="133"/>
      <c r="IKG44" s="145"/>
      <c r="IKH44" s="129"/>
      <c r="IKI44" s="130"/>
      <c r="IKJ44" s="130"/>
      <c r="IKK44" s="131"/>
      <c r="IKL44" s="134"/>
      <c r="IKM44" s="130"/>
      <c r="IKN44" s="133"/>
      <c r="IKO44" s="145"/>
      <c r="IKP44" s="129"/>
      <c r="IKQ44" s="130"/>
      <c r="IKR44" s="130"/>
      <c r="IKS44" s="131"/>
      <c r="IKT44" s="134"/>
      <c r="IKU44" s="130"/>
      <c r="IKV44" s="133"/>
      <c r="IKW44" s="145"/>
      <c r="IKX44" s="129"/>
      <c r="IKY44" s="130"/>
      <c r="IKZ44" s="130"/>
      <c r="ILA44" s="131"/>
      <c r="ILB44" s="134"/>
      <c r="ILC44" s="130"/>
      <c r="ILD44" s="133"/>
      <c r="ILE44" s="145"/>
      <c r="ILF44" s="129"/>
      <c r="ILG44" s="130"/>
      <c r="ILH44" s="130"/>
      <c r="ILI44" s="131"/>
      <c r="ILJ44" s="134"/>
      <c r="ILK44" s="130"/>
      <c r="ILL44" s="133"/>
      <c r="ILM44" s="145"/>
      <c r="ILN44" s="129"/>
      <c r="ILO44" s="130"/>
      <c r="ILP44" s="130"/>
      <c r="ILQ44" s="131"/>
      <c r="ILR44" s="134"/>
      <c r="ILS44" s="130"/>
      <c r="ILT44" s="133"/>
      <c r="ILU44" s="145"/>
      <c r="ILV44" s="129"/>
      <c r="ILW44" s="130"/>
      <c r="ILX44" s="130"/>
      <c r="ILY44" s="131"/>
      <c r="ILZ44" s="134"/>
      <c r="IMA44" s="130"/>
      <c r="IMB44" s="133"/>
      <c r="IMC44" s="145"/>
      <c r="IMD44" s="129"/>
      <c r="IME44" s="130"/>
      <c r="IMF44" s="130"/>
      <c r="IMG44" s="131"/>
      <c r="IMH44" s="134"/>
      <c r="IMI44" s="130"/>
      <c r="IMJ44" s="133"/>
      <c r="IMK44" s="145"/>
      <c r="IML44" s="129"/>
      <c r="IMM44" s="130"/>
      <c r="IMN44" s="130"/>
      <c r="IMO44" s="131"/>
      <c r="IMP44" s="134"/>
      <c r="IMQ44" s="130"/>
      <c r="IMR44" s="133"/>
      <c r="IMS44" s="145"/>
      <c r="IMT44" s="129"/>
      <c r="IMU44" s="130"/>
      <c r="IMV44" s="130"/>
      <c r="IMW44" s="131"/>
      <c r="IMX44" s="134"/>
      <c r="IMY44" s="130"/>
      <c r="IMZ44" s="133"/>
      <c r="INA44" s="145"/>
      <c r="INB44" s="129"/>
      <c r="INC44" s="130"/>
      <c r="IND44" s="130"/>
      <c r="INE44" s="131"/>
      <c r="INF44" s="134"/>
      <c r="ING44" s="130"/>
      <c r="INH44" s="133"/>
      <c r="INI44" s="145"/>
      <c r="INJ44" s="129"/>
      <c r="INK44" s="130"/>
      <c r="INL44" s="130"/>
      <c r="INM44" s="131"/>
      <c r="INN44" s="134"/>
      <c r="INO44" s="130"/>
      <c r="INP44" s="133"/>
      <c r="INQ44" s="145"/>
      <c r="INR44" s="129"/>
      <c r="INS44" s="130"/>
      <c r="INT44" s="130"/>
      <c r="INU44" s="131"/>
      <c r="INV44" s="134"/>
      <c r="INW44" s="130"/>
      <c r="INX44" s="133"/>
      <c r="INY44" s="145"/>
      <c r="INZ44" s="129"/>
      <c r="IOA44" s="130"/>
      <c r="IOB44" s="130"/>
      <c r="IOC44" s="131"/>
      <c r="IOD44" s="134"/>
      <c r="IOE44" s="130"/>
      <c r="IOF44" s="133"/>
      <c r="IOG44" s="145"/>
      <c r="IOH44" s="129"/>
      <c r="IOI44" s="130"/>
      <c r="IOJ44" s="130"/>
      <c r="IOK44" s="131"/>
      <c r="IOL44" s="134"/>
      <c r="IOM44" s="130"/>
      <c r="ION44" s="133"/>
      <c r="IOO44" s="145"/>
      <c r="IOP44" s="129"/>
      <c r="IOQ44" s="130"/>
      <c r="IOR44" s="130"/>
      <c r="IOS44" s="131"/>
      <c r="IOT44" s="134"/>
      <c r="IOU44" s="130"/>
      <c r="IOV44" s="133"/>
      <c r="IOW44" s="145"/>
      <c r="IOX44" s="129"/>
      <c r="IOY44" s="130"/>
      <c r="IOZ44" s="130"/>
      <c r="IPA44" s="131"/>
      <c r="IPB44" s="134"/>
      <c r="IPC44" s="130"/>
      <c r="IPD44" s="133"/>
      <c r="IPE44" s="145"/>
      <c r="IPF44" s="129"/>
      <c r="IPG44" s="130"/>
      <c r="IPH44" s="130"/>
      <c r="IPI44" s="131"/>
      <c r="IPJ44" s="134"/>
      <c r="IPK44" s="130"/>
      <c r="IPL44" s="133"/>
      <c r="IPM44" s="145"/>
      <c r="IPN44" s="129"/>
      <c r="IPO44" s="130"/>
      <c r="IPP44" s="130"/>
      <c r="IPQ44" s="131"/>
      <c r="IPR44" s="134"/>
      <c r="IPS44" s="130"/>
      <c r="IPT44" s="133"/>
      <c r="IPU44" s="145"/>
      <c r="IPV44" s="129"/>
      <c r="IPW44" s="130"/>
      <c r="IPX44" s="130"/>
      <c r="IPY44" s="131"/>
      <c r="IPZ44" s="134"/>
      <c r="IQA44" s="130"/>
      <c r="IQB44" s="133"/>
      <c r="IQC44" s="145"/>
      <c r="IQD44" s="129"/>
      <c r="IQE44" s="130"/>
      <c r="IQF44" s="130"/>
      <c r="IQG44" s="131"/>
      <c r="IQH44" s="134"/>
      <c r="IQI44" s="130"/>
      <c r="IQJ44" s="133"/>
      <c r="IQK44" s="145"/>
      <c r="IQL44" s="129"/>
      <c r="IQM44" s="130"/>
      <c r="IQN44" s="130"/>
      <c r="IQO44" s="131"/>
      <c r="IQP44" s="134"/>
      <c r="IQQ44" s="130"/>
      <c r="IQR44" s="133"/>
      <c r="IQS44" s="145"/>
      <c r="IQT44" s="129"/>
      <c r="IQU44" s="130"/>
      <c r="IQV44" s="130"/>
      <c r="IQW44" s="131"/>
      <c r="IQX44" s="134"/>
      <c r="IQY44" s="130"/>
      <c r="IQZ44" s="133"/>
      <c r="IRA44" s="145"/>
      <c r="IRB44" s="129"/>
      <c r="IRC44" s="130"/>
      <c r="IRD44" s="130"/>
      <c r="IRE44" s="131"/>
      <c r="IRF44" s="134"/>
      <c r="IRG44" s="130"/>
      <c r="IRH44" s="133"/>
      <c r="IRI44" s="145"/>
      <c r="IRJ44" s="129"/>
      <c r="IRK44" s="130"/>
      <c r="IRL44" s="130"/>
      <c r="IRM44" s="131"/>
      <c r="IRN44" s="134"/>
      <c r="IRO44" s="130"/>
      <c r="IRP44" s="133"/>
      <c r="IRQ44" s="145"/>
      <c r="IRR44" s="129"/>
      <c r="IRS44" s="130"/>
      <c r="IRT44" s="130"/>
      <c r="IRU44" s="131"/>
      <c r="IRV44" s="134"/>
      <c r="IRW44" s="130"/>
      <c r="IRX44" s="133"/>
      <c r="IRY44" s="145"/>
      <c r="IRZ44" s="129"/>
      <c r="ISA44" s="130"/>
      <c r="ISB44" s="130"/>
      <c r="ISC44" s="131"/>
      <c r="ISD44" s="134"/>
      <c r="ISE44" s="130"/>
      <c r="ISF44" s="133"/>
      <c r="ISG44" s="145"/>
      <c r="ISH44" s="129"/>
      <c r="ISI44" s="130"/>
      <c r="ISJ44" s="130"/>
      <c r="ISK44" s="131"/>
      <c r="ISL44" s="134"/>
      <c r="ISM44" s="130"/>
      <c r="ISN44" s="133"/>
      <c r="ISO44" s="145"/>
      <c r="ISP44" s="129"/>
      <c r="ISQ44" s="130"/>
      <c r="ISR44" s="130"/>
      <c r="ISS44" s="131"/>
      <c r="IST44" s="134"/>
      <c r="ISU44" s="130"/>
      <c r="ISV44" s="133"/>
      <c r="ISW44" s="145"/>
      <c r="ISX44" s="129"/>
      <c r="ISY44" s="130"/>
      <c r="ISZ44" s="130"/>
      <c r="ITA44" s="131"/>
      <c r="ITB44" s="134"/>
      <c r="ITC44" s="130"/>
      <c r="ITD44" s="133"/>
      <c r="ITE44" s="145"/>
      <c r="ITF44" s="129"/>
      <c r="ITG44" s="130"/>
      <c r="ITH44" s="130"/>
      <c r="ITI44" s="131"/>
      <c r="ITJ44" s="134"/>
      <c r="ITK44" s="130"/>
      <c r="ITL44" s="133"/>
      <c r="ITM44" s="145"/>
      <c r="ITN44" s="129"/>
      <c r="ITO44" s="130"/>
      <c r="ITP44" s="130"/>
      <c r="ITQ44" s="131"/>
      <c r="ITR44" s="134"/>
      <c r="ITS44" s="130"/>
      <c r="ITT44" s="133"/>
      <c r="ITU44" s="145"/>
      <c r="ITV44" s="129"/>
      <c r="ITW44" s="130"/>
      <c r="ITX44" s="130"/>
      <c r="ITY44" s="131"/>
      <c r="ITZ44" s="134"/>
      <c r="IUA44" s="130"/>
      <c r="IUB44" s="133"/>
      <c r="IUC44" s="145"/>
      <c r="IUD44" s="129"/>
      <c r="IUE44" s="130"/>
      <c r="IUF44" s="130"/>
      <c r="IUG44" s="131"/>
      <c r="IUH44" s="134"/>
      <c r="IUI44" s="130"/>
      <c r="IUJ44" s="133"/>
      <c r="IUK44" s="145"/>
      <c r="IUL44" s="129"/>
      <c r="IUM44" s="130"/>
      <c r="IUN44" s="130"/>
      <c r="IUO44" s="131"/>
      <c r="IUP44" s="134"/>
      <c r="IUQ44" s="130"/>
      <c r="IUR44" s="133"/>
      <c r="IUS44" s="145"/>
      <c r="IUT44" s="129"/>
      <c r="IUU44" s="130"/>
      <c r="IUV44" s="130"/>
      <c r="IUW44" s="131"/>
      <c r="IUX44" s="134"/>
      <c r="IUY44" s="130"/>
      <c r="IUZ44" s="133"/>
      <c r="IVA44" s="145"/>
      <c r="IVB44" s="129"/>
      <c r="IVC44" s="130"/>
      <c r="IVD44" s="130"/>
      <c r="IVE44" s="131"/>
      <c r="IVF44" s="134"/>
      <c r="IVG44" s="130"/>
      <c r="IVH44" s="133"/>
      <c r="IVI44" s="145"/>
      <c r="IVJ44" s="129"/>
      <c r="IVK44" s="130"/>
      <c r="IVL44" s="130"/>
      <c r="IVM44" s="131"/>
      <c r="IVN44" s="134"/>
      <c r="IVO44" s="130"/>
      <c r="IVP44" s="133"/>
      <c r="IVQ44" s="145"/>
      <c r="IVR44" s="129"/>
      <c r="IVS44" s="130"/>
      <c r="IVT44" s="130"/>
      <c r="IVU44" s="131"/>
      <c r="IVV44" s="134"/>
      <c r="IVW44" s="130"/>
      <c r="IVX44" s="133"/>
      <c r="IVY44" s="145"/>
      <c r="IVZ44" s="129"/>
      <c r="IWA44" s="130"/>
      <c r="IWB44" s="130"/>
      <c r="IWC44" s="131"/>
      <c r="IWD44" s="134"/>
      <c r="IWE44" s="130"/>
      <c r="IWF44" s="133"/>
      <c r="IWG44" s="145"/>
      <c r="IWH44" s="129"/>
      <c r="IWI44" s="130"/>
      <c r="IWJ44" s="130"/>
      <c r="IWK44" s="131"/>
      <c r="IWL44" s="134"/>
      <c r="IWM44" s="130"/>
      <c r="IWN44" s="133"/>
      <c r="IWO44" s="145"/>
      <c r="IWP44" s="129"/>
      <c r="IWQ44" s="130"/>
      <c r="IWR44" s="130"/>
      <c r="IWS44" s="131"/>
      <c r="IWT44" s="134"/>
      <c r="IWU44" s="130"/>
      <c r="IWV44" s="133"/>
      <c r="IWW44" s="145"/>
      <c r="IWX44" s="129"/>
      <c r="IWY44" s="130"/>
      <c r="IWZ44" s="130"/>
      <c r="IXA44" s="131"/>
      <c r="IXB44" s="134"/>
      <c r="IXC44" s="130"/>
      <c r="IXD44" s="133"/>
      <c r="IXE44" s="145"/>
      <c r="IXF44" s="129"/>
      <c r="IXG44" s="130"/>
      <c r="IXH44" s="130"/>
      <c r="IXI44" s="131"/>
      <c r="IXJ44" s="134"/>
      <c r="IXK44" s="130"/>
      <c r="IXL44" s="133"/>
      <c r="IXM44" s="145"/>
      <c r="IXN44" s="129"/>
      <c r="IXO44" s="130"/>
      <c r="IXP44" s="130"/>
      <c r="IXQ44" s="131"/>
      <c r="IXR44" s="134"/>
      <c r="IXS44" s="130"/>
      <c r="IXT44" s="133"/>
      <c r="IXU44" s="145"/>
      <c r="IXV44" s="129"/>
      <c r="IXW44" s="130"/>
      <c r="IXX44" s="130"/>
      <c r="IXY44" s="131"/>
      <c r="IXZ44" s="134"/>
      <c r="IYA44" s="130"/>
      <c r="IYB44" s="133"/>
      <c r="IYC44" s="145"/>
      <c r="IYD44" s="129"/>
      <c r="IYE44" s="130"/>
      <c r="IYF44" s="130"/>
      <c r="IYG44" s="131"/>
      <c r="IYH44" s="134"/>
      <c r="IYI44" s="130"/>
      <c r="IYJ44" s="133"/>
      <c r="IYK44" s="145"/>
      <c r="IYL44" s="129"/>
      <c r="IYM44" s="130"/>
      <c r="IYN44" s="130"/>
      <c r="IYO44" s="131"/>
      <c r="IYP44" s="134"/>
      <c r="IYQ44" s="130"/>
      <c r="IYR44" s="133"/>
      <c r="IYS44" s="145"/>
      <c r="IYT44" s="129"/>
      <c r="IYU44" s="130"/>
      <c r="IYV44" s="130"/>
      <c r="IYW44" s="131"/>
      <c r="IYX44" s="134"/>
      <c r="IYY44" s="130"/>
      <c r="IYZ44" s="133"/>
      <c r="IZA44" s="145"/>
      <c r="IZB44" s="129"/>
      <c r="IZC44" s="130"/>
      <c r="IZD44" s="130"/>
      <c r="IZE44" s="131"/>
      <c r="IZF44" s="134"/>
      <c r="IZG44" s="130"/>
      <c r="IZH44" s="133"/>
      <c r="IZI44" s="145"/>
      <c r="IZJ44" s="129"/>
      <c r="IZK44" s="130"/>
      <c r="IZL44" s="130"/>
      <c r="IZM44" s="131"/>
      <c r="IZN44" s="134"/>
      <c r="IZO44" s="130"/>
      <c r="IZP44" s="133"/>
      <c r="IZQ44" s="145"/>
      <c r="IZR44" s="129"/>
      <c r="IZS44" s="130"/>
      <c r="IZT44" s="130"/>
      <c r="IZU44" s="131"/>
      <c r="IZV44" s="134"/>
      <c r="IZW44" s="130"/>
      <c r="IZX44" s="133"/>
      <c r="IZY44" s="145"/>
      <c r="IZZ44" s="129"/>
      <c r="JAA44" s="130"/>
      <c r="JAB44" s="130"/>
      <c r="JAC44" s="131"/>
      <c r="JAD44" s="134"/>
      <c r="JAE44" s="130"/>
      <c r="JAF44" s="133"/>
      <c r="JAG44" s="145"/>
      <c r="JAH44" s="129"/>
      <c r="JAI44" s="130"/>
      <c r="JAJ44" s="130"/>
      <c r="JAK44" s="131"/>
      <c r="JAL44" s="134"/>
      <c r="JAM44" s="130"/>
      <c r="JAN44" s="133"/>
      <c r="JAO44" s="145"/>
      <c r="JAP44" s="129"/>
      <c r="JAQ44" s="130"/>
      <c r="JAR44" s="130"/>
      <c r="JAS44" s="131"/>
      <c r="JAT44" s="134"/>
      <c r="JAU44" s="130"/>
      <c r="JAV44" s="133"/>
      <c r="JAW44" s="145"/>
      <c r="JAX44" s="129"/>
      <c r="JAY44" s="130"/>
      <c r="JAZ44" s="130"/>
      <c r="JBA44" s="131"/>
      <c r="JBB44" s="134"/>
      <c r="JBC44" s="130"/>
      <c r="JBD44" s="133"/>
      <c r="JBE44" s="145"/>
      <c r="JBF44" s="129"/>
      <c r="JBG44" s="130"/>
      <c r="JBH44" s="130"/>
      <c r="JBI44" s="131"/>
      <c r="JBJ44" s="134"/>
      <c r="JBK44" s="130"/>
      <c r="JBL44" s="133"/>
      <c r="JBM44" s="145"/>
      <c r="JBN44" s="129"/>
      <c r="JBO44" s="130"/>
      <c r="JBP44" s="130"/>
      <c r="JBQ44" s="131"/>
      <c r="JBR44" s="134"/>
      <c r="JBS44" s="130"/>
      <c r="JBT44" s="133"/>
      <c r="JBU44" s="145"/>
      <c r="JBV44" s="129"/>
      <c r="JBW44" s="130"/>
      <c r="JBX44" s="130"/>
      <c r="JBY44" s="131"/>
      <c r="JBZ44" s="134"/>
      <c r="JCA44" s="130"/>
      <c r="JCB44" s="133"/>
      <c r="JCC44" s="145"/>
      <c r="JCD44" s="129"/>
      <c r="JCE44" s="130"/>
      <c r="JCF44" s="130"/>
      <c r="JCG44" s="131"/>
      <c r="JCH44" s="134"/>
      <c r="JCI44" s="130"/>
      <c r="JCJ44" s="133"/>
      <c r="JCK44" s="145"/>
      <c r="JCL44" s="129"/>
      <c r="JCM44" s="130"/>
      <c r="JCN44" s="130"/>
      <c r="JCO44" s="131"/>
      <c r="JCP44" s="134"/>
      <c r="JCQ44" s="130"/>
      <c r="JCR44" s="133"/>
      <c r="JCS44" s="145"/>
      <c r="JCT44" s="129"/>
      <c r="JCU44" s="130"/>
      <c r="JCV44" s="130"/>
      <c r="JCW44" s="131"/>
      <c r="JCX44" s="134"/>
      <c r="JCY44" s="130"/>
      <c r="JCZ44" s="133"/>
      <c r="JDA44" s="145"/>
      <c r="JDB44" s="129"/>
      <c r="JDC44" s="130"/>
      <c r="JDD44" s="130"/>
      <c r="JDE44" s="131"/>
      <c r="JDF44" s="134"/>
      <c r="JDG44" s="130"/>
      <c r="JDH44" s="133"/>
      <c r="JDI44" s="145"/>
      <c r="JDJ44" s="129"/>
      <c r="JDK44" s="130"/>
      <c r="JDL44" s="130"/>
      <c r="JDM44" s="131"/>
      <c r="JDN44" s="134"/>
      <c r="JDO44" s="130"/>
      <c r="JDP44" s="133"/>
      <c r="JDQ44" s="145"/>
      <c r="JDR44" s="129"/>
      <c r="JDS44" s="130"/>
      <c r="JDT44" s="130"/>
      <c r="JDU44" s="131"/>
      <c r="JDV44" s="134"/>
      <c r="JDW44" s="130"/>
      <c r="JDX44" s="133"/>
      <c r="JDY44" s="145"/>
      <c r="JDZ44" s="129"/>
      <c r="JEA44" s="130"/>
      <c r="JEB44" s="130"/>
      <c r="JEC44" s="131"/>
      <c r="JED44" s="134"/>
      <c r="JEE44" s="130"/>
      <c r="JEF44" s="133"/>
      <c r="JEG44" s="145"/>
      <c r="JEH44" s="129"/>
      <c r="JEI44" s="130"/>
      <c r="JEJ44" s="130"/>
      <c r="JEK44" s="131"/>
      <c r="JEL44" s="134"/>
      <c r="JEM44" s="130"/>
      <c r="JEN44" s="133"/>
      <c r="JEO44" s="145"/>
      <c r="JEP44" s="129"/>
      <c r="JEQ44" s="130"/>
      <c r="JER44" s="130"/>
      <c r="JES44" s="131"/>
      <c r="JET44" s="134"/>
      <c r="JEU44" s="130"/>
      <c r="JEV44" s="133"/>
      <c r="JEW44" s="145"/>
      <c r="JEX44" s="129"/>
      <c r="JEY44" s="130"/>
      <c r="JEZ44" s="130"/>
      <c r="JFA44" s="131"/>
      <c r="JFB44" s="134"/>
      <c r="JFC44" s="130"/>
      <c r="JFD44" s="133"/>
      <c r="JFE44" s="145"/>
      <c r="JFF44" s="129"/>
      <c r="JFG44" s="130"/>
      <c r="JFH44" s="130"/>
      <c r="JFI44" s="131"/>
      <c r="JFJ44" s="134"/>
      <c r="JFK44" s="130"/>
      <c r="JFL44" s="133"/>
      <c r="JFM44" s="145"/>
      <c r="JFN44" s="129"/>
      <c r="JFO44" s="130"/>
      <c r="JFP44" s="130"/>
      <c r="JFQ44" s="131"/>
      <c r="JFR44" s="134"/>
      <c r="JFS44" s="130"/>
      <c r="JFT44" s="133"/>
      <c r="JFU44" s="145"/>
      <c r="JFV44" s="129"/>
      <c r="JFW44" s="130"/>
      <c r="JFX44" s="130"/>
      <c r="JFY44" s="131"/>
      <c r="JFZ44" s="134"/>
      <c r="JGA44" s="130"/>
      <c r="JGB44" s="133"/>
      <c r="JGC44" s="145"/>
      <c r="JGD44" s="129"/>
      <c r="JGE44" s="130"/>
      <c r="JGF44" s="130"/>
      <c r="JGG44" s="131"/>
      <c r="JGH44" s="134"/>
      <c r="JGI44" s="130"/>
      <c r="JGJ44" s="133"/>
      <c r="JGK44" s="145"/>
      <c r="JGL44" s="129"/>
      <c r="JGM44" s="130"/>
      <c r="JGN44" s="130"/>
      <c r="JGO44" s="131"/>
      <c r="JGP44" s="134"/>
      <c r="JGQ44" s="130"/>
      <c r="JGR44" s="133"/>
      <c r="JGS44" s="145"/>
      <c r="JGT44" s="129"/>
      <c r="JGU44" s="130"/>
      <c r="JGV44" s="130"/>
      <c r="JGW44" s="131"/>
      <c r="JGX44" s="134"/>
      <c r="JGY44" s="130"/>
      <c r="JGZ44" s="133"/>
      <c r="JHA44" s="145"/>
      <c r="JHB44" s="129"/>
      <c r="JHC44" s="130"/>
      <c r="JHD44" s="130"/>
      <c r="JHE44" s="131"/>
      <c r="JHF44" s="134"/>
      <c r="JHG44" s="130"/>
      <c r="JHH44" s="133"/>
      <c r="JHI44" s="145"/>
      <c r="JHJ44" s="129"/>
      <c r="JHK44" s="130"/>
      <c r="JHL44" s="130"/>
      <c r="JHM44" s="131"/>
      <c r="JHN44" s="134"/>
      <c r="JHO44" s="130"/>
      <c r="JHP44" s="133"/>
      <c r="JHQ44" s="145"/>
      <c r="JHR44" s="129"/>
      <c r="JHS44" s="130"/>
      <c r="JHT44" s="130"/>
      <c r="JHU44" s="131"/>
      <c r="JHV44" s="134"/>
      <c r="JHW44" s="130"/>
      <c r="JHX44" s="133"/>
      <c r="JHY44" s="145"/>
      <c r="JHZ44" s="129"/>
      <c r="JIA44" s="130"/>
      <c r="JIB44" s="130"/>
      <c r="JIC44" s="131"/>
      <c r="JID44" s="134"/>
      <c r="JIE44" s="130"/>
      <c r="JIF44" s="133"/>
      <c r="JIG44" s="145"/>
      <c r="JIH44" s="129"/>
      <c r="JII44" s="130"/>
      <c r="JIJ44" s="130"/>
      <c r="JIK44" s="131"/>
      <c r="JIL44" s="134"/>
      <c r="JIM44" s="130"/>
      <c r="JIN44" s="133"/>
      <c r="JIO44" s="145"/>
      <c r="JIP44" s="129"/>
      <c r="JIQ44" s="130"/>
      <c r="JIR44" s="130"/>
      <c r="JIS44" s="131"/>
      <c r="JIT44" s="134"/>
      <c r="JIU44" s="130"/>
      <c r="JIV44" s="133"/>
      <c r="JIW44" s="145"/>
      <c r="JIX44" s="129"/>
      <c r="JIY44" s="130"/>
      <c r="JIZ44" s="130"/>
      <c r="JJA44" s="131"/>
      <c r="JJB44" s="134"/>
      <c r="JJC44" s="130"/>
      <c r="JJD44" s="133"/>
      <c r="JJE44" s="145"/>
      <c r="JJF44" s="129"/>
      <c r="JJG44" s="130"/>
      <c r="JJH44" s="130"/>
      <c r="JJI44" s="131"/>
      <c r="JJJ44" s="134"/>
      <c r="JJK44" s="130"/>
      <c r="JJL44" s="133"/>
      <c r="JJM44" s="145"/>
      <c r="JJN44" s="129"/>
      <c r="JJO44" s="130"/>
      <c r="JJP44" s="130"/>
      <c r="JJQ44" s="131"/>
      <c r="JJR44" s="134"/>
      <c r="JJS44" s="130"/>
      <c r="JJT44" s="133"/>
      <c r="JJU44" s="145"/>
      <c r="JJV44" s="129"/>
      <c r="JJW44" s="130"/>
      <c r="JJX44" s="130"/>
      <c r="JJY44" s="131"/>
      <c r="JJZ44" s="134"/>
      <c r="JKA44" s="130"/>
      <c r="JKB44" s="133"/>
      <c r="JKC44" s="145"/>
      <c r="JKD44" s="129"/>
      <c r="JKE44" s="130"/>
      <c r="JKF44" s="130"/>
      <c r="JKG44" s="131"/>
      <c r="JKH44" s="134"/>
      <c r="JKI44" s="130"/>
      <c r="JKJ44" s="133"/>
      <c r="JKK44" s="145"/>
      <c r="JKL44" s="129"/>
      <c r="JKM44" s="130"/>
      <c r="JKN44" s="130"/>
      <c r="JKO44" s="131"/>
      <c r="JKP44" s="134"/>
      <c r="JKQ44" s="130"/>
      <c r="JKR44" s="133"/>
      <c r="JKS44" s="145"/>
      <c r="JKT44" s="129"/>
      <c r="JKU44" s="130"/>
      <c r="JKV44" s="130"/>
      <c r="JKW44" s="131"/>
      <c r="JKX44" s="134"/>
      <c r="JKY44" s="130"/>
      <c r="JKZ44" s="133"/>
      <c r="JLA44" s="145"/>
      <c r="JLB44" s="129"/>
      <c r="JLC44" s="130"/>
      <c r="JLD44" s="130"/>
      <c r="JLE44" s="131"/>
      <c r="JLF44" s="134"/>
      <c r="JLG44" s="130"/>
      <c r="JLH44" s="133"/>
      <c r="JLI44" s="145"/>
      <c r="JLJ44" s="129"/>
      <c r="JLK44" s="130"/>
      <c r="JLL44" s="130"/>
      <c r="JLM44" s="131"/>
      <c r="JLN44" s="134"/>
      <c r="JLO44" s="130"/>
      <c r="JLP44" s="133"/>
      <c r="JLQ44" s="145"/>
      <c r="JLR44" s="129"/>
      <c r="JLS44" s="130"/>
      <c r="JLT44" s="130"/>
      <c r="JLU44" s="131"/>
      <c r="JLV44" s="134"/>
      <c r="JLW44" s="130"/>
      <c r="JLX44" s="133"/>
      <c r="JLY44" s="145"/>
      <c r="JLZ44" s="129"/>
      <c r="JMA44" s="130"/>
      <c r="JMB44" s="130"/>
      <c r="JMC44" s="131"/>
      <c r="JMD44" s="134"/>
      <c r="JME44" s="130"/>
      <c r="JMF44" s="133"/>
      <c r="JMG44" s="145"/>
      <c r="JMH44" s="129"/>
      <c r="JMI44" s="130"/>
      <c r="JMJ44" s="130"/>
      <c r="JMK44" s="131"/>
      <c r="JML44" s="134"/>
      <c r="JMM44" s="130"/>
      <c r="JMN44" s="133"/>
      <c r="JMO44" s="145"/>
      <c r="JMP44" s="129"/>
      <c r="JMQ44" s="130"/>
      <c r="JMR44" s="130"/>
      <c r="JMS44" s="131"/>
      <c r="JMT44" s="134"/>
      <c r="JMU44" s="130"/>
      <c r="JMV44" s="133"/>
      <c r="JMW44" s="145"/>
      <c r="JMX44" s="129"/>
      <c r="JMY44" s="130"/>
      <c r="JMZ44" s="130"/>
      <c r="JNA44" s="131"/>
      <c r="JNB44" s="134"/>
      <c r="JNC44" s="130"/>
      <c r="JND44" s="133"/>
      <c r="JNE44" s="145"/>
      <c r="JNF44" s="129"/>
      <c r="JNG44" s="130"/>
      <c r="JNH44" s="130"/>
      <c r="JNI44" s="131"/>
      <c r="JNJ44" s="134"/>
      <c r="JNK44" s="130"/>
      <c r="JNL44" s="133"/>
      <c r="JNM44" s="145"/>
      <c r="JNN44" s="129"/>
      <c r="JNO44" s="130"/>
      <c r="JNP44" s="130"/>
      <c r="JNQ44" s="131"/>
      <c r="JNR44" s="134"/>
      <c r="JNS44" s="130"/>
      <c r="JNT44" s="133"/>
      <c r="JNU44" s="145"/>
      <c r="JNV44" s="129"/>
      <c r="JNW44" s="130"/>
      <c r="JNX44" s="130"/>
      <c r="JNY44" s="131"/>
      <c r="JNZ44" s="134"/>
      <c r="JOA44" s="130"/>
      <c r="JOB44" s="133"/>
      <c r="JOC44" s="145"/>
      <c r="JOD44" s="129"/>
      <c r="JOE44" s="130"/>
      <c r="JOF44" s="130"/>
      <c r="JOG44" s="131"/>
      <c r="JOH44" s="134"/>
      <c r="JOI44" s="130"/>
      <c r="JOJ44" s="133"/>
      <c r="JOK44" s="145"/>
      <c r="JOL44" s="129"/>
      <c r="JOM44" s="130"/>
      <c r="JON44" s="130"/>
      <c r="JOO44" s="131"/>
      <c r="JOP44" s="134"/>
      <c r="JOQ44" s="130"/>
      <c r="JOR44" s="133"/>
      <c r="JOS44" s="145"/>
      <c r="JOT44" s="129"/>
      <c r="JOU44" s="130"/>
      <c r="JOV44" s="130"/>
      <c r="JOW44" s="131"/>
      <c r="JOX44" s="134"/>
      <c r="JOY44" s="130"/>
      <c r="JOZ44" s="133"/>
      <c r="JPA44" s="145"/>
      <c r="JPB44" s="129"/>
      <c r="JPC44" s="130"/>
      <c r="JPD44" s="130"/>
      <c r="JPE44" s="131"/>
      <c r="JPF44" s="134"/>
      <c r="JPG44" s="130"/>
      <c r="JPH44" s="133"/>
      <c r="JPI44" s="145"/>
      <c r="JPJ44" s="129"/>
      <c r="JPK44" s="130"/>
      <c r="JPL44" s="130"/>
      <c r="JPM44" s="131"/>
      <c r="JPN44" s="134"/>
      <c r="JPO44" s="130"/>
      <c r="JPP44" s="133"/>
      <c r="JPQ44" s="145"/>
      <c r="JPR44" s="129"/>
      <c r="JPS44" s="130"/>
      <c r="JPT44" s="130"/>
      <c r="JPU44" s="131"/>
      <c r="JPV44" s="134"/>
      <c r="JPW44" s="130"/>
      <c r="JPX44" s="133"/>
      <c r="JPY44" s="145"/>
      <c r="JPZ44" s="129"/>
      <c r="JQA44" s="130"/>
      <c r="JQB44" s="130"/>
      <c r="JQC44" s="131"/>
      <c r="JQD44" s="134"/>
      <c r="JQE44" s="130"/>
      <c r="JQF44" s="133"/>
      <c r="JQG44" s="145"/>
      <c r="JQH44" s="129"/>
      <c r="JQI44" s="130"/>
      <c r="JQJ44" s="130"/>
      <c r="JQK44" s="131"/>
      <c r="JQL44" s="134"/>
      <c r="JQM44" s="130"/>
      <c r="JQN44" s="133"/>
      <c r="JQO44" s="145"/>
      <c r="JQP44" s="129"/>
      <c r="JQQ44" s="130"/>
      <c r="JQR44" s="130"/>
      <c r="JQS44" s="131"/>
      <c r="JQT44" s="134"/>
      <c r="JQU44" s="130"/>
      <c r="JQV44" s="133"/>
      <c r="JQW44" s="145"/>
      <c r="JQX44" s="129"/>
      <c r="JQY44" s="130"/>
      <c r="JQZ44" s="130"/>
      <c r="JRA44" s="131"/>
      <c r="JRB44" s="134"/>
      <c r="JRC44" s="130"/>
      <c r="JRD44" s="133"/>
      <c r="JRE44" s="145"/>
      <c r="JRF44" s="129"/>
      <c r="JRG44" s="130"/>
      <c r="JRH44" s="130"/>
      <c r="JRI44" s="131"/>
      <c r="JRJ44" s="134"/>
      <c r="JRK44" s="130"/>
      <c r="JRL44" s="133"/>
      <c r="JRM44" s="145"/>
      <c r="JRN44" s="129"/>
      <c r="JRO44" s="130"/>
      <c r="JRP44" s="130"/>
      <c r="JRQ44" s="131"/>
      <c r="JRR44" s="134"/>
      <c r="JRS44" s="130"/>
      <c r="JRT44" s="133"/>
      <c r="JRU44" s="145"/>
      <c r="JRV44" s="129"/>
      <c r="JRW44" s="130"/>
      <c r="JRX44" s="130"/>
      <c r="JRY44" s="131"/>
      <c r="JRZ44" s="134"/>
      <c r="JSA44" s="130"/>
      <c r="JSB44" s="133"/>
      <c r="JSC44" s="145"/>
      <c r="JSD44" s="129"/>
      <c r="JSE44" s="130"/>
      <c r="JSF44" s="130"/>
      <c r="JSG44" s="131"/>
      <c r="JSH44" s="134"/>
      <c r="JSI44" s="130"/>
      <c r="JSJ44" s="133"/>
      <c r="JSK44" s="145"/>
      <c r="JSL44" s="129"/>
      <c r="JSM44" s="130"/>
      <c r="JSN44" s="130"/>
      <c r="JSO44" s="131"/>
      <c r="JSP44" s="134"/>
      <c r="JSQ44" s="130"/>
      <c r="JSR44" s="133"/>
      <c r="JSS44" s="145"/>
      <c r="JST44" s="129"/>
      <c r="JSU44" s="130"/>
      <c r="JSV44" s="130"/>
      <c r="JSW44" s="131"/>
      <c r="JSX44" s="134"/>
      <c r="JSY44" s="130"/>
      <c r="JSZ44" s="133"/>
      <c r="JTA44" s="145"/>
      <c r="JTB44" s="129"/>
      <c r="JTC44" s="130"/>
      <c r="JTD44" s="130"/>
      <c r="JTE44" s="131"/>
      <c r="JTF44" s="134"/>
      <c r="JTG44" s="130"/>
      <c r="JTH44" s="133"/>
      <c r="JTI44" s="145"/>
      <c r="JTJ44" s="129"/>
      <c r="JTK44" s="130"/>
      <c r="JTL44" s="130"/>
      <c r="JTM44" s="131"/>
      <c r="JTN44" s="134"/>
      <c r="JTO44" s="130"/>
      <c r="JTP44" s="133"/>
      <c r="JTQ44" s="145"/>
      <c r="JTR44" s="129"/>
      <c r="JTS44" s="130"/>
      <c r="JTT44" s="130"/>
      <c r="JTU44" s="131"/>
      <c r="JTV44" s="134"/>
      <c r="JTW44" s="130"/>
      <c r="JTX44" s="133"/>
      <c r="JTY44" s="145"/>
      <c r="JTZ44" s="129"/>
      <c r="JUA44" s="130"/>
      <c r="JUB44" s="130"/>
      <c r="JUC44" s="131"/>
      <c r="JUD44" s="134"/>
      <c r="JUE44" s="130"/>
      <c r="JUF44" s="133"/>
      <c r="JUG44" s="145"/>
      <c r="JUH44" s="129"/>
      <c r="JUI44" s="130"/>
      <c r="JUJ44" s="130"/>
      <c r="JUK44" s="131"/>
      <c r="JUL44" s="134"/>
      <c r="JUM44" s="130"/>
      <c r="JUN44" s="133"/>
      <c r="JUO44" s="145"/>
      <c r="JUP44" s="129"/>
      <c r="JUQ44" s="130"/>
      <c r="JUR44" s="130"/>
      <c r="JUS44" s="131"/>
      <c r="JUT44" s="134"/>
      <c r="JUU44" s="130"/>
      <c r="JUV44" s="133"/>
      <c r="JUW44" s="145"/>
      <c r="JUX44" s="129"/>
      <c r="JUY44" s="130"/>
      <c r="JUZ44" s="130"/>
      <c r="JVA44" s="131"/>
      <c r="JVB44" s="134"/>
      <c r="JVC44" s="130"/>
      <c r="JVD44" s="133"/>
      <c r="JVE44" s="145"/>
      <c r="JVF44" s="129"/>
      <c r="JVG44" s="130"/>
      <c r="JVH44" s="130"/>
      <c r="JVI44" s="131"/>
      <c r="JVJ44" s="134"/>
      <c r="JVK44" s="130"/>
      <c r="JVL44" s="133"/>
      <c r="JVM44" s="145"/>
      <c r="JVN44" s="129"/>
      <c r="JVO44" s="130"/>
      <c r="JVP44" s="130"/>
      <c r="JVQ44" s="131"/>
      <c r="JVR44" s="134"/>
      <c r="JVS44" s="130"/>
      <c r="JVT44" s="133"/>
      <c r="JVU44" s="145"/>
      <c r="JVV44" s="129"/>
      <c r="JVW44" s="130"/>
      <c r="JVX44" s="130"/>
      <c r="JVY44" s="131"/>
      <c r="JVZ44" s="134"/>
      <c r="JWA44" s="130"/>
      <c r="JWB44" s="133"/>
      <c r="JWC44" s="145"/>
      <c r="JWD44" s="129"/>
      <c r="JWE44" s="130"/>
      <c r="JWF44" s="130"/>
      <c r="JWG44" s="131"/>
      <c r="JWH44" s="134"/>
      <c r="JWI44" s="130"/>
      <c r="JWJ44" s="133"/>
      <c r="JWK44" s="145"/>
      <c r="JWL44" s="129"/>
      <c r="JWM44" s="130"/>
      <c r="JWN44" s="130"/>
      <c r="JWO44" s="131"/>
      <c r="JWP44" s="134"/>
      <c r="JWQ44" s="130"/>
      <c r="JWR44" s="133"/>
      <c r="JWS44" s="145"/>
      <c r="JWT44" s="129"/>
      <c r="JWU44" s="130"/>
      <c r="JWV44" s="130"/>
      <c r="JWW44" s="131"/>
      <c r="JWX44" s="134"/>
      <c r="JWY44" s="130"/>
      <c r="JWZ44" s="133"/>
      <c r="JXA44" s="145"/>
      <c r="JXB44" s="129"/>
      <c r="JXC44" s="130"/>
      <c r="JXD44" s="130"/>
      <c r="JXE44" s="131"/>
      <c r="JXF44" s="134"/>
      <c r="JXG44" s="130"/>
      <c r="JXH44" s="133"/>
      <c r="JXI44" s="145"/>
      <c r="JXJ44" s="129"/>
      <c r="JXK44" s="130"/>
      <c r="JXL44" s="130"/>
      <c r="JXM44" s="131"/>
      <c r="JXN44" s="134"/>
      <c r="JXO44" s="130"/>
      <c r="JXP44" s="133"/>
      <c r="JXQ44" s="145"/>
      <c r="JXR44" s="129"/>
      <c r="JXS44" s="130"/>
      <c r="JXT44" s="130"/>
      <c r="JXU44" s="131"/>
      <c r="JXV44" s="134"/>
      <c r="JXW44" s="130"/>
      <c r="JXX44" s="133"/>
      <c r="JXY44" s="145"/>
      <c r="JXZ44" s="129"/>
      <c r="JYA44" s="130"/>
      <c r="JYB44" s="130"/>
      <c r="JYC44" s="131"/>
      <c r="JYD44" s="134"/>
      <c r="JYE44" s="130"/>
      <c r="JYF44" s="133"/>
      <c r="JYG44" s="145"/>
      <c r="JYH44" s="129"/>
      <c r="JYI44" s="130"/>
      <c r="JYJ44" s="130"/>
      <c r="JYK44" s="131"/>
      <c r="JYL44" s="134"/>
      <c r="JYM44" s="130"/>
      <c r="JYN44" s="133"/>
      <c r="JYO44" s="145"/>
      <c r="JYP44" s="129"/>
      <c r="JYQ44" s="130"/>
      <c r="JYR44" s="130"/>
      <c r="JYS44" s="131"/>
      <c r="JYT44" s="134"/>
      <c r="JYU44" s="130"/>
      <c r="JYV44" s="133"/>
      <c r="JYW44" s="145"/>
      <c r="JYX44" s="129"/>
      <c r="JYY44" s="130"/>
      <c r="JYZ44" s="130"/>
      <c r="JZA44" s="131"/>
      <c r="JZB44" s="134"/>
      <c r="JZC44" s="130"/>
      <c r="JZD44" s="133"/>
      <c r="JZE44" s="145"/>
      <c r="JZF44" s="129"/>
      <c r="JZG44" s="130"/>
      <c r="JZH44" s="130"/>
      <c r="JZI44" s="131"/>
      <c r="JZJ44" s="134"/>
      <c r="JZK44" s="130"/>
      <c r="JZL44" s="133"/>
      <c r="JZM44" s="145"/>
      <c r="JZN44" s="129"/>
      <c r="JZO44" s="130"/>
      <c r="JZP44" s="130"/>
      <c r="JZQ44" s="131"/>
      <c r="JZR44" s="134"/>
      <c r="JZS44" s="130"/>
      <c r="JZT44" s="133"/>
      <c r="JZU44" s="145"/>
      <c r="JZV44" s="129"/>
      <c r="JZW44" s="130"/>
      <c r="JZX44" s="130"/>
      <c r="JZY44" s="131"/>
      <c r="JZZ44" s="134"/>
      <c r="KAA44" s="130"/>
      <c r="KAB44" s="133"/>
      <c r="KAC44" s="145"/>
      <c r="KAD44" s="129"/>
      <c r="KAE44" s="130"/>
      <c r="KAF44" s="130"/>
      <c r="KAG44" s="131"/>
      <c r="KAH44" s="134"/>
      <c r="KAI44" s="130"/>
      <c r="KAJ44" s="133"/>
      <c r="KAK44" s="145"/>
      <c r="KAL44" s="129"/>
      <c r="KAM44" s="130"/>
      <c r="KAN44" s="130"/>
      <c r="KAO44" s="131"/>
      <c r="KAP44" s="134"/>
      <c r="KAQ44" s="130"/>
      <c r="KAR44" s="133"/>
      <c r="KAS44" s="145"/>
      <c r="KAT44" s="129"/>
      <c r="KAU44" s="130"/>
      <c r="KAV44" s="130"/>
      <c r="KAW44" s="131"/>
      <c r="KAX44" s="134"/>
      <c r="KAY44" s="130"/>
      <c r="KAZ44" s="133"/>
      <c r="KBA44" s="145"/>
      <c r="KBB44" s="129"/>
      <c r="KBC44" s="130"/>
      <c r="KBD44" s="130"/>
      <c r="KBE44" s="131"/>
      <c r="KBF44" s="134"/>
      <c r="KBG44" s="130"/>
      <c r="KBH44" s="133"/>
      <c r="KBI44" s="145"/>
      <c r="KBJ44" s="129"/>
      <c r="KBK44" s="130"/>
      <c r="KBL44" s="130"/>
      <c r="KBM44" s="131"/>
      <c r="KBN44" s="134"/>
      <c r="KBO44" s="130"/>
      <c r="KBP44" s="133"/>
      <c r="KBQ44" s="145"/>
      <c r="KBR44" s="129"/>
      <c r="KBS44" s="130"/>
      <c r="KBT44" s="130"/>
      <c r="KBU44" s="131"/>
      <c r="KBV44" s="134"/>
      <c r="KBW44" s="130"/>
      <c r="KBX44" s="133"/>
      <c r="KBY44" s="145"/>
      <c r="KBZ44" s="129"/>
      <c r="KCA44" s="130"/>
      <c r="KCB44" s="130"/>
      <c r="KCC44" s="131"/>
      <c r="KCD44" s="134"/>
      <c r="KCE44" s="130"/>
      <c r="KCF44" s="133"/>
      <c r="KCG44" s="145"/>
      <c r="KCH44" s="129"/>
      <c r="KCI44" s="130"/>
      <c r="KCJ44" s="130"/>
      <c r="KCK44" s="131"/>
      <c r="KCL44" s="134"/>
      <c r="KCM44" s="130"/>
      <c r="KCN44" s="133"/>
      <c r="KCO44" s="145"/>
      <c r="KCP44" s="129"/>
      <c r="KCQ44" s="130"/>
      <c r="KCR44" s="130"/>
      <c r="KCS44" s="131"/>
      <c r="KCT44" s="134"/>
      <c r="KCU44" s="130"/>
      <c r="KCV44" s="133"/>
      <c r="KCW44" s="145"/>
      <c r="KCX44" s="129"/>
      <c r="KCY44" s="130"/>
      <c r="KCZ44" s="130"/>
      <c r="KDA44" s="131"/>
      <c r="KDB44" s="134"/>
      <c r="KDC44" s="130"/>
      <c r="KDD44" s="133"/>
      <c r="KDE44" s="145"/>
      <c r="KDF44" s="129"/>
      <c r="KDG44" s="130"/>
      <c r="KDH44" s="130"/>
      <c r="KDI44" s="131"/>
      <c r="KDJ44" s="134"/>
      <c r="KDK44" s="130"/>
      <c r="KDL44" s="133"/>
      <c r="KDM44" s="145"/>
      <c r="KDN44" s="129"/>
      <c r="KDO44" s="130"/>
      <c r="KDP44" s="130"/>
      <c r="KDQ44" s="131"/>
      <c r="KDR44" s="134"/>
      <c r="KDS44" s="130"/>
      <c r="KDT44" s="133"/>
      <c r="KDU44" s="145"/>
      <c r="KDV44" s="129"/>
      <c r="KDW44" s="130"/>
      <c r="KDX44" s="130"/>
      <c r="KDY44" s="131"/>
      <c r="KDZ44" s="134"/>
      <c r="KEA44" s="130"/>
      <c r="KEB44" s="133"/>
      <c r="KEC44" s="145"/>
      <c r="KED44" s="129"/>
      <c r="KEE44" s="130"/>
      <c r="KEF44" s="130"/>
      <c r="KEG44" s="131"/>
      <c r="KEH44" s="134"/>
      <c r="KEI44" s="130"/>
      <c r="KEJ44" s="133"/>
      <c r="KEK44" s="145"/>
      <c r="KEL44" s="129"/>
      <c r="KEM44" s="130"/>
      <c r="KEN44" s="130"/>
      <c r="KEO44" s="131"/>
      <c r="KEP44" s="134"/>
      <c r="KEQ44" s="130"/>
      <c r="KER44" s="133"/>
      <c r="KES44" s="145"/>
      <c r="KET44" s="129"/>
      <c r="KEU44" s="130"/>
      <c r="KEV44" s="130"/>
      <c r="KEW44" s="131"/>
      <c r="KEX44" s="134"/>
      <c r="KEY44" s="130"/>
      <c r="KEZ44" s="133"/>
      <c r="KFA44" s="145"/>
      <c r="KFB44" s="129"/>
      <c r="KFC44" s="130"/>
      <c r="KFD44" s="130"/>
      <c r="KFE44" s="131"/>
      <c r="KFF44" s="134"/>
      <c r="KFG44" s="130"/>
      <c r="KFH44" s="133"/>
      <c r="KFI44" s="145"/>
      <c r="KFJ44" s="129"/>
      <c r="KFK44" s="130"/>
      <c r="KFL44" s="130"/>
      <c r="KFM44" s="131"/>
      <c r="KFN44" s="134"/>
      <c r="KFO44" s="130"/>
      <c r="KFP44" s="133"/>
      <c r="KFQ44" s="145"/>
      <c r="KFR44" s="129"/>
      <c r="KFS44" s="130"/>
      <c r="KFT44" s="130"/>
      <c r="KFU44" s="131"/>
      <c r="KFV44" s="134"/>
      <c r="KFW44" s="130"/>
      <c r="KFX44" s="133"/>
      <c r="KFY44" s="145"/>
      <c r="KFZ44" s="129"/>
      <c r="KGA44" s="130"/>
      <c r="KGB44" s="130"/>
      <c r="KGC44" s="131"/>
      <c r="KGD44" s="134"/>
      <c r="KGE44" s="130"/>
      <c r="KGF44" s="133"/>
      <c r="KGG44" s="145"/>
      <c r="KGH44" s="129"/>
      <c r="KGI44" s="130"/>
      <c r="KGJ44" s="130"/>
      <c r="KGK44" s="131"/>
      <c r="KGL44" s="134"/>
      <c r="KGM44" s="130"/>
      <c r="KGN44" s="133"/>
      <c r="KGO44" s="145"/>
      <c r="KGP44" s="129"/>
      <c r="KGQ44" s="130"/>
      <c r="KGR44" s="130"/>
      <c r="KGS44" s="131"/>
      <c r="KGT44" s="134"/>
      <c r="KGU44" s="130"/>
      <c r="KGV44" s="133"/>
      <c r="KGW44" s="145"/>
      <c r="KGX44" s="129"/>
      <c r="KGY44" s="130"/>
      <c r="KGZ44" s="130"/>
      <c r="KHA44" s="131"/>
      <c r="KHB44" s="134"/>
      <c r="KHC44" s="130"/>
      <c r="KHD44" s="133"/>
      <c r="KHE44" s="145"/>
      <c r="KHF44" s="129"/>
      <c r="KHG44" s="130"/>
      <c r="KHH44" s="130"/>
      <c r="KHI44" s="131"/>
      <c r="KHJ44" s="134"/>
      <c r="KHK44" s="130"/>
      <c r="KHL44" s="133"/>
      <c r="KHM44" s="145"/>
      <c r="KHN44" s="129"/>
      <c r="KHO44" s="130"/>
      <c r="KHP44" s="130"/>
      <c r="KHQ44" s="131"/>
      <c r="KHR44" s="134"/>
      <c r="KHS44" s="130"/>
      <c r="KHT44" s="133"/>
      <c r="KHU44" s="145"/>
      <c r="KHV44" s="129"/>
      <c r="KHW44" s="130"/>
      <c r="KHX44" s="130"/>
      <c r="KHY44" s="131"/>
      <c r="KHZ44" s="134"/>
      <c r="KIA44" s="130"/>
      <c r="KIB44" s="133"/>
      <c r="KIC44" s="145"/>
      <c r="KID44" s="129"/>
      <c r="KIE44" s="130"/>
      <c r="KIF44" s="130"/>
      <c r="KIG44" s="131"/>
      <c r="KIH44" s="134"/>
      <c r="KII44" s="130"/>
      <c r="KIJ44" s="133"/>
      <c r="KIK44" s="145"/>
      <c r="KIL44" s="129"/>
      <c r="KIM44" s="130"/>
      <c r="KIN44" s="130"/>
      <c r="KIO44" s="131"/>
      <c r="KIP44" s="134"/>
      <c r="KIQ44" s="130"/>
      <c r="KIR44" s="133"/>
      <c r="KIS44" s="145"/>
      <c r="KIT44" s="129"/>
      <c r="KIU44" s="130"/>
      <c r="KIV44" s="130"/>
      <c r="KIW44" s="131"/>
      <c r="KIX44" s="134"/>
      <c r="KIY44" s="130"/>
      <c r="KIZ44" s="133"/>
      <c r="KJA44" s="145"/>
      <c r="KJB44" s="129"/>
      <c r="KJC44" s="130"/>
      <c r="KJD44" s="130"/>
      <c r="KJE44" s="131"/>
      <c r="KJF44" s="134"/>
      <c r="KJG44" s="130"/>
      <c r="KJH44" s="133"/>
      <c r="KJI44" s="145"/>
      <c r="KJJ44" s="129"/>
      <c r="KJK44" s="130"/>
      <c r="KJL44" s="130"/>
      <c r="KJM44" s="131"/>
      <c r="KJN44" s="134"/>
      <c r="KJO44" s="130"/>
      <c r="KJP44" s="133"/>
      <c r="KJQ44" s="145"/>
      <c r="KJR44" s="129"/>
      <c r="KJS44" s="130"/>
      <c r="KJT44" s="130"/>
      <c r="KJU44" s="131"/>
      <c r="KJV44" s="134"/>
      <c r="KJW44" s="130"/>
      <c r="KJX44" s="133"/>
      <c r="KJY44" s="145"/>
      <c r="KJZ44" s="129"/>
      <c r="KKA44" s="130"/>
      <c r="KKB44" s="130"/>
      <c r="KKC44" s="131"/>
      <c r="KKD44" s="134"/>
      <c r="KKE44" s="130"/>
      <c r="KKF44" s="133"/>
      <c r="KKG44" s="145"/>
      <c r="KKH44" s="129"/>
      <c r="KKI44" s="130"/>
      <c r="KKJ44" s="130"/>
      <c r="KKK44" s="131"/>
      <c r="KKL44" s="134"/>
      <c r="KKM44" s="130"/>
      <c r="KKN44" s="133"/>
      <c r="KKO44" s="145"/>
      <c r="KKP44" s="129"/>
      <c r="KKQ44" s="130"/>
      <c r="KKR44" s="130"/>
      <c r="KKS44" s="131"/>
      <c r="KKT44" s="134"/>
      <c r="KKU44" s="130"/>
      <c r="KKV44" s="133"/>
      <c r="KKW44" s="145"/>
      <c r="KKX44" s="129"/>
      <c r="KKY44" s="130"/>
      <c r="KKZ44" s="130"/>
      <c r="KLA44" s="131"/>
      <c r="KLB44" s="134"/>
      <c r="KLC44" s="130"/>
      <c r="KLD44" s="133"/>
      <c r="KLE44" s="145"/>
      <c r="KLF44" s="129"/>
      <c r="KLG44" s="130"/>
      <c r="KLH44" s="130"/>
      <c r="KLI44" s="131"/>
      <c r="KLJ44" s="134"/>
      <c r="KLK44" s="130"/>
      <c r="KLL44" s="133"/>
      <c r="KLM44" s="145"/>
      <c r="KLN44" s="129"/>
      <c r="KLO44" s="130"/>
      <c r="KLP44" s="130"/>
      <c r="KLQ44" s="131"/>
      <c r="KLR44" s="134"/>
      <c r="KLS44" s="130"/>
      <c r="KLT44" s="133"/>
      <c r="KLU44" s="145"/>
      <c r="KLV44" s="129"/>
      <c r="KLW44" s="130"/>
      <c r="KLX44" s="130"/>
      <c r="KLY44" s="131"/>
      <c r="KLZ44" s="134"/>
      <c r="KMA44" s="130"/>
      <c r="KMB44" s="133"/>
      <c r="KMC44" s="145"/>
      <c r="KMD44" s="129"/>
      <c r="KME44" s="130"/>
      <c r="KMF44" s="130"/>
      <c r="KMG44" s="131"/>
      <c r="KMH44" s="134"/>
      <c r="KMI44" s="130"/>
      <c r="KMJ44" s="133"/>
      <c r="KMK44" s="145"/>
      <c r="KML44" s="129"/>
      <c r="KMM44" s="130"/>
      <c r="KMN44" s="130"/>
      <c r="KMO44" s="131"/>
      <c r="KMP44" s="134"/>
      <c r="KMQ44" s="130"/>
      <c r="KMR44" s="133"/>
      <c r="KMS44" s="145"/>
      <c r="KMT44" s="129"/>
      <c r="KMU44" s="130"/>
      <c r="KMV44" s="130"/>
      <c r="KMW44" s="131"/>
      <c r="KMX44" s="134"/>
      <c r="KMY44" s="130"/>
      <c r="KMZ44" s="133"/>
      <c r="KNA44" s="145"/>
      <c r="KNB44" s="129"/>
      <c r="KNC44" s="130"/>
      <c r="KND44" s="130"/>
      <c r="KNE44" s="131"/>
      <c r="KNF44" s="134"/>
      <c r="KNG44" s="130"/>
      <c r="KNH44" s="133"/>
      <c r="KNI44" s="145"/>
      <c r="KNJ44" s="129"/>
      <c r="KNK44" s="130"/>
      <c r="KNL44" s="130"/>
      <c r="KNM44" s="131"/>
      <c r="KNN44" s="134"/>
      <c r="KNO44" s="130"/>
      <c r="KNP44" s="133"/>
      <c r="KNQ44" s="145"/>
      <c r="KNR44" s="129"/>
      <c r="KNS44" s="130"/>
      <c r="KNT44" s="130"/>
      <c r="KNU44" s="131"/>
      <c r="KNV44" s="134"/>
      <c r="KNW44" s="130"/>
      <c r="KNX44" s="133"/>
      <c r="KNY44" s="145"/>
      <c r="KNZ44" s="129"/>
      <c r="KOA44" s="130"/>
      <c r="KOB44" s="130"/>
      <c r="KOC44" s="131"/>
      <c r="KOD44" s="134"/>
      <c r="KOE44" s="130"/>
      <c r="KOF44" s="133"/>
      <c r="KOG44" s="145"/>
      <c r="KOH44" s="129"/>
      <c r="KOI44" s="130"/>
      <c r="KOJ44" s="130"/>
      <c r="KOK44" s="131"/>
      <c r="KOL44" s="134"/>
      <c r="KOM44" s="130"/>
      <c r="KON44" s="133"/>
      <c r="KOO44" s="145"/>
      <c r="KOP44" s="129"/>
      <c r="KOQ44" s="130"/>
      <c r="KOR44" s="130"/>
      <c r="KOS44" s="131"/>
      <c r="KOT44" s="134"/>
      <c r="KOU44" s="130"/>
      <c r="KOV44" s="133"/>
      <c r="KOW44" s="145"/>
      <c r="KOX44" s="129"/>
      <c r="KOY44" s="130"/>
      <c r="KOZ44" s="130"/>
      <c r="KPA44" s="131"/>
      <c r="KPB44" s="134"/>
      <c r="KPC44" s="130"/>
      <c r="KPD44" s="133"/>
      <c r="KPE44" s="145"/>
      <c r="KPF44" s="129"/>
      <c r="KPG44" s="130"/>
      <c r="KPH44" s="130"/>
      <c r="KPI44" s="131"/>
      <c r="KPJ44" s="134"/>
      <c r="KPK44" s="130"/>
      <c r="KPL44" s="133"/>
      <c r="KPM44" s="145"/>
      <c r="KPN44" s="129"/>
      <c r="KPO44" s="130"/>
      <c r="KPP44" s="130"/>
      <c r="KPQ44" s="131"/>
      <c r="KPR44" s="134"/>
      <c r="KPS44" s="130"/>
      <c r="KPT44" s="133"/>
      <c r="KPU44" s="145"/>
      <c r="KPV44" s="129"/>
      <c r="KPW44" s="130"/>
      <c r="KPX44" s="130"/>
      <c r="KPY44" s="131"/>
      <c r="KPZ44" s="134"/>
      <c r="KQA44" s="130"/>
      <c r="KQB44" s="133"/>
      <c r="KQC44" s="145"/>
      <c r="KQD44" s="129"/>
      <c r="KQE44" s="130"/>
      <c r="KQF44" s="130"/>
      <c r="KQG44" s="131"/>
      <c r="KQH44" s="134"/>
      <c r="KQI44" s="130"/>
      <c r="KQJ44" s="133"/>
      <c r="KQK44" s="145"/>
      <c r="KQL44" s="129"/>
      <c r="KQM44" s="130"/>
      <c r="KQN44" s="130"/>
      <c r="KQO44" s="131"/>
      <c r="KQP44" s="134"/>
      <c r="KQQ44" s="130"/>
      <c r="KQR44" s="133"/>
      <c r="KQS44" s="145"/>
      <c r="KQT44" s="129"/>
      <c r="KQU44" s="130"/>
      <c r="KQV44" s="130"/>
      <c r="KQW44" s="131"/>
      <c r="KQX44" s="134"/>
      <c r="KQY44" s="130"/>
      <c r="KQZ44" s="133"/>
      <c r="KRA44" s="145"/>
      <c r="KRB44" s="129"/>
      <c r="KRC44" s="130"/>
      <c r="KRD44" s="130"/>
      <c r="KRE44" s="131"/>
      <c r="KRF44" s="134"/>
      <c r="KRG44" s="130"/>
      <c r="KRH44" s="133"/>
      <c r="KRI44" s="145"/>
      <c r="KRJ44" s="129"/>
      <c r="KRK44" s="130"/>
      <c r="KRL44" s="130"/>
      <c r="KRM44" s="131"/>
      <c r="KRN44" s="134"/>
      <c r="KRO44" s="130"/>
      <c r="KRP44" s="133"/>
      <c r="KRQ44" s="145"/>
      <c r="KRR44" s="129"/>
      <c r="KRS44" s="130"/>
      <c r="KRT44" s="130"/>
      <c r="KRU44" s="131"/>
      <c r="KRV44" s="134"/>
      <c r="KRW44" s="130"/>
      <c r="KRX44" s="133"/>
      <c r="KRY44" s="145"/>
      <c r="KRZ44" s="129"/>
      <c r="KSA44" s="130"/>
      <c r="KSB44" s="130"/>
      <c r="KSC44" s="131"/>
      <c r="KSD44" s="134"/>
      <c r="KSE44" s="130"/>
      <c r="KSF44" s="133"/>
      <c r="KSG44" s="145"/>
      <c r="KSH44" s="129"/>
      <c r="KSI44" s="130"/>
      <c r="KSJ44" s="130"/>
      <c r="KSK44" s="131"/>
      <c r="KSL44" s="134"/>
      <c r="KSM44" s="130"/>
      <c r="KSN44" s="133"/>
      <c r="KSO44" s="145"/>
      <c r="KSP44" s="129"/>
      <c r="KSQ44" s="130"/>
      <c r="KSR44" s="130"/>
      <c r="KSS44" s="131"/>
      <c r="KST44" s="134"/>
      <c r="KSU44" s="130"/>
      <c r="KSV44" s="133"/>
      <c r="KSW44" s="145"/>
      <c r="KSX44" s="129"/>
      <c r="KSY44" s="130"/>
      <c r="KSZ44" s="130"/>
      <c r="KTA44" s="131"/>
      <c r="KTB44" s="134"/>
      <c r="KTC44" s="130"/>
      <c r="KTD44" s="133"/>
      <c r="KTE44" s="145"/>
      <c r="KTF44" s="129"/>
      <c r="KTG44" s="130"/>
      <c r="KTH44" s="130"/>
      <c r="KTI44" s="131"/>
      <c r="KTJ44" s="134"/>
      <c r="KTK44" s="130"/>
      <c r="KTL44" s="133"/>
      <c r="KTM44" s="145"/>
      <c r="KTN44" s="129"/>
      <c r="KTO44" s="130"/>
      <c r="KTP44" s="130"/>
      <c r="KTQ44" s="131"/>
      <c r="KTR44" s="134"/>
      <c r="KTS44" s="130"/>
      <c r="KTT44" s="133"/>
      <c r="KTU44" s="145"/>
      <c r="KTV44" s="129"/>
      <c r="KTW44" s="130"/>
      <c r="KTX44" s="130"/>
      <c r="KTY44" s="131"/>
      <c r="KTZ44" s="134"/>
      <c r="KUA44" s="130"/>
      <c r="KUB44" s="133"/>
      <c r="KUC44" s="145"/>
      <c r="KUD44" s="129"/>
      <c r="KUE44" s="130"/>
      <c r="KUF44" s="130"/>
      <c r="KUG44" s="131"/>
      <c r="KUH44" s="134"/>
      <c r="KUI44" s="130"/>
      <c r="KUJ44" s="133"/>
      <c r="KUK44" s="145"/>
      <c r="KUL44" s="129"/>
      <c r="KUM44" s="130"/>
      <c r="KUN44" s="130"/>
      <c r="KUO44" s="131"/>
      <c r="KUP44" s="134"/>
      <c r="KUQ44" s="130"/>
      <c r="KUR44" s="133"/>
      <c r="KUS44" s="145"/>
      <c r="KUT44" s="129"/>
      <c r="KUU44" s="130"/>
      <c r="KUV44" s="130"/>
      <c r="KUW44" s="131"/>
      <c r="KUX44" s="134"/>
      <c r="KUY44" s="130"/>
      <c r="KUZ44" s="133"/>
      <c r="KVA44" s="145"/>
      <c r="KVB44" s="129"/>
      <c r="KVC44" s="130"/>
      <c r="KVD44" s="130"/>
      <c r="KVE44" s="131"/>
      <c r="KVF44" s="134"/>
      <c r="KVG44" s="130"/>
      <c r="KVH44" s="133"/>
      <c r="KVI44" s="145"/>
      <c r="KVJ44" s="129"/>
      <c r="KVK44" s="130"/>
      <c r="KVL44" s="130"/>
      <c r="KVM44" s="131"/>
      <c r="KVN44" s="134"/>
      <c r="KVO44" s="130"/>
      <c r="KVP44" s="133"/>
      <c r="KVQ44" s="145"/>
      <c r="KVR44" s="129"/>
      <c r="KVS44" s="130"/>
      <c r="KVT44" s="130"/>
      <c r="KVU44" s="131"/>
      <c r="KVV44" s="134"/>
      <c r="KVW44" s="130"/>
      <c r="KVX44" s="133"/>
      <c r="KVY44" s="145"/>
      <c r="KVZ44" s="129"/>
      <c r="KWA44" s="130"/>
      <c r="KWB44" s="130"/>
      <c r="KWC44" s="131"/>
      <c r="KWD44" s="134"/>
      <c r="KWE44" s="130"/>
      <c r="KWF44" s="133"/>
      <c r="KWG44" s="145"/>
      <c r="KWH44" s="129"/>
      <c r="KWI44" s="130"/>
      <c r="KWJ44" s="130"/>
      <c r="KWK44" s="131"/>
      <c r="KWL44" s="134"/>
      <c r="KWM44" s="130"/>
      <c r="KWN44" s="133"/>
      <c r="KWO44" s="145"/>
      <c r="KWP44" s="129"/>
      <c r="KWQ44" s="130"/>
      <c r="KWR44" s="130"/>
      <c r="KWS44" s="131"/>
      <c r="KWT44" s="134"/>
      <c r="KWU44" s="130"/>
      <c r="KWV44" s="133"/>
      <c r="KWW44" s="145"/>
      <c r="KWX44" s="129"/>
      <c r="KWY44" s="130"/>
      <c r="KWZ44" s="130"/>
      <c r="KXA44" s="131"/>
      <c r="KXB44" s="134"/>
      <c r="KXC44" s="130"/>
      <c r="KXD44" s="133"/>
      <c r="KXE44" s="145"/>
      <c r="KXF44" s="129"/>
      <c r="KXG44" s="130"/>
      <c r="KXH44" s="130"/>
      <c r="KXI44" s="131"/>
      <c r="KXJ44" s="134"/>
      <c r="KXK44" s="130"/>
      <c r="KXL44" s="133"/>
      <c r="KXM44" s="145"/>
      <c r="KXN44" s="129"/>
      <c r="KXO44" s="130"/>
      <c r="KXP44" s="130"/>
      <c r="KXQ44" s="131"/>
      <c r="KXR44" s="134"/>
      <c r="KXS44" s="130"/>
      <c r="KXT44" s="133"/>
      <c r="KXU44" s="145"/>
      <c r="KXV44" s="129"/>
      <c r="KXW44" s="130"/>
      <c r="KXX44" s="130"/>
      <c r="KXY44" s="131"/>
      <c r="KXZ44" s="134"/>
      <c r="KYA44" s="130"/>
      <c r="KYB44" s="133"/>
      <c r="KYC44" s="145"/>
      <c r="KYD44" s="129"/>
      <c r="KYE44" s="130"/>
      <c r="KYF44" s="130"/>
      <c r="KYG44" s="131"/>
      <c r="KYH44" s="134"/>
      <c r="KYI44" s="130"/>
      <c r="KYJ44" s="133"/>
      <c r="KYK44" s="145"/>
      <c r="KYL44" s="129"/>
      <c r="KYM44" s="130"/>
      <c r="KYN44" s="130"/>
      <c r="KYO44" s="131"/>
      <c r="KYP44" s="134"/>
      <c r="KYQ44" s="130"/>
      <c r="KYR44" s="133"/>
      <c r="KYS44" s="145"/>
      <c r="KYT44" s="129"/>
      <c r="KYU44" s="130"/>
      <c r="KYV44" s="130"/>
      <c r="KYW44" s="131"/>
      <c r="KYX44" s="134"/>
      <c r="KYY44" s="130"/>
      <c r="KYZ44" s="133"/>
      <c r="KZA44" s="145"/>
      <c r="KZB44" s="129"/>
      <c r="KZC44" s="130"/>
      <c r="KZD44" s="130"/>
      <c r="KZE44" s="131"/>
      <c r="KZF44" s="134"/>
      <c r="KZG44" s="130"/>
      <c r="KZH44" s="133"/>
      <c r="KZI44" s="145"/>
      <c r="KZJ44" s="129"/>
      <c r="KZK44" s="130"/>
      <c r="KZL44" s="130"/>
      <c r="KZM44" s="131"/>
      <c r="KZN44" s="134"/>
      <c r="KZO44" s="130"/>
      <c r="KZP44" s="133"/>
      <c r="KZQ44" s="145"/>
      <c r="KZR44" s="129"/>
      <c r="KZS44" s="130"/>
      <c r="KZT44" s="130"/>
      <c r="KZU44" s="131"/>
      <c r="KZV44" s="134"/>
      <c r="KZW44" s="130"/>
      <c r="KZX44" s="133"/>
      <c r="KZY44" s="145"/>
      <c r="KZZ44" s="129"/>
      <c r="LAA44" s="130"/>
      <c r="LAB44" s="130"/>
      <c r="LAC44" s="131"/>
      <c r="LAD44" s="134"/>
      <c r="LAE44" s="130"/>
      <c r="LAF44" s="133"/>
      <c r="LAG44" s="145"/>
      <c r="LAH44" s="129"/>
      <c r="LAI44" s="130"/>
      <c r="LAJ44" s="130"/>
      <c r="LAK44" s="131"/>
      <c r="LAL44" s="134"/>
      <c r="LAM44" s="130"/>
      <c r="LAN44" s="133"/>
      <c r="LAO44" s="145"/>
      <c r="LAP44" s="129"/>
      <c r="LAQ44" s="130"/>
      <c r="LAR44" s="130"/>
      <c r="LAS44" s="131"/>
      <c r="LAT44" s="134"/>
      <c r="LAU44" s="130"/>
      <c r="LAV44" s="133"/>
      <c r="LAW44" s="145"/>
      <c r="LAX44" s="129"/>
      <c r="LAY44" s="130"/>
      <c r="LAZ44" s="130"/>
      <c r="LBA44" s="131"/>
      <c r="LBB44" s="134"/>
      <c r="LBC44" s="130"/>
      <c r="LBD44" s="133"/>
      <c r="LBE44" s="145"/>
      <c r="LBF44" s="129"/>
      <c r="LBG44" s="130"/>
      <c r="LBH44" s="130"/>
      <c r="LBI44" s="131"/>
      <c r="LBJ44" s="134"/>
      <c r="LBK44" s="130"/>
      <c r="LBL44" s="133"/>
      <c r="LBM44" s="145"/>
      <c r="LBN44" s="129"/>
      <c r="LBO44" s="130"/>
      <c r="LBP44" s="130"/>
      <c r="LBQ44" s="131"/>
      <c r="LBR44" s="134"/>
      <c r="LBS44" s="130"/>
      <c r="LBT44" s="133"/>
      <c r="LBU44" s="145"/>
      <c r="LBV44" s="129"/>
      <c r="LBW44" s="130"/>
      <c r="LBX44" s="130"/>
      <c r="LBY44" s="131"/>
      <c r="LBZ44" s="134"/>
      <c r="LCA44" s="130"/>
      <c r="LCB44" s="133"/>
      <c r="LCC44" s="145"/>
      <c r="LCD44" s="129"/>
      <c r="LCE44" s="130"/>
      <c r="LCF44" s="130"/>
      <c r="LCG44" s="131"/>
      <c r="LCH44" s="134"/>
      <c r="LCI44" s="130"/>
      <c r="LCJ44" s="133"/>
      <c r="LCK44" s="145"/>
      <c r="LCL44" s="129"/>
      <c r="LCM44" s="130"/>
      <c r="LCN44" s="130"/>
      <c r="LCO44" s="131"/>
      <c r="LCP44" s="134"/>
      <c r="LCQ44" s="130"/>
      <c r="LCR44" s="133"/>
      <c r="LCS44" s="145"/>
      <c r="LCT44" s="129"/>
      <c r="LCU44" s="130"/>
      <c r="LCV44" s="130"/>
      <c r="LCW44" s="131"/>
      <c r="LCX44" s="134"/>
      <c r="LCY44" s="130"/>
      <c r="LCZ44" s="133"/>
      <c r="LDA44" s="145"/>
      <c r="LDB44" s="129"/>
      <c r="LDC44" s="130"/>
      <c r="LDD44" s="130"/>
      <c r="LDE44" s="131"/>
      <c r="LDF44" s="134"/>
      <c r="LDG44" s="130"/>
      <c r="LDH44" s="133"/>
      <c r="LDI44" s="145"/>
      <c r="LDJ44" s="129"/>
      <c r="LDK44" s="130"/>
      <c r="LDL44" s="130"/>
      <c r="LDM44" s="131"/>
      <c r="LDN44" s="134"/>
      <c r="LDO44" s="130"/>
      <c r="LDP44" s="133"/>
      <c r="LDQ44" s="145"/>
      <c r="LDR44" s="129"/>
      <c r="LDS44" s="130"/>
      <c r="LDT44" s="130"/>
      <c r="LDU44" s="131"/>
      <c r="LDV44" s="134"/>
      <c r="LDW44" s="130"/>
      <c r="LDX44" s="133"/>
      <c r="LDY44" s="145"/>
      <c r="LDZ44" s="129"/>
      <c r="LEA44" s="130"/>
      <c r="LEB44" s="130"/>
      <c r="LEC44" s="131"/>
      <c r="LED44" s="134"/>
      <c r="LEE44" s="130"/>
      <c r="LEF44" s="133"/>
      <c r="LEG44" s="145"/>
      <c r="LEH44" s="129"/>
      <c r="LEI44" s="130"/>
      <c r="LEJ44" s="130"/>
      <c r="LEK44" s="131"/>
      <c r="LEL44" s="134"/>
      <c r="LEM44" s="130"/>
      <c r="LEN44" s="133"/>
      <c r="LEO44" s="145"/>
      <c r="LEP44" s="129"/>
      <c r="LEQ44" s="130"/>
      <c r="LER44" s="130"/>
      <c r="LES44" s="131"/>
      <c r="LET44" s="134"/>
      <c r="LEU44" s="130"/>
      <c r="LEV44" s="133"/>
      <c r="LEW44" s="145"/>
      <c r="LEX44" s="129"/>
      <c r="LEY44" s="130"/>
      <c r="LEZ44" s="130"/>
      <c r="LFA44" s="131"/>
      <c r="LFB44" s="134"/>
      <c r="LFC44" s="130"/>
      <c r="LFD44" s="133"/>
      <c r="LFE44" s="145"/>
      <c r="LFF44" s="129"/>
      <c r="LFG44" s="130"/>
      <c r="LFH44" s="130"/>
      <c r="LFI44" s="131"/>
      <c r="LFJ44" s="134"/>
      <c r="LFK44" s="130"/>
      <c r="LFL44" s="133"/>
      <c r="LFM44" s="145"/>
      <c r="LFN44" s="129"/>
      <c r="LFO44" s="130"/>
      <c r="LFP44" s="130"/>
      <c r="LFQ44" s="131"/>
      <c r="LFR44" s="134"/>
      <c r="LFS44" s="130"/>
      <c r="LFT44" s="133"/>
      <c r="LFU44" s="145"/>
      <c r="LFV44" s="129"/>
      <c r="LFW44" s="130"/>
      <c r="LFX44" s="130"/>
      <c r="LFY44" s="131"/>
      <c r="LFZ44" s="134"/>
      <c r="LGA44" s="130"/>
      <c r="LGB44" s="133"/>
      <c r="LGC44" s="145"/>
      <c r="LGD44" s="129"/>
      <c r="LGE44" s="130"/>
      <c r="LGF44" s="130"/>
      <c r="LGG44" s="131"/>
      <c r="LGH44" s="134"/>
      <c r="LGI44" s="130"/>
      <c r="LGJ44" s="133"/>
      <c r="LGK44" s="145"/>
      <c r="LGL44" s="129"/>
      <c r="LGM44" s="130"/>
      <c r="LGN44" s="130"/>
      <c r="LGO44" s="131"/>
      <c r="LGP44" s="134"/>
      <c r="LGQ44" s="130"/>
      <c r="LGR44" s="133"/>
      <c r="LGS44" s="145"/>
      <c r="LGT44" s="129"/>
      <c r="LGU44" s="130"/>
      <c r="LGV44" s="130"/>
      <c r="LGW44" s="131"/>
      <c r="LGX44" s="134"/>
      <c r="LGY44" s="130"/>
      <c r="LGZ44" s="133"/>
      <c r="LHA44" s="145"/>
      <c r="LHB44" s="129"/>
      <c r="LHC44" s="130"/>
      <c r="LHD44" s="130"/>
      <c r="LHE44" s="131"/>
      <c r="LHF44" s="134"/>
      <c r="LHG44" s="130"/>
      <c r="LHH44" s="133"/>
      <c r="LHI44" s="145"/>
      <c r="LHJ44" s="129"/>
      <c r="LHK44" s="130"/>
      <c r="LHL44" s="130"/>
      <c r="LHM44" s="131"/>
      <c r="LHN44" s="134"/>
      <c r="LHO44" s="130"/>
      <c r="LHP44" s="133"/>
      <c r="LHQ44" s="145"/>
      <c r="LHR44" s="129"/>
      <c r="LHS44" s="130"/>
      <c r="LHT44" s="130"/>
      <c r="LHU44" s="131"/>
      <c r="LHV44" s="134"/>
      <c r="LHW44" s="130"/>
      <c r="LHX44" s="133"/>
      <c r="LHY44" s="145"/>
      <c r="LHZ44" s="129"/>
      <c r="LIA44" s="130"/>
      <c r="LIB44" s="130"/>
      <c r="LIC44" s="131"/>
      <c r="LID44" s="134"/>
      <c r="LIE44" s="130"/>
      <c r="LIF44" s="133"/>
      <c r="LIG44" s="145"/>
      <c r="LIH44" s="129"/>
      <c r="LII44" s="130"/>
      <c r="LIJ44" s="130"/>
      <c r="LIK44" s="131"/>
      <c r="LIL44" s="134"/>
      <c r="LIM44" s="130"/>
      <c r="LIN44" s="133"/>
      <c r="LIO44" s="145"/>
      <c r="LIP44" s="129"/>
      <c r="LIQ44" s="130"/>
      <c r="LIR44" s="130"/>
      <c r="LIS44" s="131"/>
      <c r="LIT44" s="134"/>
      <c r="LIU44" s="130"/>
      <c r="LIV44" s="133"/>
      <c r="LIW44" s="145"/>
      <c r="LIX44" s="129"/>
      <c r="LIY44" s="130"/>
      <c r="LIZ44" s="130"/>
      <c r="LJA44" s="131"/>
      <c r="LJB44" s="134"/>
      <c r="LJC44" s="130"/>
      <c r="LJD44" s="133"/>
      <c r="LJE44" s="145"/>
      <c r="LJF44" s="129"/>
      <c r="LJG44" s="130"/>
      <c r="LJH44" s="130"/>
      <c r="LJI44" s="131"/>
      <c r="LJJ44" s="134"/>
      <c r="LJK44" s="130"/>
      <c r="LJL44" s="133"/>
      <c r="LJM44" s="145"/>
      <c r="LJN44" s="129"/>
      <c r="LJO44" s="130"/>
      <c r="LJP44" s="130"/>
      <c r="LJQ44" s="131"/>
      <c r="LJR44" s="134"/>
      <c r="LJS44" s="130"/>
      <c r="LJT44" s="133"/>
      <c r="LJU44" s="145"/>
      <c r="LJV44" s="129"/>
      <c r="LJW44" s="130"/>
      <c r="LJX44" s="130"/>
      <c r="LJY44" s="131"/>
      <c r="LJZ44" s="134"/>
      <c r="LKA44" s="130"/>
      <c r="LKB44" s="133"/>
      <c r="LKC44" s="145"/>
      <c r="LKD44" s="129"/>
      <c r="LKE44" s="130"/>
      <c r="LKF44" s="130"/>
      <c r="LKG44" s="131"/>
      <c r="LKH44" s="134"/>
      <c r="LKI44" s="130"/>
      <c r="LKJ44" s="133"/>
      <c r="LKK44" s="145"/>
      <c r="LKL44" s="129"/>
      <c r="LKM44" s="130"/>
      <c r="LKN44" s="130"/>
      <c r="LKO44" s="131"/>
      <c r="LKP44" s="134"/>
      <c r="LKQ44" s="130"/>
      <c r="LKR44" s="133"/>
      <c r="LKS44" s="145"/>
      <c r="LKT44" s="129"/>
      <c r="LKU44" s="130"/>
      <c r="LKV44" s="130"/>
      <c r="LKW44" s="131"/>
      <c r="LKX44" s="134"/>
      <c r="LKY44" s="130"/>
      <c r="LKZ44" s="133"/>
      <c r="LLA44" s="145"/>
      <c r="LLB44" s="129"/>
      <c r="LLC44" s="130"/>
      <c r="LLD44" s="130"/>
      <c r="LLE44" s="131"/>
      <c r="LLF44" s="134"/>
      <c r="LLG44" s="130"/>
      <c r="LLH44" s="133"/>
      <c r="LLI44" s="145"/>
      <c r="LLJ44" s="129"/>
      <c r="LLK44" s="130"/>
      <c r="LLL44" s="130"/>
      <c r="LLM44" s="131"/>
      <c r="LLN44" s="134"/>
      <c r="LLO44" s="130"/>
      <c r="LLP44" s="133"/>
      <c r="LLQ44" s="145"/>
      <c r="LLR44" s="129"/>
      <c r="LLS44" s="130"/>
      <c r="LLT44" s="130"/>
      <c r="LLU44" s="131"/>
      <c r="LLV44" s="134"/>
      <c r="LLW44" s="130"/>
      <c r="LLX44" s="133"/>
      <c r="LLY44" s="145"/>
      <c r="LLZ44" s="129"/>
      <c r="LMA44" s="130"/>
      <c r="LMB44" s="130"/>
      <c r="LMC44" s="131"/>
      <c r="LMD44" s="134"/>
      <c r="LME44" s="130"/>
      <c r="LMF44" s="133"/>
      <c r="LMG44" s="145"/>
      <c r="LMH44" s="129"/>
      <c r="LMI44" s="130"/>
      <c r="LMJ44" s="130"/>
      <c r="LMK44" s="131"/>
      <c r="LML44" s="134"/>
      <c r="LMM44" s="130"/>
      <c r="LMN44" s="133"/>
      <c r="LMO44" s="145"/>
      <c r="LMP44" s="129"/>
      <c r="LMQ44" s="130"/>
      <c r="LMR44" s="130"/>
      <c r="LMS44" s="131"/>
      <c r="LMT44" s="134"/>
      <c r="LMU44" s="130"/>
      <c r="LMV44" s="133"/>
      <c r="LMW44" s="145"/>
      <c r="LMX44" s="129"/>
      <c r="LMY44" s="130"/>
      <c r="LMZ44" s="130"/>
      <c r="LNA44" s="131"/>
      <c r="LNB44" s="134"/>
      <c r="LNC44" s="130"/>
      <c r="LND44" s="133"/>
      <c r="LNE44" s="145"/>
      <c r="LNF44" s="129"/>
      <c r="LNG44" s="130"/>
      <c r="LNH44" s="130"/>
      <c r="LNI44" s="131"/>
      <c r="LNJ44" s="134"/>
      <c r="LNK44" s="130"/>
      <c r="LNL44" s="133"/>
      <c r="LNM44" s="145"/>
      <c r="LNN44" s="129"/>
      <c r="LNO44" s="130"/>
      <c r="LNP44" s="130"/>
      <c r="LNQ44" s="131"/>
      <c r="LNR44" s="134"/>
      <c r="LNS44" s="130"/>
      <c r="LNT44" s="133"/>
      <c r="LNU44" s="145"/>
      <c r="LNV44" s="129"/>
      <c r="LNW44" s="130"/>
      <c r="LNX44" s="130"/>
      <c r="LNY44" s="131"/>
      <c r="LNZ44" s="134"/>
      <c r="LOA44" s="130"/>
      <c r="LOB44" s="133"/>
      <c r="LOC44" s="145"/>
      <c r="LOD44" s="129"/>
      <c r="LOE44" s="130"/>
      <c r="LOF44" s="130"/>
      <c r="LOG44" s="131"/>
      <c r="LOH44" s="134"/>
      <c r="LOI44" s="130"/>
      <c r="LOJ44" s="133"/>
      <c r="LOK44" s="145"/>
      <c r="LOL44" s="129"/>
      <c r="LOM44" s="130"/>
      <c r="LON44" s="130"/>
      <c r="LOO44" s="131"/>
      <c r="LOP44" s="134"/>
      <c r="LOQ44" s="130"/>
      <c r="LOR44" s="133"/>
      <c r="LOS44" s="145"/>
      <c r="LOT44" s="129"/>
      <c r="LOU44" s="130"/>
      <c r="LOV44" s="130"/>
      <c r="LOW44" s="131"/>
      <c r="LOX44" s="134"/>
      <c r="LOY44" s="130"/>
      <c r="LOZ44" s="133"/>
      <c r="LPA44" s="145"/>
      <c r="LPB44" s="129"/>
      <c r="LPC44" s="130"/>
      <c r="LPD44" s="130"/>
      <c r="LPE44" s="131"/>
      <c r="LPF44" s="134"/>
      <c r="LPG44" s="130"/>
      <c r="LPH44" s="133"/>
      <c r="LPI44" s="145"/>
      <c r="LPJ44" s="129"/>
      <c r="LPK44" s="130"/>
      <c r="LPL44" s="130"/>
      <c r="LPM44" s="131"/>
      <c r="LPN44" s="134"/>
      <c r="LPO44" s="130"/>
      <c r="LPP44" s="133"/>
      <c r="LPQ44" s="145"/>
      <c r="LPR44" s="129"/>
      <c r="LPS44" s="130"/>
      <c r="LPT44" s="130"/>
      <c r="LPU44" s="131"/>
      <c r="LPV44" s="134"/>
      <c r="LPW44" s="130"/>
      <c r="LPX44" s="133"/>
      <c r="LPY44" s="145"/>
      <c r="LPZ44" s="129"/>
      <c r="LQA44" s="130"/>
      <c r="LQB44" s="130"/>
      <c r="LQC44" s="131"/>
      <c r="LQD44" s="134"/>
      <c r="LQE44" s="130"/>
      <c r="LQF44" s="133"/>
      <c r="LQG44" s="145"/>
      <c r="LQH44" s="129"/>
      <c r="LQI44" s="130"/>
      <c r="LQJ44" s="130"/>
      <c r="LQK44" s="131"/>
      <c r="LQL44" s="134"/>
      <c r="LQM44" s="130"/>
      <c r="LQN44" s="133"/>
      <c r="LQO44" s="145"/>
      <c r="LQP44" s="129"/>
      <c r="LQQ44" s="130"/>
      <c r="LQR44" s="130"/>
      <c r="LQS44" s="131"/>
      <c r="LQT44" s="134"/>
      <c r="LQU44" s="130"/>
      <c r="LQV44" s="133"/>
      <c r="LQW44" s="145"/>
      <c r="LQX44" s="129"/>
      <c r="LQY44" s="130"/>
      <c r="LQZ44" s="130"/>
      <c r="LRA44" s="131"/>
      <c r="LRB44" s="134"/>
      <c r="LRC44" s="130"/>
      <c r="LRD44" s="133"/>
      <c r="LRE44" s="145"/>
      <c r="LRF44" s="129"/>
      <c r="LRG44" s="130"/>
      <c r="LRH44" s="130"/>
      <c r="LRI44" s="131"/>
      <c r="LRJ44" s="134"/>
      <c r="LRK44" s="130"/>
      <c r="LRL44" s="133"/>
      <c r="LRM44" s="145"/>
      <c r="LRN44" s="129"/>
      <c r="LRO44" s="130"/>
      <c r="LRP44" s="130"/>
      <c r="LRQ44" s="131"/>
      <c r="LRR44" s="134"/>
      <c r="LRS44" s="130"/>
      <c r="LRT44" s="133"/>
      <c r="LRU44" s="145"/>
      <c r="LRV44" s="129"/>
      <c r="LRW44" s="130"/>
      <c r="LRX44" s="130"/>
      <c r="LRY44" s="131"/>
      <c r="LRZ44" s="134"/>
      <c r="LSA44" s="130"/>
      <c r="LSB44" s="133"/>
      <c r="LSC44" s="145"/>
      <c r="LSD44" s="129"/>
      <c r="LSE44" s="130"/>
      <c r="LSF44" s="130"/>
      <c r="LSG44" s="131"/>
      <c r="LSH44" s="134"/>
      <c r="LSI44" s="130"/>
      <c r="LSJ44" s="133"/>
      <c r="LSK44" s="145"/>
      <c r="LSL44" s="129"/>
      <c r="LSM44" s="130"/>
      <c r="LSN44" s="130"/>
      <c r="LSO44" s="131"/>
      <c r="LSP44" s="134"/>
      <c r="LSQ44" s="130"/>
      <c r="LSR44" s="133"/>
      <c r="LSS44" s="145"/>
      <c r="LST44" s="129"/>
      <c r="LSU44" s="130"/>
      <c r="LSV44" s="130"/>
      <c r="LSW44" s="131"/>
      <c r="LSX44" s="134"/>
      <c r="LSY44" s="130"/>
      <c r="LSZ44" s="133"/>
      <c r="LTA44" s="145"/>
      <c r="LTB44" s="129"/>
      <c r="LTC44" s="130"/>
      <c r="LTD44" s="130"/>
      <c r="LTE44" s="131"/>
      <c r="LTF44" s="134"/>
      <c r="LTG44" s="130"/>
      <c r="LTH44" s="133"/>
      <c r="LTI44" s="145"/>
      <c r="LTJ44" s="129"/>
      <c r="LTK44" s="130"/>
      <c r="LTL44" s="130"/>
      <c r="LTM44" s="131"/>
      <c r="LTN44" s="134"/>
      <c r="LTO44" s="130"/>
      <c r="LTP44" s="133"/>
      <c r="LTQ44" s="145"/>
      <c r="LTR44" s="129"/>
      <c r="LTS44" s="130"/>
      <c r="LTT44" s="130"/>
      <c r="LTU44" s="131"/>
      <c r="LTV44" s="134"/>
      <c r="LTW44" s="130"/>
      <c r="LTX44" s="133"/>
      <c r="LTY44" s="145"/>
      <c r="LTZ44" s="129"/>
      <c r="LUA44" s="130"/>
      <c r="LUB44" s="130"/>
      <c r="LUC44" s="131"/>
      <c r="LUD44" s="134"/>
      <c r="LUE44" s="130"/>
      <c r="LUF44" s="133"/>
      <c r="LUG44" s="145"/>
      <c r="LUH44" s="129"/>
      <c r="LUI44" s="130"/>
      <c r="LUJ44" s="130"/>
      <c r="LUK44" s="131"/>
      <c r="LUL44" s="134"/>
      <c r="LUM44" s="130"/>
      <c r="LUN44" s="133"/>
      <c r="LUO44" s="145"/>
      <c r="LUP44" s="129"/>
      <c r="LUQ44" s="130"/>
      <c r="LUR44" s="130"/>
      <c r="LUS44" s="131"/>
      <c r="LUT44" s="134"/>
      <c r="LUU44" s="130"/>
      <c r="LUV44" s="133"/>
      <c r="LUW44" s="145"/>
      <c r="LUX44" s="129"/>
      <c r="LUY44" s="130"/>
      <c r="LUZ44" s="130"/>
      <c r="LVA44" s="131"/>
      <c r="LVB44" s="134"/>
      <c r="LVC44" s="130"/>
      <c r="LVD44" s="133"/>
      <c r="LVE44" s="145"/>
      <c r="LVF44" s="129"/>
      <c r="LVG44" s="130"/>
      <c r="LVH44" s="130"/>
      <c r="LVI44" s="131"/>
      <c r="LVJ44" s="134"/>
      <c r="LVK44" s="130"/>
      <c r="LVL44" s="133"/>
      <c r="LVM44" s="145"/>
      <c r="LVN44" s="129"/>
      <c r="LVO44" s="130"/>
      <c r="LVP44" s="130"/>
      <c r="LVQ44" s="131"/>
      <c r="LVR44" s="134"/>
      <c r="LVS44" s="130"/>
      <c r="LVT44" s="133"/>
      <c r="LVU44" s="145"/>
      <c r="LVV44" s="129"/>
      <c r="LVW44" s="130"/>
      <c r="LVX44" s="130"/>
      <c r="LVY44" s="131"/>
      <c r="LVZ44" s="134"/>
      <c r="LWA44" s="130"/>
      <c r="LWB44" s="133"/>
      <c r="LWC44" s="145"/>
      <c r="LWD44" s="129"/>
      <c r="LWE44" s="130"/>
      <c r="LWF44" s="130"/>
      <c r="LWG44" s="131"/>
      <c r="LWH44" s="134"/>
      <c r="LWI44" s="130"/>
      <c r="LWJ44" s="133"/>
      <c r="LWK44" s="145"/>
      <c r="LWL44" s="129"/>
      <c r="LWM44" s="130"/>
      <c r="LWN44" s="130"/>
      <c r="LWO44" s="131"/>
      <c r="LWP44" s="134"/>
      <c r="LWQ44" s="130"/>
      <c r="LWR44" s="133"/>
      <c r="LWS44" s="145"/>
      <c r="LWT44" s="129"/>
      <c r="LWU44" s="130"/>
      <c r="LWV44" s="130"/>
      <c r="LWW44" s="131"/>
      <c r="LWX44" s="134"/>
      <c r="LWY44" s="130"/>
      <c r="LWZ44" s="133"/>
      <c r="LXA44" s="145"/>
      <c r="LXB44" s="129"/>
      <c r="LXC44" s="130"/>
      <c r="LXD44" s="130"/>
      <c r="LXE44" s="131"/>
      <c r="LXF44" s="134"/>
      <c r="LXG44" s="130"/>
      <c r="LXH44" s="133"/>
      <c r="LXI44" s="145"/>
      <c r="LXJ44" s="129"/>
      <c r="LXK44" s="130"/>
      <c r="LXL44" s="130"/>
      <c r="LXM44" s="131"/>
      <c r="LXN44" s="134"/>
      <c r="LXO44" s="130"/>
      <c r="LXP44" s="133"/>
      <c r="LXQ44" s="145"/>
      <c r="LXR44" s="129"/>
      <c r="LXS44" s="130"/>
      <c r="LXT44" s="130"/>
      <c r="LXU44" s="131"/>
      <c r="LXV44" s="134"/>
      <c r="LXW44" s="130"/>
      <c r="LXX44" s="133"/>
      <c r="LXY44" s="145"/>
      <c r="LXZ44" s="129"/>
      <c r="LYA44" s="130"/>
      <c r="LYB44" s="130"/>
      <c r="LYC44" s="131"/>
      <c r="LYD44" s="134"/>
      <c r="LYE44" s="130"/>
      <c r="LYF44" s="133"/>
      <c r="LYG44" s="145"/>
      <c r="LYH44" s="129"/>
      <c r="LYI44" s="130"/>
      <c r="LYJ44" s="130"/>
      <c r="LYK44" s="131"/>
      <c r="LYL44" s="134"/>
      <c r="LYM44" s="130"/>
      <c r="LYN44" s="133"/>
      <c r="LYO44" s="145"/>
      <c r="LYP44" s="129"/>
      <c r="LYQ44" s="130"/>
      <c r="LYR44" s="130"/>
      <c r="LYS44" s="131"/>
      <c r="LYT44" s="134"/>
      <c r="LYU44" s="130"/>
      <c r="LYV44" s="133"/>
      <c r="LYW44" s="145"/>
      <c r="LYX44" s="129"/>
      <c r="LYY44" s="130"/>
      <c r="LYZ44" s="130"/>
      <c r="LZA44" s="131"/>
      <c r="LZB44" s="134"/>
      <c r="LZC44" s="130"/>
      <c r="LZD44" s="133"/>
      <c r="LZE44" s="145"/>
      <c r="LZF44" s="129"/>
      <c r="LZG44" s="130"/>
      <c r="LZH44" s="130"/>
      <c r="LZI44" s="131"/>
      <c r="LZJ44" s="134"/>
      <c r="LZK44" s="130"/>
      <c r="LZL44" s="133"/>
      <c r="LZM44" s="145"/>
      <c r="LZN44" s="129"/>
      <c r="LZO44" s="130"/>
      <c r="LZP44" s="130"/>
      <c r="LZQ44" s="131"/>
      <c r="LZR44" s="134"/>
      <c r="LZS44" s="130"/>
      <c r="LZT44" s="133"/>
      <c r="LZU44" s="145"/>
      <c r="LZV44" s="129"/>
      <c r="LZW44" s="130"/>
      <c r="LZX44" s="130"/>
      <c r="LZY44" s="131"/>
      <c r="LZZ44" s="134"/>
      <c r="MAA44" s="130"/>
      <c r="MAB44" s="133"/>
      <c r="MAC44" s="145"/>
      <c r="MAD44" s="129"/>
      <c r="MAE44" s="130"/>
      <c r="MAF44" s="130"/>
      <c r="MAG44" s="131"/>
      <c r="MAH44" s="134"/>
      <c r="MAI44" s="130"/>
      <c r="MAJ44" s="133"/>
      <c r="MAK44" s="145"/>
      <c r="MAL44" s="129"/>
      <c r="MAM44" s="130"/>
      <c r="MAN44" s="130"/>
      <c r="MAO44" s="131"/>
      <c r="MAP44" s="134"/>
      <c r="MAQ44" s="130"/>
      <c r="MAR44" s="133"/>
      <c r="MAS44" s="145"/>
      <c r="MAT44" s="129"/>
      <c r="MAU44" s="130"/>
      <c r="MAV44" s="130"/>
      <c r="MAW44" s="131"/>
      <c r="MAX44" s="134"/>
      <c r="MAY44" s="130"/>
      <c r="MAZ44" s="133"/>
      <c r="MBA44" s="145"/>
      <c r="MBB44" s="129"/>
      <c r="MBC44" s="130"/>
      <c r="MBD44" s="130"/>
      <c r="MBE44" s="131"/>
      <c r="MBF44" s="134"/>
      <c r="MBG44" s="130"/>
      <c r="MBH44" s="133"/>
      <c r="MBI44" s="145"/>
      <c r="MBJ44" s="129"/>
      <c r="MBK44" s="130"/>
      <c r="MBL44" s="130"/>
      <c r="MBM44" s="131"/>
      <c r="MBN44" s="134"/>
      <c r="MBO44" s="130"/>
      <c r="MBP44" s="133"/>
      <c r="MBQ44" s="145"/>
      <c r="MBR44" s="129"/>
      <c r="MBS44" s="130"/>
      <c r="MBT44" s="130"/>
      <c r="MBU44" s="131"/>
      <c r="MBV44" s="134"/>
      <c r="MBW44" s="130"/>
      <c r="MBX44" s="133"/>
      <c r="MBY44" s="145"/>
      <c r="MBZ44" s="129"/>
      <c r="MCA44" s="130"/>
      <c r="MCB44" s="130"/>
      <c r="MCC44" s="131"/>
      <c r="MCD44" s="134"/>
      <c r="MCE44" s="130"/>
      <c r="MCF44" s="133"/>
      <c r="MCG44" s="145"/>
      <c r="MCH44" s="129"/>
      <c r="MCI44" s="130"/>
      <c r="MCJ44" s="130"/>
      <c r="MCK44" s="131"/>
      <c r="MCL44" s="134"/>
      <c r="MCM44" s="130"/>
      <c r="MCN44" s="133"/>
      <c r="MCO44" s="145"/>
      <c r="MCP44" s="129"/>
      <c r="MCQ44" s="130"/>
      <c r="MCR44" s="130"/>
      <c r="MCS44" s="131"/>
      <c r="MCT44" s="134"/>
      <c r="MCU44" s="130"/>
      <c r="MCV44" s="133"/>
      <c r="MCW44" s="145"/>
      <c r="MCX44" s="129"/>
      <c r="MCY44" s="130"/>
      <c r="MCZ44" s="130"/>
      <c r="MDA44" s="131"/>
      <c r="MDB44" s="134"/>
      <c r="MDC44" s="130"/>
      <c r="MDD44" s="133"/>
      <c r="MDE44" s="145"/>
      <c r="MDF44" s="129"/>
      <c r="MDG44" s="130"/>
      <c r="MDH44" s="130"/>
      <c r="MDI44" s="131"/>
      <c r="MDJ44" s="134"/>
      <c r="MDK44" s="130"/>
      <c r="MDL44" s="133"/>
      <c r="MDM44" s="145"/>
      <c r="MDN44" s="129"/>
      <c r="MDO44" s="130"/>
      <c r="MDP44" s="130"/>
      <c r="MDQ44" s="131"/>
      <c r="MDR44" s="134"/>
      <c r="MDS44" s="130"/>
      <c r="MDT44" s="133"/>
      <c r="MDU44" s="145"/>
      <c r="MDV44" s="129"/>
      <c r="MDW44" s="130"/>
      <c r="MDX44" s="130"/>
      <c r="MDY44" s="131"/>
      <c r="MDZ44" s="134"/>
      <c r="MEA44" s="130"/>
      <c r="MEB44" s="133"/>
      <c r="MEC44" s="145"/>
      <c r="MED44" s="129"/>
      <c r="MEE44" s="130"/>
      <c r="MEF44" s="130"/>
      <c r="MEG44" s="131"/>
      <c r="MEH44" s="134"/>
      <c r="MEI44" s="130"/>
      <c r="MEJ44" s="133"/>
      <c r="MEK44" s="145"/>
      <c r="MEL44" s="129"/>
      <c r="MEM44" s="130"/>
      <c r="MEN44" s="130"/>
      <c r="MEO44" s="131"/>
      <c r="MEP44" s="134"/>
      <c r="MEQ44" s="130"/>
      <c r="MER44" s="133"/>
      <c r="MES44" s="145"/>
      <c r="MET44" s="129"/>
      <c r="MEU44" s="130"/>
      <c r="MEV44" s="130"/>
      <c r="MEW44" s="131"/>
      <c r="MEX44" s="134"/>
      <c r="MEY44" s="130"/>
      <c r="MEZ44" s="133"/>
      <c r="MFA44" s="145"/>
      <c r="MFB44" s="129"/>
      <c r="MFC44" s="130"/>
      <c r="MFD44" s="130"/>
      <c r="MFE44" s="131"/>
      <c r="MFF44" s="134"/>
      <c r="MFG44" s="130"/>
      <c r="MFH44" s="133"/>
      <c r="MFI44" s="145"/>
      <c r="MFJ44" s="129"/>
      <c r="MFK44" s="130"/>
      <c r="MFL44" s="130"/>
      <c r="MFM44" s="131"/>
      <c r="MFN44" s="134"/>
      <c r="MFO44" s="130"/>
      <c r="MFP44" s="133"/>
      <c r="MFQ44" s="145"/>
      <c r="MFR44" s="129"/>
      <c r="MFS44" s="130"/>
      <c r="MFT44" s="130"/>
      <c r="MFU44" s="131"/>
      <c r="MFV44" s="134"/>
      <c r="MFW44" s="130"/>
      <c r="MFX44" s="133"/>
      <c r="MFY44" s="145"/>
      <c r="MFZ44" s="129"/>
      <c r="MGA44" s="130"/>
      <c r="MGB44" s="130"/>
      <c r="MGC44" s="131"/>
      <c r="MGD44" s="134"/>
      <c r="MGE44" s="130"/>
      <c r="MGF44" s="133"/>
      <c r="MGG44" s="145"/>
      <c r="MGH44" s="129"/>
      <c r="MGI44" s="130"/>
      <c r="MGJ44" s="130"/>
      <c r="MGK44" s="131"/>
      <c r="MGL44" s="134"/>
      <c r="MGM44" s="130"/>
      <c r="MGN44" s="133"/>
      <c r="MGO44" s="145"/>
      <c r="MGP44" s="129"/>
      <c r="MGQ44" s="130"/>
      <c r="MGR44" s="130"/>
      <c r="MGS44" s="131"/>
      <c r="MGT44" s="134"/>
      <c r="MGU44" s="130"/>
      <c r="MGV44" s="133"/>
      <c r="MGW44" s="145"/>
      <c r="MGX44" s="129"/>
      <c r="MGY44" s="130"/>
      <c r="MGZ44" s="130"/>
      <c r="MHA44" s="131"/>
      <c r="MHB44" s="134"/>
      <c r="MHC44" s="130"/>
      <c r="MHD44" s="133"/>
      <c r="MHE44" s="145"/>
      <c r="MHF44" s="129"/>
      <c r="MHG44" s="130"/>
      <c r="MHH44" s="130"/>
      <c r="MHI44" s="131"/>
      <c r="MHJ44" s="134"/>
      <c r="MHK44" s="130"/>
      <c r="MHL44" s="133"/>
      <c r="MHM44" s="145"/>
      <c r="MHN44" s="129"/>
      <c r="MHO44" s="130"/>
      <c r="MHP44" s="130"/>
      <c r="MHQ44" s="131"/>
      <c r="MHR44" s="134"/>
      <c r="MHS44" s="130"/>
      <c r="MHT44" s="133"/>
      <c r="MHU44" s="145"/>
      <c r="MHV44" s="129"/>
      <c r="MHW44" s="130"/>
      <c r="MHX44" s="130"/>
      <c r="MHY44" s="131"/>
      <c r="MHZ44" s="134"/>
      <c r="MIA44" s="130"/>
      <c r="MIB44" s="133"/>
      <c r="MIC44" s="145"/>
      <c r="MID44" s="129"/>
      <c r="MIE44" s="130"/>
      <c r="MIF44" s="130"/>
      <c r="MIG44" s="131"/>
      <c r="MIH44" s="134"/>
      <c r="MII44" s="130"/>
      <c r="MIJ44" s="133"/>
      <c r="MIK44" s="145"/>
      <c r="MIL44" s="129"/>
      <c r="MIM44" s="130"/>
      <c r="MIN44" s="130"/>
      <c r="MIO44" s="131"/>
      <c r="MIP44" s="134"/>
      <c r="MIQ44" s="130"/>
      <c r="MIR44" s="133"/>
      <c r="MIS44" s="145"/>
      <c r="MIT44" s="129"/>
      <c r="MIU44" s="130"/>
      <c r="MIV44" s="130"/>
      <c r="MIW44" s="131"/>
      <c r="MIX44" s="134"/>
      <c r="MIY44" s="130"/>
      <c r="MIZ44" s="133"/>
      <c r="MJA44" s="145"/>
      <c r="MJB44" s="129"/>
      <c r="MJC44" s="130"/>
      <c r="MJD44" s="130"/>
      <c r="MJE44" s="131"/>
      <c r="MJF44" s="134"/>
      <c r="MJG44" s="130"/>
      <c r="MJH44" s="133"/>
      <c r="MJI44" s="145"/>
      <c r="MJJ44" s="129"/>
      <c r="MJK44" s="130"/>
      <c r="MJL44" s="130"/>
      <c r="MJM44" s="131"/>
      <c r="MJN44" s="134"/>
      <c r="MJO44" s="130"/>
      <c r="MJP44" s="133"/>
      <c r="MJQ44" s="145"/>
      <c r="MJR44" s="129"/>
      <c r="MJS44" s="130"/>
      <c r="MJT44" s="130"/>
      <c r="MJU44" s="131"/>
      <c r="MJV44" s="134"/>
      <c r="MJW44" s="130"/>
      <c r="MJX44" s="133"/>
      <c r="MJY44" s="145"/>
      <c r="MJZ44" s="129"/>
      <c r="MKA44" s="130"/>
      <c r="MKB44" s="130"/>
      <c r="MKC44" s="131"/>
      <c r="MKD44" s="134"/>
      <c r="MKE44" s="130"/>
      <c r="MKF44" s="133"/>
      <c r="MKG44" s="145"/>
      <c r="MKH44" s="129"/>
      <c r="MKI44" s="130"/>
      <c r="MKJ44" s="130"/>
      <c r="MKK44" s="131"/>
      <c r="MKL44" s="134"/>
      <c r="MKM44" s="130"/>
      <c r="MKN44" s="133"/>
      <c r="MKO44" s="145"/>
      <c r="MKP44" s="129"/>
      <c r="MKQ44" s="130"/>
      <c r="MKR44" s="130"/>
      <c r="MKS44" s="131"/>
      <c r="MKT44" s="134"/>
      <c r="MKU44" s="130"/>
      <c r="MKV44" s="133"/>
      <c r="MKW44" s="145"/>
      <c r="MKX44" s="129"/>
      <c r="MKY44" s="130"/>
      <c r="MKZ44" s="130"/>
      <c r="MLA44" s="131"/>
      <c r="MLB44" s="134"/>
      <c r="MLC44" s="130"/>
      <c r="MLD44" s="133"/>
      <c r="MLE44" s="145"/>
      <c r="MLF44" s="129"/>
      <c r="MLG44" s="130"/>
      <c r="MLH44" s="130"/>
      <c r="MLI44" s="131"/>
      <c r="MLJ44" s="134"/>
      <c r="MLK44" s="130"/>
      <c r="MLL44" s="133"/>
      <c r="MLM44" s="145"/>
      <c r="MLN44" s="129"/>
      <c r="MLO44" s="130"/>
      <c r="MLP44" s="130"/>
      <c r="MLQ44" s="131"/>
      <c r="MLR44" s="134"/>
      <c r="MLS44" s="130"/>
      <c r="MLT44" s="133"/>
      <c r="MLU44" s="145"/>
      <c r="MLV44" s="129"/>
      <c r="MLW44" s="130"/>
      <c r="MLX44" s="130"/>
      <c r="MLY44" s="131"/>
      <c r="MLZ44" s="134"/>
      <c r="MMA44" s="130"/>
      <c r="MMB44" s="133"/>
      <c r="MMC44" s="145"/>
      <c r="MMD44" s="129"/>
      <c r="MME44" s="130"/>
      <c r="MMF44" s="130"/>
      <c r="MMG44" s="131"/>
      <c r="MMH44" s="134"/>
      <c r="MMI44" s="130"/>
      <c r="MMJ44" s="133"/>
      <c r="MMK44" s="145"/>
      <c r="MML44" s="129"/>
      <c r="MMM44" s="130"/>
      <c r="MMN44" s="130"/>
      <c r="MMO44" s="131"/>
      <c r="MMP44" s="134"/>
      <c r="MMQ44" s="130"/>
      <c r="MMR44" s="133"/>
      <c r="MMS44" s="145"/>
      <c r="MMT44" s="129"/>
      <c r="MMU44" s="130"/>
      <c r="MMV44" s="130"/>
      <c r="MMW44" s="131"/>
      <c r="MMX44" s="134"/>
      <c r="MMY44" s="130"/>
      <c r="MMZ44" s="133"/>
      <c r="MNA44" s="145"/>
      <c r="MNB44" s="129"/>
      <c r="MNC44" s="130"/>
      <c r="MND44" s="130"/>
      <c r="MNE44" s="131"/>
      <c r="MNF44" s="134"/>
      <c r="MNG44" s="130"/>
      <c r="MNH44" s="133"/>
      <c r="MNI44" s="145"/>
      <c r="MNJ44" s="129"/>
      <c r="MNK44" s="130"/>
      <c r="MNL44" s="130"/>
      <c r="MNM44" s="131"/>
      <c r="MNN44" s="134"/>
      <c r="MNO44" s="130"/>
      <c r="MNP44" s="133"/>
      <c r="MNQ44" s="145"/>
      <c r="MNR44" s="129"/>
      <c r="MNS44" s="130"/>
      <c r="MNT44" s="130"/>
      <c r="MNU44" s="131"/>
      <c r="MNV44" s="134"/>
      <c r="MNW44" s="130"/>
      <c r="MNX44" s="133"/>
      <c r="MNY44" s="145"/>
      <c r="MNZ44" s="129"/>
      <c r="MOA44" s="130"/>
      <c r="MOB44" s="130"/>
      <c r="MOC44" s="131"/>
      <c r="MOD44" s="134"/>
      <c r="MOE44" s="130"/>
      <c r="MOF44" s="133"/>
      <c r="MOG44" s="145"/>
      <c r="MOH44" s="129"/>
      <c r="MOI44" s="130"/>
      <c r="MOJ44" s="130"/>
      <c r="MOK44" s="131"/>
      <c r="MOL44" s="134"/>
      <c r="MOM44" s="130"/>
      <c r="MON44" s="133"/>
      <c r="MOO44" s="145"/>
      <c r="MOP44" s="129"/>
      <c r="MOQ44" s="130"/>
      <c r="MOR44" s="130"/>
      <c r="MOS44" s="131"/>
      <c r="MOT44" s="134"/>
      <c r="MOU44" s="130"/>
      <c r="MOV44" s="133"/>
      <c r="MOW44" s="145"/>
      <c r="MOX44" s="129"/>
      <c r="MOY44" s="130"/>
      <c r="MOZ44" s="130"/>
      <c r="MPA44" s="131"/>
      <c r="MPB44" s="134"/>
      <c r="MPC44" s="130"/>
      <c r="MPD44" s="133"/>
      <c r="MPE44" s="145"/>
      <c r="MPF44" s="129"/>
      <c r="MPG44" s="130"/>
      <c r="MPH44" s="130"/>
      <c r="MPI44" s="131"/>
      <c r="MPJ44" s="134"/>
      <c r="MPK44" s="130"/>
      <c r="MPL44" s="133"/>
      <c r="MPM44" s="145"/>
      <c r="MPN44" s="129"/>
      <c r="MPO44" s="130"/>
      <c r="MPP44" s="130"/>
      <c r="MPQ44" s="131"/>
      <c r="MPR44" s="134"/>
      <c r="MPS44" s="130"/>
      <c r="MPT44" s="133"/>
      <c r="MPU44" s="145"/>
      <c r="MPV44" s="129"/>
      <c r="MPW44" s="130"/>
      <c r="MPX44" s="130"/>
      <c r="MPY44" s="131"/>
      <c r="MPZ44" s="134"/>
      <c r="MQA44" s="130"/>
      <c r="MQB44" s="133"/>
      <c r="MQC44" s="145"/>
      <c r="MQD44" s="129"/>
      <c r="MQE44" s="130"/>
      <c r="MQF44" s="130"/>
      <c r="MQG44" s="131"/>
      <c r="MQH44" s="134"/>
      <c r="MQI44" s="130"/>
      <c r="MQJ44" s="133"/>
      <c r="MQK44" s="145"/>
      <c r="MQL44" s="129"/>
      <c r="MQM44" s="130"/>
      <c r="MQN44" s="130"/>
      <c r="MQO44" s="131"/>
      <c r="MQP44" s="134"/>
      <c r="MQQ44" s="130"/>
      <c r="MQR44" s="133"/>
      <c r="MQS44" s="145"/>
      <c r="MQT44" s="129"/>
      <c r="MQU44" s="130"/>
      <c r="MQV44" s="130"/>
      <c r="MQW44" s="131"/>
      <c r="MQX44" s="134"/>
      <c r="MQY44" s="130"/>
      <c r="MQZ44" s="133"/>
      <c r="MRA44" s="145"/>
      <c r="MRB44" s="129"/>
      <c r="MRC44" s="130"/>
      <c r="MRD44" s="130"/>
      <c r="MRE44" s="131"/>
      <c r="MRF44" s="134"/>
      <c r="MRG44" s="130"/>
      <c r="MRH44" s="133"/>
      <c r="MRI44" s="145"/>
      <c r="MRJ44" s="129"/>
      <c r="MRK44" s="130"/>
      <c r="MRL44" s="130"/>
      <c r="MRM44" s="131"/>
      <c r="MRN44" s="134"/>
      <c r="MRO44" s="130"/>
      <c r="MRP44" s="133"/>
      <c r="MRQ44" s="145"/>
      <c r="MRR44" s="129"/>
      <c r="MRS44" s="130"/>
      <c r="MRT44" s="130"/>
      <c r="MRU44" s="131"/>
      <c r="MRV44" s="134"/>
      <c r="MRW44" s="130"/>
      <c r="MRX44" s="133"/>
      <c r="MRY44" s="145"/>
      <c r="MRZ44" s="129"/>
      <c r="MSA44" s="130"/>
      <c r="MSB44" s="130"/>
      <c r="MSC44" s="131"/>
      <c r="MSD44" s="134"/>
      <c r="MSE44" s="130"/>
      <c r="MSF44" s="133"/>
      <c r="MSG44" s="145"/>
      <c r="MSH44" s="129"/>
      <c r="MSI44" s="130"/>
      <c r="MSJ44" s="130"/>
      <c r="MSK44" s="131"/>
      <c r="MSL44" s="134"/>
      <c r="MSM44" s="130"/>
      <c r="MSN44" s="133"/>
      <c r="MSO44" s="145"/>
      <c r="MSP44" s="129"/>
      <c r="MSQ44" s="130"/>
      <c r="MSR44" s="130"/>
      <c r="MSS44" s="131"/>
      <c r="MST44" s="134"/>
      <c r="MSU44" s="130"/>
      <c r="MSV44" s="133"/>
      <c r="MSW44" s="145"/>
      <c r="MSX44" s="129"/>
      <c r="MSY44" s="130"/>
      <c r="MSZ44" s="130"/>
      <c r="MTA44" s="131"/>
      <c r="MTB44" s="134"/>
      <c r="MTC44" s="130"/>
      <c r="MTD44" s="133"/>
      <c r="MTE44" s="145"/>
      <c r="MTF44" s="129"/>
      <c r="MTG44" s="130"/>
      <c r="MTH44" s="130"/>
      <c r="MTI44" s="131"/>
      <c r="MTJ44" s="134"/>
      <c r="MTK44" s="130"/>
      <c r="MTL44" s="133"/>
      <c r="MTM44" s="145"/>
      <c r="MTN44" s="129"/>
      <c r="MTO44" s="130"/>
      <c r="MTP44" s="130"/>
      <c r="MTQ44" s="131"/>
      <c r="MTR44" s="134"/>
      <c r="MTS44" s="130"/>
      <c r="MTT44" s="133"/>
      <c r="MTU44" s="145"/>
      <c r="MTV44" s="129"/>
      <c r="MTW44" s="130"/>
      <c r="MTX44" s="130"/>
      <c r="MTY44" s="131"/>
      <c r="MTZ44" s="134"/>
      <c r="MUA44" s="130"/>
      <c r="MUB44" s="133"/>
      <c r="MUC44" s="145"/>
      <c r="MUD44" s="129"/>
      <c r="MUE44" s="130"/>
      <c r="MUF44" s="130"/>
      <c r="MUG44" s="131"/>
      <c r="MUH44" s="134"/>
      <c r="MUI44" s="130"/>
      <c r="MUJ44" s="133"/>
      <c r="MUK44" s="145"/>
      <c r="MUL44" s="129"/>
      <c r="MUM44" s="130"/>
      <c r="MUN44" s="130"/>
      <c r="MUO44" s="131"/>
      <c r="MUP44" s="134"/>
      <c r="MUQ44" s="130"/>
      <c r="MUR44" s="133"/>
      <c r="MUS44" s="145"/>
      <c r="MUT44" s="129"/>
      <c r="MUU44" s="130"/>
      <c r="MUV44" s="130"/>
      <c r="MUW44" s="131"/>
      <c r="MUX44" s="134"/>
      <c r="MUY44" s="130"/>
      <c r="MUZ44" s="133"/>
      <c r="MVA44" s="145"/>
      <c r="MVB44" s="129"/>
      <c r="MVC44" s="130"/>
      <c r="MVD44" s="130"/>
      <c r="MVE44" s="131"/>
      <c r="MVF44" s="134"/>
      <c r="MVG44" s="130"/>
      <c r="MVH44" s="133"/>
      <c r="MVI44" s="145"/>
      <c r="MVJ44" s="129"/>
      <c r="MVK44" s="130"/>
      <c r="MVL44" s="130"/>
      <c r="MVM44" s="131"/>
      <c r="MVN44" s="134"/>
      <c r="MVO44" s="130"/>
      <c r="MVP44" s="133"/>
      <c r="MVQ44" s="145"/>
      <c r="MVR44" s="129"/>
      <c r="MVS44" s="130"/>
      <c r="MVT44" s="130"/>
      <c r="MVU44" s="131"/>
      <c r="MVV44" s="134"/>
      <c r="MVW44" s="130"/>
      <c r="MVX44" s="133"/>
      <c r="MVY44" s="145"/>
      <c r="MVZ44" s="129"/>
      <c r="MWA44" s="130"/>
      <c r="MWB44" s="130"/>
      <c r="MWC44" s="131"/>
      <c r="MWD44" s="134"/>
      <c r="MWE44" s="130"/>
      <c r="MWF44" s="133"/>
      <c r="MWG44" s="145"/>
      <c r="MWH44" s="129"/>
      <c r="MWI44" s="130"/>
      <c r="MWJ44" s="130"/>
      <c r="MWK44" s="131"/>
      <c r="MWL44" s="134"/>
      <c r="MWM44" s="130"/>
      <c r="MWN44" s="133"/>
      <c r="MWO44" s="145"/>
      <c r="MWP44" s="129"/>
      <c r="MWQ44" s="130"/>
      <c r="MWR44" s="130"/>
      <c r="MWS44" s="131"/>
      <c r="MWT44" s="134"/>
      <c r="MWU44" s="130"/>
      <c r="MWV44" s="133"/>
      <c r="MWW44" s="145"/>
      <c r="MWX44" s="129"/>
      <c r="MWY44" s="130"/>
      <c r="MWZ44" s="130"/>
      <c r="MXA44" s="131"/>
      <c r="MXB44" s="134"/>
      <c r="MXC44" s="130"/>
      <c r="MXD44" s="133"/>
      <c r="MXE44" s="145"/>
      <c r="MXF44" s="129"/>
      <c r="MXG44" s="130"/>
      <c r="MXH44" s="130"/>
      <c r="MXI44" s="131"/>
      <c r="MXJ44" s="134"/>
      <c r="MXK44" s="130"/>
      <c r="MXL44" s="133"/>
      <c r="MXM44" s="145"/>
      <c r="MXN44" s="129"/>
      <c r="MXO44" s="130"/>
      <c r="MXP44" s="130"/>
      <c r="MXQ44" s="131"/>
      <c r="MXR44" s="134"/>
      <c r="MXS44" s="130"/>
      <c r="MXT44" s="133"/>
      <c r="MXU44" s="145"/>
      <c r="MXV44" s="129"/>
      <c r="MXW44" s="130"/>
      <c r="MXX44" s="130"/>
      <c r="MXY44" s="131"/>
      <c r="MXZ44" s="134"/>
      <c r="MYA44" s="130"/>
      <c r="MYB44" s="133"/>
      <c r="MYC44" s="145"/>
      <c r="MYD44" s="129"/>
      <c r="MYE44" s="130"/>
      <c r="MYF44" s="130"/>
      <c r="MYG44" s="131"/>
      <c r="MYH44" s="134"/>
      <c r="MYI44" s="130"/>
      <c r="MYJ44" s="133"/>
      <c r="MYK44" s="145"/>
      <c r="MYL44" s="129"/>
      <c r="MYM44" s="130"/>
      <c r="MYN44" s="130"/>
      <c r="MYO44" s="131"/>
      <c r="MYP44" s="134"/>
      <c r="MYQ44" s="130"/>
      <c r="MYR44" s="133"/>
      <c r="MYS44" s="145"/>
      <c r="MYT44" s="129"/>
      <c r="MYU44" s="130"/>
      <c r="MYV44" s="130"/>
      <c r="MYW44" s="131"/>
      <c r="MYX44" s="134"/>
      <c r="MYY44" s="130"/>
      <c r="MYZ44" s="133"/>
      <c r="MZA44" s="145"/>
      <c r="MZB44" s="129"/>
      <c r="MZC44" s="130"/>
      <c r="MZD44" s="130"/>
      <c r="MZE44" s="131"/>
      <c r="MZF44" s="134"/>
      <c r="MZG44" s="130"/>
      <c r="MZH44" s="133"/>
      <c r="MZI44" s="145"/>
      <c r="MZJ44" s="129"/>
      <c r="MZK44" s="130"/>
      <c r="MZL44" s="130"/>
      <c r="MZM44" s="131"/>
      <c r="MZN44" s="134"/>
      <c r="MZO44" s="130"/>
      <c r="MZP44" s="133"/>
      <c r="MZQ44" s="145"/>
      <c r="MZR44" s="129"/>
      <c r="MZS44" s="130"/>
      <c r="MZT44" s="130"/>
      <c r="MZU44" s="131"/>
      <c r="MZV44" s="134"/>
      <c r="MZW44" s="130"/>
      <c r="MZX44" s="133"/>
      <c r="MZY44" s="145"/>
      <c r="MZZ44" s="129"/>
      <c r="NAA44" s="130"/>
      <c r="NAB44" s="130"/>
      <c r="NAC44" s="131"/>
      <c r="NAD44" s="134"/>
      <c r="NAE44" s="130"/>
      <c r="NAF44" s="133"/>
      <c r="NAG44" s="145"/>
      <c r="NAH44" s="129"/>
      <c r="NAI44" s="130"/>
      <c r="NAJ44" s="130"/>
      <c r="NAK44" s="131"/>
      <c r="NAL44" s="134"/>
      <c r="NAM44" s="130"/>
      <c r="NAN44" s="133"/>
      <c r="NAO44" s="145"/>
      <c r="NAP44" s="129"/>
      <c r="NAQ44" s="130"/>
      <c r="NAR44" s="130"/>
      <c r="NAS44" s="131"/>
      <c r="NAT44" s="134"/>
      <c r="NAU44" s="130"/>
      <c r="NAV44" s="133"/>
      <c r="NAW44" s="145"/>
      <c r="NAX44" s="129"/>
      <c r="NAY44" s="130"/>
      <c r="NAZ44" s="130"/>
      <c r="NBA44" s="131"/>
      <c r="NBB44" s="134"/>
      <c r="NBC44" s="130"/>
      <c r="NBD44" s="133"/>
      <c r="NBE44" s="145"/>
      <c r="NBF44" s="129"/>
      <c r="NBG44" s="130"/>
      <c r="NBH44" s="130"/>
      <c r="NBI44" s="131"/>
      <c r="NBJ44" s="134"/>
      <c r="NBK44" s="130"/>
      <c r="NBL44" s="133"/>
      <c r="NBM44" s="145"/>
      <c r="NBN44" s="129"/>
      <c r="NBO44" s="130"/>
      <c r="NBP44" s="130"/>
      <c r="NBQ44" s="131"/>
      <c r="NBR44" s="134"/>
      <c r="NBS44" s="130"/>
      <c r="NBT44" s="133"/>
      <c r="NBU44" s="145"/>
      <c r="NBV44" s="129"/>
      <c r="NBW44" s="130"/>
      <c r="NBX44" s="130"/>
      <c r="NBY44" s="131"/>
      <c r="NBZ44" s="134"/>
      <c r="NCA44" s="130"/>
      <c r="NCB44" s="133"/>
      <c r="NCC44" s="145"/>
      <c r="NCD44" s="129"/>
      <c r="NCE44" s="130"/>
      <c r="NCF44" s="130"/>
      <c r="NCG44" s="131"/>
      <c r="NCH44" s="134"/>
      <c r="NCI44" s="130"/>
      <c r="NCJ44" s="133"/>
      <c r="NCK44" s="145"/>
      <c r="NCL44" s="129"/>
      <c r="NCM44" s="130"/>
      <c r="NCN44" s="130"/>
      <c r="NCO44" s="131"/>
      <c r="NCP44" s="134"/>
      <c r="NCQ44" s="130"/>
      <c r="NCR44" s="133"/>
      <c r="NCS44" s="145"/>
      <c r="NCT44" s="129"/>
      <c r="NCU44" s="130"/>
      <c r="NCV44" s="130"/>
      <c r="NCW44" s="131"/>
      <c r="NCX44" s="134"/>
      <c r="NCY44" s="130"/>
      <c r="NCZ44" s="133"/>
      <c r="NDA44" s="145"/>
      <c r="NDB44" s="129"/>
      <c r="NDC44" s="130"/>
      <c r="NDD44" s="130"/>
      <c r="NDE44" s="131"/>
      <c r="NDF44" s="134"/>
      <c r="NDG44" s="130"/>
      <c r="NDH44" s="133"/>
      <c r="NDI44" s="145"/>
      <c r="NDJ44" s="129"/>
      <c r="NDK44" s="130"/>
      <c r="NDL44" s="130"/>
      <c r="NDM44" s="131"/>
      <c r="NDN44" s="134"/>
      <c r="NDO44" s="130"/>
      <c r="NDP44" s="133"/>
      <c r="NDQ44" s="145"/>
      <c r="NDR44" s="129"/>
      <c r="NDS44" s="130"/>
      <c r="NDT44" s="130"/>
      <c r="NDU44" s="131"/>
      <c r="NDV44" s="134"/>
      <c r="NDW44" s="130"/>
      <c r="NDX44" s="133"/>
      <c r="NDY44" s="145"/>
      <c r="NDZ44" s="129"/>
      <c r="NEA44" s="130"/>
      <c r="NEB44" s="130"/>
      <c r="NEC44" s="131"/>
      <c r="NED44" s="134"/>
      <c r="NEE44" s="130"/>
      <c r="NEF44" s="133"/>
      <c r="NEG44" s="145"/>
      <c r="NEH44" s="129"/>
      <c r="NEI44" s="130"/>
      <c r="NEJ44" s="130"/>
      <c r="NEK44" s="131"/>
      <c r="NEL44" s="134"/>
      <c r="NEM44" s="130"/>
      <c r="NEN44" s="133"/>
      <c r="NEO44" s="145"/>
      <c r="NEP44" s="129"/>
      <c r="NEQ44" s="130"/>
      <c r="NER44" s="130"/>
      <c r="NES44" s="131"/>
      <c r="NET44" s="134"/>
      <c r="NEU44" s="130"/>
      <c r="NEV44" s="133"/>
      <c r="NEW44" s="145"/>
      <c r="NEX44" s="129"/>
      <c r="NEY44" s="130"/>
      <c r="NEZ44" s="130"/>
      <c r="NFA44" s="131"/>
      <c r="NFB44" s="134"/>
      <c r="NFC44" s="130"/>
      <c r="NFD44" s="133"/>
      <c r="NFE44" s="145"/>
      <c r="NFF44" s="129"/>
      <c r="NFG44" s="130"/>
      <c r="NFH44" s="130"/>
      <c r="NFI44" s="131"/>
      <c r="NFJ44" s="134"/>
      <c r="NFK44" s="130"/>
      <c r="NFL44" s="133"/>
      <c r="NFM44" s="145"/>
      <c r="NFN44" s="129"/>
      <c r="NFO44" s="130"/>
      <c r="NFP44" s="130"/>
      <c r="NFQ44" s="131"/>
      <c r="NFR44" s="134"/>
      <c r="NFS44" s="130"/>
      <c r="NFT44" s="133"/>
      <c r="NFU44" s="145"/>
      <c r="NFV44" s="129"/>
      <c r="NFW44" s="130"/>
      <c r="NFX44" s="130"/>
      <c r="NFY44" s="131"/>
      <c r="NFZ44" s="134"/>
      <c r="NGA44" s="130"/>
      <c r="NGB44" s="133"/>
      <c r="NGC44" s="145"/>
      <c r="NGD44" s="129"/>
      <c r="NGE44" s="130"/>
      <c r="NGF44" s="130"/>
      <c r="NGG44" s="131"/>
      <c r="NGH44" s="134"/>
      <c r="NGI44" s="130"/>
      <c r="NGJ44" s="133"/>
      <c r="NGK44" s="145"/>
      <c r="NGL44" s="129"/>
      <c r="NGM44" s="130"/>
      <c r="NGN44" s="130"/>
      <c r="NGO44" s="131"/>
      <c r="NGP44" s="134"/>
      <c r="NGQ44" s="130"/>
      <c r="NGR44" s="133"/>
      <c r="NGS44" s="145"/>
      <c r="NGT44" s="129"/>
      <c r="NGU44" s="130"/>
      <c r="NGV44" s="130"/>
      <c r="NGW44" s="131"/>
      <c r="NGX44" s="134"/>
      <c r="NGY44" s="130"/>
      <c r="NGZ44" s="133"/>
      <c r="NHA44" s="145"/>
      <c r="NHB44" s="129"/>
      <c r="NHC44" s="130"/>
      <c r="NHD44" s="130"/>
      <c r="NHE44" s="131"/>
      <c r="NHF44" s="134"/>
      <c r="NHG44" s="130"/>
      <c r="NHH44" s="133"/>
      <c r="NHI44" s="145"/>
      <c r="NHJ44" s="129"/>
      <c r="NHK44" s="130"/>
      <c r="NHL44" s="130"/>
      <c r="NHM44" s="131"/>
      <c r="NHN44" s="134"/>
      <c r="NHO44" s="130"/>
      <c r="NHP44" s="133"/>
      <c r="NHQ44" s="145"/>
      <c r="NHR44" s="129"/>
      <c r="NHS44" s="130"/>
      <c r="NHT44" s="130"/>
      <c r="NHU44" s="131"/>
      <c r="NHV44" s="134"/>
      <c r="NHW44" s="130"/>
      <c r="NHX44" s="133"/>
      <c r="NHY44" s="145"/>
      <c r="NHZ44" s="129"/>
      <c r="NIA44" s="130"/>
      <c r="NIB44" s="130"/>
      <c r="NIC44" s="131"/>
      <c r="NID44" s="134"/>
      <c r="NIE44" s="130"/>
      <c r="NIF44" s="133"/>
      <c r="NIG44" s="145"/>
      <c r="NIH44" s="129"/>
      <c r="NII44" s="130"/>
      <c r="NIJ44" s="130"/>
      <c r="NIK44" s="131"/>
      <c r="NIL44" s="134"/>
      <c r="NIM44" s="130"/>
      <c r="NIN44" s="133"/>
      <c r="NIO44" s="145"/>
      <c r="NIP44" s="129"/>
      <c r="NIQ44" s="130"/>
      <c r="NIR44" s="130"/>
      <c r="NIS44" s="131"/>
      <c r="NIT44" s="134"/>
      <c r="NIU44" s="130"/>
      <c r="NIV44" s="133"/>
      <c r="NIW44" s="145"/>
      <c r="NIX44" s="129"/>
      <c r="NIY44" s="130"/>
      <c r="NIZ44" s="130"/>
      <c r="NJA44" s="131"/>
      <c r="NJB44" s="134"/>
      <c r="NJC44" s="130"/>
      <c r="NJD44" s="133"/>
      <c r="NJE44" s="145"/>
      <c r="NJF44" s="129"/>
      <c r="NJG44" s="130"/>
      <c r="NJH44" s="130"/>
      <c r="NJI44" s="131"/>
      <c r="NJJ44" s="134"/>
      <c r="NJK44" s="130"/>
      <c r="NJL44" s="133"/>
      <c r="NJM44" s="145"/>
      <c r="NJN44" s="129"/>
      <c r="NJO44" s="130"/>
      <c r="NJP44" s="130"/>
      <c r="NJQ44" s="131"/>
      <c r="NJR44" s="134"/>
      <c r="NJS44" s="130"/>
      <c r="NJT44" s="133"/>
      <c r="NJU44" s="145"/>
      <c r="NJV44" s="129"/>
      <c r="NJW44" s="130"/>
      <c r="NJX44" s="130"/>
      <c r="NJY44" s="131"/>
      <c r="NJZ44" s="134"/>
      <c r="NKA44" s="130"/>
      <c r="NKB44" s="133"/>
      <c r="NKC44" s="145"/>
      <c r="NKD44" s="129"/>
      <c r="NKE44" s="130"/>
      <c r="NKF44" s="130"/>
      <c r="NKG44" s="131"/>
      <c r="NKH44" s="134"/>
      <c r="NKI44" s="130"/>
      <c r="NKJ44" s="133"/>
      <c r="NKK44" s="145"/>
      <c r="NKL44" s="129"/>
      <c r="NKM44" s="130"/>
      <c r="NKN44" s="130"/>
      <c r="NKO44" s="131"/>
      <c r="NKP44" s="134"/>
      <c r="NKQ44" s="130"/>
      <c r="NKR44" s="133"/>
      <c r="NKS44" s="145"/>
      <c r="NKT44" s="129"/>
      <c r="NKU44" s="130"/>
      <c r="NKV44" s="130"/>
      <c r="NKW44" s="131"/>
      <c r="NKX44" s="134"/>
      <c r="NKY44" s="130"/>
      <c r="NKZ44" s="133"/>
      <c r="NLA44" s="145"/>
      <c r="NLB44" s="129"/>
      <c r="NLC44" s="130"/>
      <c r="NLD44" s="130"/>
      <c r="NLE44" s="131"/>
      <c r="NLF44" s="134"/>
      <c r="NLG44" s="130"/>
      <c r="NLH44" s="133"/>
      <c r="NLI44" s="145"/>
      <c r="NLJ44" s="129"/>
      <c r="NLK44" s="130"/>
      <c r="NLL44" s="130"/>
      <c r="NLM44" s="131"/>
      <c r="NLN44" s="134"/>
      <c r="NLO44" s="130"/>
      <c r="NLP44" s="133"/>
      <c r="NLQ44" s="145"/>
      <c r="NLR44" s="129"/>
      <c r="NLS44" s="130"/>
      <c r="NLT44" s="130"/>
      <c r="NLU44" s="131"/>
      <c r="NLV44" s="134"/>
      <c r="NLW44" s="130"/>
      <c r="NLX44" s="133"/>
      <c r="NLY44" s="145"/>
      <c r="NLZ44" s="129"/>
      <c r="NMA44" s="130"/>
      <c r="NMB44" s="130"/>
      <c r="NMC44" s="131"/>
      <c r="NMD44" s="134"/>
      <c r="NME44" s="130"/>
      <c r="NMF44" s="133"/>
      <c r="NMG44" s="145"/>
      <c r="NMH44" s="129"/>
      <c r="NMI44" s="130"/>
      <c r="NMJ44" s="130"/>
      <c r="NMK44" s="131"/>
      <c r="NML44" s="134"/>
      <c r="NMM44" s="130"/>
      <c r="NMN44" s="133"/>
      <c r="NMO44" s="145"/>
      <c r="NMP44" s="129"/>
      <c r="NMQ44" s="130"/>
      <c r="NMR44" s="130"/>
      <c r="NMS44" s="131"/>
      <c r="NMT44" s="134"/>
      <c r="NMU44" s="130"/>
      <c r="NMV44" s="133"/>
      <c r="NMW44" s="145"/>
      <c r="NMX44" s="129"/>
      <c r="NMY44" s="130"/>
      <c r="NMZ44" s="130"/>
      <c r="NNA44" s="131"/>
      <c r="NNB44" s="134"/>
      <c r="NNC44" s="130"/>
      <c r="NND44" s="133"/>
      <c r="NNE44" s="145"/>
      <c r="NNF44" s="129"/>
      <c r="NNG44" s="130"/>
      <c r="NNH44" s="130"/>
      <c r="NNI44" s="131"/>
      <c r="NNJ44" s="134"/>
      <c r="NNK44" s="130"/>
      <c r="NNL44" s="133"/>
      <c r="NNM44" s="145"/>
      <c r="NNN44" s="129"/>
      <c r="NNO44" s="130"/>
      <c r="NNP44" s="130"/>
      <c r="NNQ44" s="131"/>
      <c r="NNR44" s="134"/>
      <c r="NNS44" s="130"/>
      <c r="NNT44" s="133"/>
      <c r="NNU44" s="145"/>
      <c r="NNV44" s="129"/>
      <c r="NNW44" s="130"/>
      <c r="NNX44" s="130"/>
      <c r="NNY44" s="131"/>
      <c r="NNZ44" s="134"/>
      <c r="NOA44" s="130"/>
      <c r="NOB44" s="133"/>
      <c r="NOC44" s="145"/>
      <c r="NOD44" s="129"/>
      <c r="NOE44" s="130"/>
      <c r="NOF44" s="130"/>
      <c r="NOG44" s="131"/>
      <c r="NOH44" s="134"/>
      <c r="NOI44" s="130"/>
      <c r="NOJ44" s="133"/>
      <c r="NOK44" s="145"/>
      <c r="NOL44" s="129"/>
      <c r="NOM44" s="130"/>
      <c r="NON44" s="130"/>
      <c r="NOO44" s="131"/>
      <c r="NOP44" s="134"/>
      <c r="NOQ44" s="130"/>
      <c r="NOR44" s="133"/>
      <c r="NOS44" s="145"/>
      <c r="NOT44" s="129"/>
      <c r="NOU44" s="130"/>
      <c r="NOV44" s="130"/>
      <c r="NOW44" s="131"/>
      <c r="NOX44" s="134"/>
      <c r="NOY44" s="130"/>
      <c r="NOZ44" s="133"/>
      <c r="NPA44" s="145"/>
      <c r="NPB44" s="129"/>
      <c r="NPC44" s="130"/>
      <c r="NPD44" s="130"/>
      <c r="NPE44" s="131"/>
      <c r="NPF44" s="134"/>
      <c r="NPG44" s="130"/>
      <c r="NPH44" s="133"/>
      <c r="NPI44" s="145"/>
      <c r="NPJ44" s="129"/>
      <c r="NPK44" s="130"/>
      <c r="NPL44" s="130"/>
      <c r="NPM44" s="131"/>
      <c r="NPN44" s="134"/>
      <c r="NPO44" s="130"/>
      <c r="NPP44" s="133"/>
      <c r="NPQ44" s="145"/>
      <c r="NPR44" s="129"/>
      <c r="NPS44" s="130"/>
      <c r="NPT44" s="130"/>
      <c r="NPU44" s="131"/>
      <c r="NPV44" s="134"/>
      <c r="NPW44" s="130"/>
      <c r="NPX44" s="133"/>
      <c r="NPY44" s="145"/>
      <c r="NPZ44" s="129"/>
      <c r="NQA44" s="130"/>
      <c r="NQB44" s="130"/>
      <c r="NQC44" s="131"/>
      <c r="NQD44" s="134"/>
      <c r="NQE44" s="130"/>
      <c r="NQF44" s="133"/>
      <c r="NQG44" s="145"/>
      <c r="NQH44" s="129"/>
      <c r="NQI44" s="130"/>
      <c r="NQJ44" s="130"/>
      <c r="NQK44" s="131"/>
      <c r="NQL44" s="134"/>
      <c r="NQM44" s="130"/>
      <c r="NQN44" s="133"/>
      <c r="NQO44" s="145"/>
      <c r="NQP44" s="129"/>
      <c r="NQQ44" s="130"/>
      <c r="NQR44" s="130"/>
      <c r="NQS44" s="131"/>
      <c r="NQT44" s="134"/>
      <c r="NQU44" s="130"/>
      <c r="NQV44" s="133"/>
      <c r="NQW44" s="145"/>
      <c r="NQX44" s="129"/>
      <c r="NQY44" s="130"/>
      <c r="NQZ44" s="130"/>
      <c r="NRA44" s="131"/>
      <c r="NRB44" s="134"/>
      <c r="NRC44" s="130"/>
      <c r="NRD44" s="133"/>
      <c r="NRE44" s="145"/>
      <c r="NRF44" s="129"/>
      <c r="NRG44" s="130"/>
      <c r="NRH44" s="130"/>
      <c r="NRI44" s="131"/>
      <c r="NRJ44" s="134"/>
      <c r="NRK44" s="130"/>
      <c r="NRL44" s="133"/>
      <c r="NRM44" s="145"/>
      <c r="NRN44" s="129"/>
      <c r="NRO44" s="130"/>
      <c r="NRP44" s="130"/>
      <c r="NRQ44" s="131"/>
      <c r="NRR44" s="134"/>
      <c r="NRS44" s="130"/>
      <c r="NRT44" s="133"/>
      <c r="NRU44" s="145"/>
      <c r="NRV44" s="129"/>
      <c r="NRW44" s="130"/>
      <c r="NRX44" s="130"/>
      <c r="NRY44" s="131"/>
      <c r="NRZ44" s="134"/>
      <c r="NSA44" s="130"/>
      <c r="NSB44" s="133"/>
      <c r="NSC44" s="145"/>
      <c r="NSD44" s="129"/>
      <c r="NSE44" s="130"/>
      <c r="NSF44" s="130"/>
      <c r="NSG44" s="131"/>
      <c r="NSH44" s="134"/>
      <c r="NSI44" s="130"/>
      <c r="NSJ44" s="133"/>
      <c r="NSK44" s="145"/>
      <c r="NSL44" s="129"/>
      <c r="NSM44" s="130"/>
      <c r="NSN44" s="130"/>
      <c r="NSO44" s="131"/>
      <c r="NSP44" s="134"/>
      <c r="NSQ44" s="130"/>
      <c r="NSR44" s="133"/>
      <c r="NSS44" s="145"/>
      <c r="NST44" s="129"/>
      <c r="NSU44" s="130"/>
      <c r="NSV44" s="130"/>
      <c r="NSW44" s="131"/>
      <c r="NSX44" s="134"/>
      <c r="NSY44" s="130"/>
      <c r="NSZ44" s="133"/>
      <c r="NTA44" s="145"/>
      <c r="NTB44" s="129"/>
      <c r="NTC44" s="130"/>
      <c r="NTD44" s="130"/>
      <c r="NTE44" s="131"/>
      <c r="NTF44" s="134"/>
      <c r="NTG44" s="130"/>
      <c r="NTH44" s="133"/>
      <c r="NTI44" s="145"/>
      <c r="NTJ44" s="129"/>
      <c r="NTK44" s="130"/>
      <c r="NTL44" s="130"/>
      <c r="NTM44" s="131"/>
      <c r="NTN44" s="134"/>
      <c r="NTO44" s="130"/>
      <c r="NTP44" s="133"/>
      <c r="NTQ44" s="145"/>
      <c r="NTR44" s="129"/>
      <c r="NTS44" s="130"/>
      <c r="NTT44" s="130"/>
      <c r="NTU44" s="131"/>
      <c r="NTV44" s="134"/>
      <c r="NTW44" s="130"/>
      <c r="NTX44" s="133"/>
      <c r="NTY44" s="145"/>
      <c r="NTZ44" s="129"/>
      <c r="NUA44" s="130"/>
      <c r="NUB44" s="130"/>
      <c r="NUC44" s="131"/>
      <c r="NUD44" s="134"/>
      <c r="NUE44" s="130"/>
      <c r="NUF44" s="133"/>
      <c r="NUG44" s="145"/>
      <c r="NUH44" s="129"/>
      <c r="NUI44" s="130"/>
      <c r="NUJ44" s="130"/>
      <c r="NUK44" s="131"/>
      <c r="NUL44" s="134"/>
      <c r="NUM44" s="130"/>
      <c r="NUN44" s="133"/>
      <c r="NUO44" s="145"/>
      <c r="NUP44" s="129"/>
      <c r="NUQ44" s="130"/>
      <c r="NUR44" s="130"/>
      <c r="NUS44" s="131"/>
      <c r="NUT44" s="134"/>
      <c r="NUU44" s="130"/>
      <c r="NUV44" s="133"/>
      <c r="NUW44" s="145"/>
      <c r="NUX44" s="129"/>
      <c r="NUY44" s="130"/>
      <c r="NUZ44" s="130"/>
      <c r="NVA44" s="131"/>
      <c r="NVB44" s="134"/>
      <c r="NVC44" s="130"/>
      <c r="NVD44" s="133"/>
      <c r="NVE44" s="145"/>
      <c r="NVF44" s="129"/>
      <c r="NVG44" s="130"/>
      <c r="NVH44" s="130"/>
      <c r="NVI44" s="131"/>
      <c r="NVJ44" s="134"/>
      <c r="NVK44" s="130"/>
      <c r="NVL44" s="133"/>
      <c r="NVM44" s="145"/>
      <c r="NVN44" s="129"/>
      <c r="NVO44" s="130"/>
      <c r="NVP44" s="130"/>
      <c r="NVQ44" s="131"/>
      <c r="NVR44" s="134"/>
      <c r="NVS44" s="130"/>
      <c r="NVT44" s="133"/>
      <c r="NVU44" s="145"/>
      <c r="NVV44" s="129"/>
      <c r="NVW44" s="130"/>
      <c r="NVX44" s="130"/>
      <c r="NVY44" s="131"/>
      <c r="NVZ44" s="134"/>
      <c r="NWA44" s="130"/>
      <c r="NWB44" s="133"/>
      <c r="NWC44" s="145"/>
      <c r="NWD44" s="129"/>
      <c r="NWE44" s="130"/>
      <c r="NWF44" s="130"/>
      <c r="NWG44" s="131"/>
      <c r="NWH44" s="134"/>
      <c r="NWI44" s="130"/>
      <c r="NWJ44" s="133"/>
      <c r="NWK44" s="145"/>
      <c r="NWL44" s="129"/>
      <c r="NWM44" s="130"/>
      <c r="NWN44" s="130"/>
      <c r="NWO44" s="131"/>
      <c r="NWP44" s="134"/>
      <c r="NWQ44" s="130"/>
      <c r="NWR44" s="133"/>
      <c r="NWS44" s="145"/>
      <c r="NWT44" s="129"/>
      <c r="NWU44" s="130"/>
      <c r="NWV44" s="130"/>
      <c r="NWW44" s="131"/>
      <c r="NWX44" s="134"/>
      <c r="NWY44" s="130"/>
      <c r="NWZ44" s="133"/>
      <c r="NXA44" s="145"/>
      <c r="NXB44" s="129"/>
      <c r="NXC44" s="130"/>
      <c r="NXD44" s="130"/>
      <c r="NXE44" s="131"/>
      <c r="NXF44" s="134"/>
      <c r="NXG44" s="130"/>
      <c r="NXH44" s="133"/>
      <c r="NXI44" s="145"/>
      <c r="NXJ44" s="129"/>
      <c r="NXK44" s="130"/>
      <c r="NXL44" s="130"/>
      <c r="NXM44" s="131"/>
      <c r="NXN44" s="134"/>
      <c r="NXO44" s="130"/>
      <c r="NXP44" s="133"/>
      <c r="NXQ44" s="145"/>
      <c r="NXR44" s="129"/>
      <c r="NXS44" s="130"/>
      <c r="NXT44" s="130"/>
      <c r="NXU44" s="131"/>
      <c r="NXV44" s="134"/>
      <c r="NXW44" s="130"/>
      <c r="NXX44" s="133"/>
      <c r="NXY44" s="145"/>
      <c r="NXZ44" s="129"/>
      <c r="NYA44" s="130"/>
      <c r="NYB44" s="130"/>
      <c r="NYC44" s="131"/>
      <c r="NYD44" s="134"/>
      <c r="NYE44" s="130"/>
      <c r="NYF44" s="133"/>
      <c r="NYG44" s="145"/>
      <c r="NYH44" s="129"/>
      <c r="NYI44" s="130"/>
      <c r="NYJ44" s="130"/>
      <c r="NYK44" s="131"/>
      <c r="NYL44" s="134"/>
      <c r="NYM44" s="130"/>
      <c r="NYN44" s="133"/>
      <c r="NYO44" s="145"/>
      <c r="NYP44" s="129"/>
      <c r="NYQ44" s="130"/>
      <c r="NYR44" s="130"/>
      <c r="NYS44" s="131"/>
      <c r="NYT44" s="134"/>
      <c r="NYU44" s="130"/>
      <c r="NYV44" s="133"/>
      <c r="NYW44" s="145"/>
      <c r="NYX44" s="129"/>
      <c r="NYY44" s="130"/>
      <c r="NYZ44" s="130"/>
      <c r="NZA44" s="131"/>
      <c r="NZB44" s="134"/>
      <c r="NZC44" s="130"/>
      <c r="NZD44" s="133"/>
      <c r="NZE44" s="145"/>
      <c r="NZF44" s="129"/>
      <c r="NZG44" s="130"/>
      <c r="NZH44" s="130"/>
      <c r="NZI44" s="131"/>
      <c r="NZJ44" s="134"/>
      <c r="NZK44" s="130"/>
      <c r="NZL44" s="133"/>
      <c r="NZM44" s="145"/>
      <c r="NZN44" s="129"/>
      <c r="NZO44" s="130"/>
      <c r="NZP44" s="130"/>
      <c r="NZQ44" s="131"/>
      <c r="NZR44" s="134"/>
      <c r="NZS44" s="130"/>
      <c r="NZT44" s="133"/>
      <c r="NZU44" s="145"/>
      <c r="NZV44" s="129"/>
      <c r="NZW44" s="130"/>
      <c r="NZX44" s="130"/>
      <c r="NZY44" s="131"/>
      <c r="NZZ44" s="134"/>
      <c r="OAA44" s="130"/>
      <c r="OAB44" s="133"/>
      <c r="OAC44" s="145"/>
      <c r="OAD44" s="129"/>
      <c r="OAE44" s="130"/>
      <c r="OAF44" s="130"/>
      <c r="OAG44" s="131"/>
      <c r="OAH44" s="134"/>
      <c r="OAI44" s="130"/>
      <c r="OAJ44" s="133"/>
      <c r="OAK44" s="145"/>
      <c r="OAL44" s="129"/>
      <c r="OAM44" s="130"/>
      <c r="OAN44" s="130"/>
      <c r="OAO44" s="131"/>
      <c r="OAP44" s="134"/>
      <c r="OAQ44" s="130"/>
      <c r="OAR44" s="133"/>
      <c r="OAS44" s="145"/>
      <c r="OAT44" s="129"/>
      <c r="OAU44" s="130"/>
      <c r="OAV44" s="130"/>
      <c r="OAW44" s="131"/>
      <c r="OAX44" s="134"/>
      <c r="OAY44" s="130"/>
      <c r="OAZ44" s="133"/>
      <c r="OBA44" s="145"/>
      <c r="OBB44" s="129"/>
      <c r="OBC44" s="130"/>
      <c r="OBD44" s="130"/>
      <c r="OBE44" s="131"/>
      <c r="OBF44" s="134"/>
      <c r="OBG44" s="130"/>
      <c r="OBH44" s="133"/>
      <c r="OBI44" s="145"/>
      <c r="OBJ44" s="129"/>
      <c r="OBK44" s="130"/>
      <c r="OBL44" s="130"/>
      <c r="OBM44" s="131"/>
      <c r="OBN44" s="134"/>
      <c r="OBO44" s="130"/>
      <c r="OBP44" s="133"/>
      <c r="OBQ44" s="145"/>
      <c r="OBR44" s="129"/>
      <c r="OBS44" s="130"/>
      <c r="OBT44" s="130"/>
      <c r="OBU44" s="131"/>
      <c r="OBV44" s="134"/>
      <c r="OBW44" s="130"/>
      <c r="OBX44" s="133"/>
      <c r="OBY44" s="145"/>
      <c r="OBZ44" s="129"/>
      <c r="OCA44" s="130"/>
      <c r="OCB44" s="130"/>
      <c r="OCC44" s="131"/>
      <c r="OCD44" s="134"/>
      <c r="OCE44" s="130"/>
      <c r="OCF44" s="133"/>
      <c r="OCG44" s="145"/>
      <c r="OCH44" s="129"/>
      <c r="OCI44" s="130"/>
      <c r="OCJ44" s="130"/>
      <c r="OCK44" s="131"/>
      <c r="OCL44" s="134"/>
      <c r="OCM44" s="130"/>
      <c r="OCN44" s="133"/>
      <c r="OCO44" s="145"/>
      <c r="OCP44" s="129"/>
      <c r="OCQ44" s="130"/>
      <c r="OCR44" s="130"/>
      <c r="OCS44" s="131"/>
      <c r="OCT44" s="134"/>
      <c r="OCU44" s="130"/>
      <c r="OCV44" s="133"/>
      <c r="OCW44" s="145"/>
      <c r="OCX44" s="129"/>
      <c r="OCY44" s="130"/>
      <c r="OCZ44" s="130"/>
      <c r="ODA44" s="131"/>
      <c r="ODB44" s="134"/>
      <c r="ODC44" s="130"/>
      <c r="ODD44" s="133"/>
      <c r="ODE44" s="145"/>
      <c r="ODF44" s="129"/>
      <c r="ODG44" s="130"/>
      <c r="ODH44" s="130"/>
      <c r="ODI44" s="131"/>
      <c r="ODJ44" s="134"/>
      <c r="ODK44" s="130"/>
      <c r="ODL44" s="133"/>
      <c r="ODM44" s="145"/>
      <c r="ODN44" s="129"/>
      <c r="ODO44" s="130"/>
      <c r="ODP44" s="130"/>
      <c r="ODQ44" s="131"/>
      <c r="ODR44" s="134"/>
      <c r="ODS44" s="130"/>
      <c r="ODT44" s="133"/>
      <c r="ODU44" s="145"/>
      <c r="ODV44" s="129"/>
      <c r="ODW44" s="130"/>
      <c r="ODX44" s="130"/>
      <c r="ODY44" s="131"/>
      <c r="ODZ44" s="134"/>
      <c r="OEA44" s="130"/>
      <c r="OEB44" s="133"/>
      <c r="OEC44" s="145"/>
      <c r="OED44" s="129"/>
      <c r="OEE44" s="130"/>
      <c r="OEF44" s="130"/>
      <c r="OEG44" s="131"/>
      <c r="OEH44" s="134"/>
      <c r="OEI44" s="130"/>
      <c r="OEJ44" s="133"/>
      <c r="OEK44" s="145"/>
      <c r="OEL44" s="129"/>
      <c r="OEM44" s="130"/>
      <c r="OEN44" s="130"/>
      <c r="OEO44" s="131"/>
      <c r="OEP44" s="134"/>
      <c r="OEQ44" s="130"/>
      <c r="OER44" s="133"/>
      <c r="OES44" s="145"/>
      <c r="OET44" s="129"/>
      <c r="OEU44" s="130"/>
      <c r="OEV44" s="130"/>
      <c r="OEW44" s="131"/>
      <c r="OEX44" s="134"/>
      <c r="OEY44" s="130"/>
      <c r="OEZ44" s="133"/>
      <c r="OFA44" s="145"/>
      <c r="OFB44" s="129"/>
      <c r="OFC44" s="130"/>
      <c r="OFD44" s="130"/>
      <c r="OFE44" s="131"/>
      <c r="OFF44" s="134"/>
      <c r="OFG44" s="130"/>
      <c r="OFH44" s="133"/>
      <c r="OFI44" s="145"/>
      <c r="OFJ44" s="129"/>
      <c r="OFK44" s="130"/>
      <c r="OFL44" s="130"/>
      <c r="OFM44" s="131"/>
      <c r="OFN44" s="134"/>
      <c r="OFO44" s="130"/>
      <c r="OFP44" s="133"/>
      <c r="OFQ44" s="145"/>
      <c r="OFR44" s="129"/>
      <c r="OFS44" s="130"/>
      <c r="OFT44" s="130"/>
      <c r="OFU44" s="131"/>
      <c r="OFV44" s="134"/>
      <c r="OFW44" s="130"/>
      <c r="OFX44" s="133"/>
      <c r="OFY44" s="145"/>
      <c r="OFZ44" s="129"/>
      <c r="OGA44" s="130"/>
      <c r="OGB44" s="130"/>
      <c r="OGC44" s="131"/>
      <c r="OGD44" s="134"/>
      <c r="OGE44" s="130"/>
      <c r="OGF44" s="133"/>
      <c r="OGG44" s="145"/>
      <c r="OGH44" s="129"/>
      <c r="OGI44" s="130"/>
      <c r="OGJ44" s="130"/>
      <c r="OGK44" s="131"/>
      <c r="OGL44" s="134"/>
      <c r="OGM44" s="130"/>
      <c r="OGN44" s="133"/>
      <c r="OGO44" s="145"/>
      <c r="OGP44" s="129"/>
      <c r="OGQ44" s="130"/>
      <c r="OGR44" s="130"/>
      <c r="OGS44" s="131"/>
      <c r="OGT44" s="134"/>
      <c r="OGU44" s="130"/>
      <c r="OGV44" s="133"/>
      <c r="OGW44" s="145"/>
      <c r="OGX44" s="129"/>
      <c r="OGY44" s="130"/>
      <c r="OGZ44" s="130"/>
      <c r="OHA44" s="131"/>
      <c r="OHB44" s="134"/>
      <c r="OHC44" s="130"/>
      <c r="OHD44" s="133"/>
      <c r="OHE44" s="145"/>
      <c r="OHF44" s="129"/>
      <c r="OHG44" s="130"/>
      <c r="OHH44" s="130"/>
      <c r="OHI44" s="131"/>
      <c r="OHJ44" s="134"/>
      <c r="OHK44" s="130"/>
      <c r="OHL44" s="133"/>
      <c r="OHM44" s="145"/>
      <c r="OHN44" s="129"/>
      <c r="OHO44" s="130"/>
      <c r="OHP44" s="130"/>
      <c r="OHQ44" s="131"/>
      <c r="OHR44" s="134"/>
      <c r="OHS44" s="130"/>
      <c r="OHT44" s="133"/>
      <c r="OHU44" s="145"/>
      <c r="OHV44" s="129"/>
      <c r="OHW44" s="130"/>
      <c r="OHX44" s="130"/>
      <c r="OHY44" s="131"/>
      <c r="OHZ44" s="134"/>
      <c r="OIA44" s="130"/>
      <c r="OIB44" s="133"/>
      <c r="OIC44" s="145"/>
      <c r="OID44" s="129"/>
      <c r="OIE44" s="130"/>
      <c r="OIF44" s="130"/>
      <c r="OIG44" s="131"/>
      <c r="OIH44" s="134"/>
      <c r="OII44" s="130"/>
      <c r="OIJ44" s="133"/>
      <c r="OIK44" s="145"/>
      <c r="OIL44" s="129"/>
      <c r="OIM44" s="130"/>
      <c r="OIN44" s="130"/>
      <c r="OIO44" s="131"/>
      <c r="OIP44" s="134"/>
      <c r="OIQ44" s="130"/>
      <c r="OIR44" s="133"/>
      <c r="OIS44" s="145"/>
      <c r="OIT44" s="129"/>
      <c r="OIU44" s="130"/>
      <c r="OIV44" s="130"/>
      <c r="OIW44" s="131"/>
      <c r="OIX44" s="134"/>
      <c r="OIY44" s="130"/>
      <c r="OIZ44" s="133"/>
      <c r="OJA44" s="145"/>
      <c r="OJB44" s="129"/>
      <c r="OJC44" s="130"/>
      <c r="OJD44" s="130"/>
      <c r="OJE44" s="131"/>
      <c r="OJF44" s="134"/>
      <c r="OJG44" s="130"/>
      <c r="OJH44" s="133"/>
      <c r="OJI44" s="145"/>
      <c r="OJJ44" s="129"/>
      <c r="OJK44" s="130"/>
      <c r="OJL44" s="130"/>
      <c r="OJM44" s="131"/>
      <c r="OJN44" s="134"/>
      <c r="OJO44" s="130"/>
      <c r="OJP44" s="133"/>
      <c r="OJQ44" s="145"/>
      <c r="OJR44" s="129"/>
      <c r="OJS44" s="130"/>
      <c r="OJT44" s="130"/>
      <c r="OJU44" s="131"/>
      <c r="OJV44" s="134"/>
      <c r="OJW44" s="130"/>
      <c r="OJX44" s="133"/>
      <c r="OJY44" s="145"/>
      <c r="OJZ44" s="129"/>
      <c r="OKA44" s="130"/>
      <c r="OKB44" s="130"/>
      <c r="OKC44" s="131"/>
      <c r="OKD44" s="134"/>
      <c r="OKE44" s="130"/>
      <c r="OKF44" s="133"/>
      <c r="OKG44" s="145"/>
      <c r="OKH44" s="129"/>
      <c r="OKI44" s="130"/>
      <c r="OKJ44" s="130"/>
      <c r="OKK44" s="131"/>
      <c r="OKL44" s="134"/>
      <c r="OKM44" s="130"/>
      <c r="OKN44" s="133"/>
      <c r="OKO44" s="145"/>
      <c r="OKP44" s="129"/>
      <c r="OKQ44" s="130"/>
      <c r="OKR44" s="130"/>
      <c r="OKS44" s="131"/>
      <c r="OKT44" s="134"/>
      <c r="OKU44" s="130"/>
      <c r="OKV44" s="133"/>
      <c r="OKW44" s="145"/>
      <c r="OKX44" s="129"/>
      <c r="OKY44" s="130"/>
      <c r="OKZ44" s="130"/>
      <c r="OLA44" s="131"/>
      <c r="OLB44" s="134"/>
      <c r="OLC44" s="130"/>
      <c r="OLD44" s="133"/>
      <c r="OLE44" s="145"/>
      <c r="OLF44" s="129"/>
      <c r="OLG44" s="130"/>
      <c r="OLH44" s="130"/>
      <c r="OLI44" s="131"/>
      <c r="OLJ44" s="134"/>
      <c r="OLK44" s="130"/>
      <c r="OLL44" s="133"/>
      <c r="OLM44" s="145"/>
      <c r="OLN44" s="129"/>
      <c r="OLO44" s="130"/>
      <c r="OLP44" s="130"/>
      <c r="OLQ44" s="131"/>
      <c r="OLR44" s="134"/>
      <c r="OLS44" s="130"/>
      <c r="OLT44" s="133"/>
      <c r="OLU44" s="145"/>
      <c r="OLV44" s="129"/>
      <c r="OLW44" s="130"/>
      <c r="OLX44" s="130"/>
      <c r="OLY44" s="131"/>
      <c r="OLZ44" s="134"/>
      <c r="OMA44" s="130"/>
      <c r="OMB44" s="133"/>
      <c r="OMC44" s="145"/>
      <c r="OMD44" s="129"/>
      <c r="OME44" s="130"/>
      <c r="OMF44" s="130"/>
      <c r="OMG44" s="131"/>
      <c r="OMH44" s="134"/>
      <c r="OMI44" s="130"/>
      <c r="OMJ44" s="133"/>
      <c r="OMK44" s="145"/>
      <c r="OML44" s="129"/>
      <c r="OMM44" s="130"/>
      <c r="OMN44" s="130"/>
      <c r="OMO44" s="131"/>
      <c r="OMP44" s="134"/>
      <c r="OMQ44" s="130"/>
      <c r="OMR44" s="133"/>
      <c r="OMS44" s="145"/>
      <c r="OMT44" s="129"/>
      <c r="OMU44" s="130"/>
      <c r="OMV44" s="130"/>
      <c r="OMW44" s="131"/>
      <c r="OMX44" s="134"/>
      <c r="OMY44" s="130"/>
      <c r="OMZ44" s="133"/>
      <c r="ONA44" s="145"/>
      <c r="ONB44" s="129"/>
      <c r="ONC44" s="130"/>
      <c r="OND44" s="130"/>
      <c r="ONE44" s="131"/>
      <c r="ONF44" s="134"/>
      <c r="ONG44" s="130"/>
      <c r="ONH44" s="133"/>
      <c r="ONI44" s="145"/>
      <c r="ONJ44" s="129"/>
      <c r="ONK44" s="130"/>
      <c r="ONL44" s="130"/>
      <c r="ONM44" s="131"/>
      <c r="ONN44" s="134"/>
      <c r="ONO44" s="130"/>
      <c r="ONP44" s="133"/>
      <c r="ONQ44" s="145"/>
      <c r="ONR44" s="129"/>
      <c r="ONS44" s="130"/>
      <c r="ONT44" s="130"/>
      <c r="ONU44" s="131"/>
      <c r="ONV44" s="134"/>
      <c r="ONW44" s="130"/>
      <c r="ONX44" s="133"/>
      <c r="ONY44" s="145"/>
      <c r="ONZ44" s="129"/>
      <c r="OOA44" s="130"/>
      <c r="OOB44" s="130"/>
      <c r="OOC44" s="131"/>
      <c r="OOD44" s="134"/>
      <c r="OOE44" s="130"/>
      <c r="OOF44" s="133"/>
      <c r="OOG44" s="145"/>
      <c r="OOH44" s="129"/>
      <c r="OOI44" s="130"/>
      <c r="OOJ44" s="130"/>
      <c r="OOK44" s="131"/>
      <c r="OOL44" s="134"/>
      <c r="OOM44" s="130"/>
      <c r="OON44" s="133"/>
      <c r="OOO44" s="145"/>
      <c r="OOP44" s="129"/>
      <c r="OOQ44" s="130"/>
      <c r="OOR44" s="130"/>
      <c r="OOS44" s="131"/>
      <c r="OOT44" s="134"/>
      <c r="OOU44" s="130"/>
      <c r="OOV44" s="133"/>
      <c r="OOW44" s="145"/>
      <c r="OOX44" s="129"/>
      <c r="OOY44" s="130"/>
      <c r="OOZ44" s="130"/>
      <c r="OPA44" s="131"/>
      <c r="OPB44" s="134"/>
      <c r="OPC44" s="130"/>
      <c r="OPD44" s="133"/>
      <c r="OPE44" s="145"/>
      <c r="OPF44" s="129"/>
      <c r="OPG44" s="130"/>
      <c r="OPH44" s="130"/>
      <c r="OPI44" s="131"/>
      <c r="OPJ44" s="134"/>
      <c r="OPK44" s="130"/>
      <c r="OPL44" s="133"/>
      <c r="OPM44" s="145"/>
      <c r="OPN44" s="129"/>
      <c r="OPO44" s="130"/>
      <c r="OPP44" s="130"/>
      <c r="OPQ44" s="131"/>
      <c r="OPR44" s="134"/>
      <c r="OPS44" s="130"/>
      <c r="OPT44" s="133"/>
      <c r="OPU44" s="145"/>
      <c r="OPV44" s="129"/>
      <c r="OPW44" s="130"/>
      <c r="OPX44" s="130"/>
      <c r="OPY44" s="131"/>
      <c r="OPZ44" s="134"/>
      <c r="OQA44" s="130"/>
      <c r="OQB44" s="133"/>
      <c r="OQC44" s="145"/>
      <c r="OQD44" s="129"/>
      <c r="OQE44" s="130"/>
      <c r="OQF44" s="130"/>
      <c r="OQG44" s="131"/>
      <c r="OQH44" s="134"/>
      <c r="OQI44" s="130"/>
      <c r="OQJ44" s="133"/>
      <c r="OQK44" s="145"/>
      <c r="OQL44" s="129"/>
      <c r="OQM44" s="130"/>
      <c r="OQN44" s="130"/>
      <c r="OQO44" s="131"/>
      <c r="OQP44" s="134"/>
      <c r="OQQ44" s="130"/>
      <c r="OQR44" s="133"/>
      <c r="OQS44" s="145"/>
      <c r="OQT44" s="129"/>
      <c r="OQU44" s="130"/>
      <c r="OQV44" s="130"/>
      <c r="OQW44" s="131"/>
      <c r="OQX44" s="134"/>
      <c r="OQY44" s="130"/>
      <c r="OQZ44" s="133"/>
      <c r="ORA44" s="145"/>
      <c r="ORB44" s="129"/>
      <c r="ORC44" s="130"/>
      <c r="ORD44" s="130"/>
      <c r="ORE44" s="131"/>
      <c r="ORF44" s="134"/>
      <c r="ORG44" s="130"/>
      <c r="ORH44" s="133"/>
      <c r="ORI44" s="145"/>
      <c r="ORJ44" s="129"/>
      <c r="ORK44" s="130"/>
      <c r="ORL44" s="130"/>
      <c r="ORM44" s="131"/>
      <c r="ORN44" s="134"/>
      <c r="ORO44" s="130"/>
      <c r="ORP44" s="133"/>
      <c r="ORQ44" s="145"/>
      <c r="ORR44" s="129"/>
      <c r="ORS44" s="130"/>
      <c r="ORT44" s="130"/>
      <c r="ORU44" s="131"/>
      <c r="ORV44" s="134"/>
      <c r="ORW44" s="130"/>
      <c r="ORX44" s="133"/>
      <c r="ORY44" s="145"/>
      <c r="ORZ44" s="129"/>
      <c r="OSA44" s="130"/>
      <c r="OSB44" s="130"/>
      <c r="OSC44" s="131"/>
      <c r="OSD44" s="134"/>
      <c r="OSE44" s="130"/>
      <c r="OSF44" s="133"/>
      <c r="OSG44" s="145"/>
      <c r="OSH44" s="129"/>
      <c r="OSI44" s="130"/>
      <c r="OSJ44" s="130"/>
      <c r="OSK44" s="131"/>
      <c r="OSL44" s="134"/>
      <c r="OSM44" s="130"/>
      <c r="OSN44" s="133"/>
      <c r="OSO44" s="145"/>
      <c r="OSP44" s="129"/>
      <c r="OSQ44" s="130"/>
      <c r="OSR44" s="130"/>
      <c r="OSS44" s="131"/>
      <c r="OST44" s="134"/>
      <c r="OSU44" s="130"/>
      <c r="OSV44" s="133"/>
      <c r="OSW44" s="145"/>
      <c r="OSX44" s="129"/>
      <c r="OSY44" s="130"/>
      <c r="OSZ44" s="130"/>
      <c r="OTA44" s="131"/>
      <c r="OTB44" s="134"/>
      <c r="OTC44" s="130"/>
      <c r="OTD44" s="133"/>
      <c r="OTE44" s="145"/>
      <c r="OTF44" s="129"/>
      <c r="OTG44" s="130"/>
      <c r="OTH44" s="130"/>
      <c r="OTI44" s="131"/>
      <c r="OTJ44" s="134"/>
      <c r="OTK44" s="130"/>
      <c r="OTL44" s="133"/>
      <c r="OTM44" s="145"/>
      <c r="OTN44" s="129"/>
      <c r="OTO44" s="130"/>
      <c r="OTP44" s="130"/>
      <c r="OTQ44" s="131"/>
      <c r="OTR44" s="134"/>
      <c r="OTS44" s="130"/>
      <c r="OTT44" s="133"/>
      <c r="OTU44" s="145"/>
      <c r="OTV44" s="129"/>
      <c r="OTW44" s="130"/>
      <c r="OTX44" s="130"/>
      <c r="OTY44" s="131"/>
      <c r="OTZ44" s="134"/>
      <c r="OUA44" s="130"/>
      <c r="OUB44" s="133"/>
      <c r="OUC44" s="145"/>
      <c r="OUD44" s="129"/>
      <c r="OUE44" s="130"/>
      <c r="OUF44" s="130"/>
      <c r="OUG44" s="131"/>
      <c r="OUH44" s="134"/>
      <c r="OUI44" s="130"/>
      <c r="OUJ44" s="133"/>
      <c r="OUK44" s="145"/>
      <c r="OUL44" s="129"/>
      <c r="OUM44" s="130"/>
      <c r="OUN44" s="130"/>
      <c r="OUO44" s="131"/>
      <c r="OUP44" s="134"/>
      <c r="OUQ44" s="130"/>
      <c r="OUR44" s="133"/>
      <c r="OUS44" s="145"/>
      <c r="OUT44" s="129"/>
      <c r="OUU44" s="130"/>
      <c r="OUV44" s="130"/>
      <c r="OUW44" s="131"/>
      <c r="OUX44" s="134"/>
      <c r="OUY44" s="130"/>
      <c r="OUZ44" s="133"/>
      <c r="OVA44" s="145"/>
      <c r="OVB44" s="129"/>
      <c r="OVC44" s="130"/>
      <c r="OVD44" s="130"/>
      <c r="OVE44" s="131"/>
      <c r="OVF44" s="134"/>
      <c r="OVG44" s="130"/>
      <c r="OVH44" s="133"/>
      <c r="OVI44" s="145"/>
      <c r="OVJ44" s="129"/>
      <c r="OVK44" s="130"/>
      <c r="OVL44" s="130"/>
      <c r="OVM44" s="131"/>
      <c r="OVN44" s="134"/>
      <c r="OVO44" s="130"/>
      <c r="OVP44" s="133"/>
      <c r="OVQ44" s="145"/>
      <c r="OVR44" s="129"/>
      <c r="OVS44" s="130"/>
      <c r="OVT44" s="130"/>
      <c r="OVU44" s="131"/>
      <c r="OVV44" s="134"/>
      <c r="OVW44" s="130"/>
      <c r="OVX44" s="133"/>
      <c r="OVY44" s="145"/>
      <c r="OVZ44" s="129"/>
      <c r="OWA44" s="130"/>
      <c r="OWB44" s="130"/>
      <c r="OWC44" s="131"/>
      <c r="OWD44" s="134"/>
      <c r="OWE44" s="130"/>
      <c r="OWF44" s="133"/>
      <c r="OWG44" s="145"/>
      <c r="OWH44" s="129"/>
      <c r="OWI44" s="130"/>
      <c r="OWJ44" s="130"/>
      <c r="OWK44" s="131"/>
      <c r="OWL44" s="134"/>
      <c r="OWM44" s="130"/>
      <c r="OWN44" s="133"/>
      <c r="OWO44" s="145"/>
      <c r="OWP44" s="129"/>
      <c r="OWQ44" s="130"/>
      <c r="OWR44" s="130"/>
      <c r="OWS44" s="131"/>
      <c r="OWT44" s="134"/>
      <c r="OWU44" s="130"/>
      <c r="OWV44" s="133"/>
      <c r="OWW44" s="145"/>
      <c r="OWX44" s="129"/>
      <c r="OWY44" s="130"/>
      <c r="OWZ44" s="130"/>
      <c r="OXA44" s="131"/>
      <c r="OXB44" s="134"/>
      <c r="OXC44" s="130"/>
      <c r="OXD44" s="133"/>
      <c r="OXE44" s="145"/>
      <c r="OXF44" s="129"/>
      <c r="OXG44" s="130"/>
      <c r="OXH44" s="130"/>
      <c r="OXI44" s="131"/>
      <c r="OXJ44" s="134"/>
      <c r="OXK44" s="130"/>
      <c r="OXL44" s="133"/>
      <c r="OXM44" s="145"/>
      <c r="OXN44" s="129"/>
      <c r="OXO44" s="130"/>
      <c r="OXP44" s="130"/>
      <c r="OXQ44" s="131"/>
      <c r="OXR44" s="134"/>
      <c r="OXS44" s="130"/>
      <c r="OXT44" s="133"/>
      <c r="OXU44" s="145"/>
      <c r="OXV44" s="129"/>
      <c r="OXW44" s="130"/>
      <c r="OXX44" s="130"/>
      <c r="OXY44" s="131"/>
      <c r="OXZ44" s="134"/>
      <c r="OYA44" s="130"/>
      <c r="OYB44" s="133"/>
      <c r="OYC44" s="145"/>
      <c r="OYD44" s="129"/>
      <c r="OYE44" s="130"/>
      <c r="OYF44" s="130"/>
      <c r="OYG44" s="131"/>
      <c r="OYH44" s="134"/>
      <c r="OYI44" s="130"/>
      <c r="OYJ44" s="133"/>
      <c r="OYK44" s="145"/>
      <c r="OYL44" s="129"/>
      <c r="OYM44" s="130"/>
      <c r="OYN44" s="130"/>
      <c r="OYO44" s="131"/>
      <c r="OYP44" s="134"/>
      <c r="OYQ44" s="130"/>
      <c r="OYR44" s="133"/>
      <c r="OYS44" s="145"/>
      <c r="OYT44" s="129"/>
      <c r="OYU44" s="130"/>
      <c r="OYV44" s="130"/>
      <c r="OYW44" s="131"/>
      <c r="OYX44" s="134"/>
      <c r="OYY44" s="130"/>
      <c r="OYZ44" s="133"/>
      <c r="OZA44" s="145"/>
      <c r="OZB44" s="129"/>
      <c r="OZC44" s="130"/>
      <c r="OZD44" s="130"/>
      <c r="OZE44" s="131"/>
      <c r="OZF44" s="134"/>
      <c r="OZG44" s="130"/>
      <c r="OZH44" s="133"/>
      <c r="OZI44" s="145"/>
      <c r="OZJ44" s="129"/>
      <c r="OZK44" s="130"/>
      <c r="OZL44" s="130"/>
      <c r="OZM44" s="131"/>
      <c r="OZN44" s="134"/>
      <c r="OZO44" s="130"/>
      <c r="OZP44" s="133"/>
      <c r="OZQ44" s="145"/>
      <c r="OZR44" s="129"/>
      <c r="OZS44" s="130"/>
      <c r="OZT44" s="130"/>
      <c r="OZU44" s="131"/>
      <c r="OZV44" s="134"/>
      <c r="OZW44" s="130"/>
      <c r="OZX44" s="133"/>
      <c r="OZY44" s="145"/>
      <c r="OZZ44" s="129"/>
      <c r="PAA44" s="130"/>
      <c r="PAB44" s="130"/>
      <c r="PAC44" s="131"/>
      <c r="PAD44" s="134"/>
      <c r="PAE44" s="130"/>
      <c r="PAF44" s="133"/>
      <c r="PAG44" s="145"/>
      <c r="PAH44" s="129"/>
      <c r="PAI44" s="130"/>
      <c r="PAJ44" s="130"/>
      <c r="PAK44" s="131"/>
      <c r="PAL44" s="134"/>
      <c r="PAM44" s="130"/>
      <c r="PAN44" s="133"/>
      <c r="PAO44" s="145"/>
      <c r="PAP44" s="129"/>
      <c r="PAQ44" s="130"/>
      <c r="PAR44" s="130"/>
      <c r="PAS44" s="131"/>
      <c r="PAT44" s="134"/>
      <c r="PAU44" s="130"/>
      <c r="PAV44" s="133"/>
      <c r="PAW44" s="145"/>
      <c r="PAX44" s="129"/>
      <c r="PAY44" s="130"/>
      <c r="PAZ44" s="130"/>
      <c r="PBA44" s="131"/>
      <c r="PBB44" s="134"/>
      <c r="PBC44" s="130"/>
      <c r="PBD44" s="133"/>
      <c r="PBE44" s="145"/>
      <c r="PBF44" s="129"/>
      <c r="PBG44" s="130"/>
      <c r="PBH44" s="130"/>
      <c r="PBI44" s="131"/>
      <c r="PBJ44" s="134"/>
      <c r="PBK44" s="130"/>
      <c r="PBL44" s="133"/>
      <c r="PBM44" s="145"/>
      <c r="PBN44" s="129"/>
      <c r="PBO44" s="130"/>
      <c r="PBP44" s="130"/>
      <c r="PBQ44" s="131"/>
      <c r="PBR44" s="134"/>
      <c r="PBS44" s="130"/>
      <c r="PBT44" s="133"/>
      <c r="PBU44" s="145"/>
      <c r="PBV44" s="129"/>
      <c r="PBW44" s="130"/>
      <c r="PBX44" s="130"/>
      <c r="PBY44" s="131"/>
      <c r="PBZ44" s="134"/>
      <c r="PCA44" s="130"/>
      <c r="PCB44" s="133"/>
      <c r="PCC44" s="145"/>
      <c r="PCD44" s="129"/>
      <c r="PCE44" s="130"/>
      <c r="PCF44" s="130"/>
      <c r="PCG44" s="131"/>
      <c r="PCH44" s="134"/>
      <c r="PCI44" s="130"/>
      <c r="PCJ44" s="133"/>
      <c r="PCK44" s="145"/>
      <c r="PCL44" s="129"/>
      <c r="PCM44" s="130"/>
      <c r="PCN44" s="130"/>
      <c r="PCO44" s="131"/>
      <c r="PCP44" s="134"/>
      <c r="PCQ44" s="130"/>
      <c r="PCR44" s="133"/>
      <c r="PCS44" s="145"/>
      <c r="PCT44" s="129"/>
      <c r="PCU44" s="130"/>
      <c r="PCV44" s="130"/>
      <c r="PCW44" s="131"/>
      <c r="PCX44" s="134"/>
      <c r="PCY44" s="130"/>
      <c r="PCZ44" s="133"/>
      <c r="PDA44" s="145"/>
      <c r="PDB44" s="129"/>
      <c r="PDC44" s="130"/>
      <c r="PDD44" s="130"/>
      <c r="PDE44" s="131"/>
      <c r="PDF44" s="134"/>
      <c r="PDG44" s="130"/>
      <c r="PDH44" s="133"/>
      <c r="PDI44" s="145"/>
      <c r="PDJ44" s="129"/>
      <c r="PDK44" s="130"/>
      <c r="PDL44" s="130"/>
      <c r="PDM44" s="131"/>
      <c r="PDN44" s="134"/>
      <c r="PDO44" s="130"/>
      <c r="PDP44" s="133"/>
      <c r="PDQ44" s="145"/>
      <c r="PDR44" s="129"/>
      <c r="PDS44" s="130"/>
      <c r="PDT44" s="130"/>
      <c r="PDU44" s="131"/>
      <c r="PDV44" s="134"/>
      <c r="PDW44" s="130"/>
      <c r="PDX44" s="133"/>
      <c r="PDY44" s="145"/>
      <c r="PDZ44" s="129"/>
      <c r="PEA44" s="130"/>
      <c r="PEB44" s="130"/>
      <c r="PEC44" s="131"/>
      <c r="PED44" s="134"/>
      <c r="PEE44" s="130"/>
      <c r="PEF44" s="133"/>
      <c r="PEG44" s="145"/>
      <c r="PEH44" s="129"/>
      <c r="PEI44" s="130"/>
      <c r="PEJ44" s="130"/>
      <c r="PEK44" s="131"/>
      <c r="PEL44" s="134"/>
      <c r="PEM44" s="130"/>
      <c r="PEN44" s="133"/>
      <c r="PEO44" s="145"/>
      <c r="PEP44" s="129"/>
      <c r="PEQ44" s="130"/>
      <c r="PER44" s="130"/>
      <c r="PES44" s="131"/>
      <c r="PET44" s="134"/>
      <c r="PEU44" s="130"/>
      <c r="PEV44" s="133"/>
      <c r="PEW44" s="145"/>
      <c r="PEX44" s="129"/>
      <c r="PEY44" s="130"/>
      <c r="PEZ44" s="130"/>
      <c r="PFA44" s="131"/>
      <c r="PFB44" s="134"/>
      <c r="PFC44" s="130"/>
      <c r="PFD44" s="133"/>
      <c r="PFE44" s="145"/>
      <c r="PFF44" s="129"/>
      <c r="PFG44" s="130"/>
      <c r="PFH44" s="130"/>
      <c r="PFI44" s="131"/>
      <c r="PFJ44" s="134"/>
      <c r="PFK44" s="130"/>
      <c r="PFL44" s="133"/>
      <c r="PFM44" s="145"/>
      <c r="PFN44" s="129"/>
      <c r="PFO44" s="130"/>
      <c r="PFP44" s="130"/>
      <c r="PFQ44" s="131"/>
      <c r="PFR44" s="134"/>
      <c r="PFS44" s="130"/>
      <c r="PFT44" s="133"/>
      <c r="PFU44" s="145"/>
      <c r="PFV44" s="129"/>
      <c r="PFW44" s="130"/>
      <c r="PFX44" s="130"/>
      <c r="PFY44" s="131"/>
      <c r="PFZ44" s="134"/>
      <c r="PGA44" s="130"/>
      <c r="PGB44" s="133"/>
      <c r="PGC44" s="145"/>
      <c r="PGD44" s="129"/>
      <c r="PGE44" s="130"/>
      <c r="PGF44" s="130"/>
      <c r="PGG44" s="131"/>
      <c r="PGH44" s="134"/>
      <c r="PGI44" s="130"/>
      <c r="PGJ44" s="133"/>
      <c r="PGK44" s="145"/>
      <c r="PGL44" s="129"/>
      <c r="PGM44" s="130"/>
      <c r="PGN44" s="130"/>
      <c r="PGO44" s="131"/>
      <c r="PGP44" s="134"/>
      <c r="PGQ44" s="130"/>
      <c r="PGR44" s="133"/>
      <c r="PGS44" s="145"/>
      <c r="PGT44" s="129"/>
      <c r="PGU44" s="130"/>
      <c r="PGV44" s="130"/>
      <c r="PGW44" s="131"/>
      <c r="PGX44" s="134"/>
      <c r="PGY44" s="130"/>
      <c r="PGZ44" s="133"/>
      <c r="PHA44" s="145"/>
      <c r="PHB44" s="129"/>
      <c r="PHC44" s="130"/>
      <c r="PHD44" s="130"/>
      <c r="PHE44" s="131"/>
      <c r="PHF44" s="134"/>
      <c r="PHG44" s="130"/>
      <c r="PHH44" s="133"/>
      <c r="PHI44" s="145"/>
      <c r="PHJ44" s="129"/>
      <c r="PHK44" s="130"/>
      <c r="PHL44" s="130"/>
      <c r="PHM44" s="131"/>
      <c r="PHN44" s="134"/>
      <c r="PHO44" s="130"/>
      <c r="PHP44" s="133"/>
      <c r="PHQ44" s="145"/>
      <c r="PHR44" s="129"/>
      <c r="PHS44" s="130"/>
      <c r="PHT44" s="130"/>
      <c r="PHU44" s="131"/>
      <c r="PHV44" s="134"/>
      <c r="PHW44" s="130"/>
      <c r="PHX44" s="133"/>
      <c r="PHY44" s="145"/>
      <c r="PHZ44" s="129"/>
      <c r="PIA44" s="130"/>
      <c r="PIB44" s="130"/>
      <c r="PIC44" s="131"/>
      <c r="PID44" s="134"/>
      <c r="PIE44" s="130"/>
      <c r="PIF44" s="133"/>
      <c r="PIG44" s="145"/>
      <c r="PIH44" s="129"/>
      <c r="PII44" s="130"/>
      <c r="PIJ44" s="130"/>
      <c r="PIK44" s="131"/>
      <c r="PIL44" s="134"/>
      <c r="PIM44" s="130"/>
      <c r="PIN44" s="133"/>
      <c r="PIO44" s="145"/>
      <c r="PIP44" s="129"/>
      <c r="PIQ44" s="130"/>
      <c r="PIR44" s="130"/>
      <c r="PIS44" s="131"/>
      <c r="PIT44" s="134"/>
      <c r="PIU44" s="130"/>
      <c r="PIV44" s="133"/>
      <c r="PIW44" s="145"/>
      <c r="PIX44" s="129"/>
      <c r="PIY44" s="130"/>
      <c r="PIZ44" s="130"/>
      <c r="PJA44" s="131"/>
      <c r="PJB44" s="134"/>
      <c r="PJC44" s="130"/>
      <c r="PJD44" s="133"/>
      <c r="PJE44" s="145"/>
      <c r="PJF44" s="129"/>
      <c r="PJG44" s="130"/>
      <c r="PJH44" s="130"/>
      <c r="PJI44" s="131"/>
      <c r="PJJ44" s="134"/>
      <c r="PJK44" s="130"/>
      <c r="PJL44" s="133"/>
      <c r="PJM44" s="145"/>
      <c r="PJN44" s="129"/>
      <c r="PJO44" s="130"/>
      <c r="PJP44" s="130"/>
      <c r="PJQ44" s="131"/>
      <c r="PJR44" s="134"/>
      <c r="PJS44" s="130"/>
      <c r="PJT44" s="133"/>
      <c r="PJU44" s="145"/>
      <c r="PJV44" s="129"/>
      <c r="PJW44" s="130"/>
      <c r="PJX44" s="130"/>
      <c r="PJY44" s="131"/>
      <c r="PJZ44" s="134"/>
      <c r="PKA44" s="130"/>
      <c r="PKB44" s="133"/>
      <c r="PKC44" s="145"/>
      <c r="PKD44" s="129"/>
      <c r="PKE44" s="130"/>
      <c r="PKF44" s="130"/>
      <c r="PKG44" s="131"/>
      <c r="PKH44" s="134"/>
      <c r="PKI44" s="130"/>
      <c r="PKJ44" s="133"/>
      <c r="PKK44" s="145"/>
      <c r="PKL44" s="129"/>
      <c r="PKM44" s="130"/>
      <c r="PKN44" s="130"/>
      <c r="PKO44" s="131"/>
      <c r="PKP44" s="134"/>
      <c r="PKQ44" s="130"/>
      <c r="PKR44" s="133"/>
      <c r="PKS44" s="145"/>
      <c r="PKT44" s="129"/>
      <c r="PKU44" s="130"/>
      <c r="PKV44" s="130"/>
      <c r="PKW44" s="131"/>
      <c r="PKX44" s="134"/>
      <c r="PKY44" s="130"/>
      <c r="PKZ44" s="133"/>
      <c r="PLA44" s="145"/>
      <c r="PLB44" s="129"/>
      <c r="PLC44" s="130"/>
      <c r="PLD44" s="130"/>
      <c r="PLE44" s="131"/>
      <c r="PLF44" s="134"/>
      <c r="PLG44" s="130"/>
      <c r="PLH44" s="133"/>
      <c r="PLI44" s="145"/>
      <c r="PLJ44" s="129"/>
      <c r="PLK44" s="130"/>
      <c r="PLL44" s="130"/>
      <c r="PLM44" s="131"/>
      <c r="PLN44" s="134"/>
      <c r="PLO44" s="130"/>
      <c r="PLP44" s="133"/>
      <c r="PLQ44" s="145"/>
      <c r="PLR44" s="129"/>
      <c r="PLS44" s="130"/>
      <c r="PLT44" s="130"/>
      <c r="PLU44" s="131"/>
      <c r="PLV44" s="134"/>
      <c r="PLW44" s="130"/>
      <c r="PLX44" s="133"/>
      <c r="PLY44" s="145"/>
      <c r="PLZ44" s="129"/>
      <c r="PMA44" s="130"/>
      <c r="PMB44" s="130"/>
      <c r="PMC44" s="131"/>
      <c r="PMD44" s="134"/>
      <c r="PME44" s="130"/>
      <c r="PMF44" s="133"/>
      <c r="PMG44" s="145"/>
      <c r="PMH44" s="129"/>
      <c r="PMI44" s="130"/>
      <c r="PMJ44" s="130"/>
      <c r="PMK44" s="131"/>
      <c r="PML44" s="134"/>
      <c r="PMM44" s="130"/>
      <c r="PMN44" s="133"/>
      <c r="PMO44" s="145"/>
      <c r="PMP44" s="129"/>
      <c r="PMQ44" s="130"/>
      <c r="PMR44" s="130"/>
      <c r="PMS44" s="131"/>
      <c r="PMT44" s="134"/>
      <c r="PMU44" s="130"/>
      <c r="PMV44" s="133"/>
      <c r="PMW44" s="145"/>
      <c r="PMX44" s="129"/>
      <c r="PMY44" s="130"/>
      <c r="PMZ44" s="130"/>
      <c r="PNA44" s="131"/>
      <c r="PNB44" s="134"/>
      <c r="PNC44" s="130"/>
      <c r="PND44" s="133"/>
      <c r="PNE44" s="145"/>
      <c r="PNF44" s="129"/>
      <c r="PNG44" s="130"/>
      <c r="PNH44" s="130"/>
      <c r="PNI44" s="131"/>
      <c r="PNJ44" s="134"/>
      <c r="PNK44" s="130"/>
      <c r="PNL44" s="133"/>
      <c r="PNM44" s="145"/>
      <c r="PNN44" s="129"/>
      <c r="PNO44" s="130"/>
      <c r="PNP44" s="130"/>
      <c r="PNQ44" s="131"/>
      <c r="PNR44" s="134"/>
      <c r="PNS44" s="130"/>
      <c r="PNT44" s="133"/>
      <c r="PNU44" s="145"/>
      <c r="PNV44" s="129"/>
      <c r="PNW44" s="130"/>
      <c r="PNX44" s="130"/>
      <c r="PNY44" s="131"/>
      <c r="PNZ44" s="134"/>
      <c r="POA44" s="130"/>
      <c r="POB44" s="133"/>
      <c r="POC44" s="145"/>
      <c r="POD44" s="129"/>
      <c r="POE44" s="130"/>
      <c r="POF44" s="130"/>
      <c r="POG44" s="131"/>
      <c r="POH44" s="134"/>
      <c r="POI44" s="130"/>
      <c r="POJ44" s="133"/>
      <c r="POK44" s="145"/>
      <c r="POL44" s="129"/>
      <c r="POM44" s="130"/>
      <c r="PON44" s="130"/>
      <c r="POO44" s="131"/>
      <c r="POP44" s="134"/>
      <c r="POQ44" s="130"/>
      <c r="POR44" s="133"/>
      <c r="POS44" s="145"/>
      <c r="POT44" s="129"/>
      <c r="POU44" s="130"/>
      <c r="POV44" s="130"/>
      <c r="POW44" s="131"/>
      <c r="POX44" s="134"/>
      <c r="POY44" s="130"/>
      <c r="POZ44" s="133"/>
      <c r="PPA44" s="145"/>
      <c r="PPB44" s="129"/>
      <c r="PPC44" s="130"/>
      <c r="PPD44" s="130"/>
      <c r="PPE44" s="131"/>
      <c r="PPF44" s="134"/>
      <c r="PPG44" s="130"/>
      <c r="PPH44" s="133"/>
      <c r="PPI44" s="145"/>
      <c r="PPJ44" s="129"/>
      <c r="PPK44" s="130"/>
      <c r="PPL44" s="130"/>
      <c r="PPM44" s="131"/>
      <c r="PPN44" s="134"/>
      <c r="PPO44" s="130"/>
      <c r="PPP44" s="133"/>
      <c r="PPQ44" s="145"/>
      <c r="PPR44" s="129"/>
      <c r="PPS44" s="130"/>
      <c r="PPT44" s="130"/>
      <c r="PPU44" s="131"/>
      <c r="PPV44" s="134"/>
      <c r="PPW44" s="130"/>
      <c r="PPX44" s="133"/>
      <c r="PPY44" s="145"/>
      <c r="PPZ44" s="129"/>
      <c r="PQA44" s="130"/>
      <c r="PQB44" s="130"/>
      <c r="PQC44" s="131"/>
      <c r="PQD44" s="134"/>
      <c r="PQE44" s="130"/>
      <c r="PQF44" s="133"/>
      <c r="PQG44" s="145"/>
      <c r="PQH44" s="129"/>
      <c r="PQI44" s="130"/>
      <c r="PQJ44" s="130"/>
      <c r="PQK44" s="131"/>
      <c r="PQL44" s="134"/>
      <c r="PQM44" s="130"/>
      <c r="PQN44" s="133"/>
      <c r="PQO44" s="145"/>
      <c r="PQP44" s="129"/>
      <c r="PQQ44" s="130"/>
      <c r="PQR44" s="130"/>
      <c r="PQS44" s="131"/>
      <c r="PQT44" s="134"/>
      <c r="PQU44" s="130"/>
      <c r="PQV44" s="133"/>
      <c r="PQW44" s="145"/>
      <c r="PQX44" s="129"/>
      <c r="PQY44" s="130"/>
      <c r="PQZ44" s="130"/>
      <c r="PRA44" s="131"/>
      <c r="PRB44" s="134"/>
      <c r="PRC44" s="130"/>
      <c r="PRD44" s="133"/>
      <c r="PRE44" s="145"/>
      <c r="PRF44" s="129"/>
      <c r="PRG44" s="130"/>
      <c r="PRH44" s="130"/>
      <c r="PRI44" s="131"/>
      <c r="PRJ44" s="134"/>
      <c r="PRK44" s="130"/>
      <c r="PRL44" s="133"/>
      <c r="PRM44" s="145"/>
      <c r="PRN44" s="129"/>
      <c r="PRO44" s="130"/>
      <c r="PRP44" s="130"/>
      <c r="PRQ44" s="131"/>
      <c r="PRR44" s="134"/>
      <c r="PRS44" s="130"/>
      <c r="PRT44" s="133"/>
      <c r="PRU44" s="145"/>
      <c r="PRV44" s="129"/>
      <c r="PRW44" s="130"/>
      <c r="PRX44" s="130"/>
      <c r="PRY44" s="131"/>
      <c r="PRZ44" s="134"/>
      <c r="PSA44" s="130"/>
      <c r="PSB44" s="133"/>
      <c r="PSC44" s="145"/>
      <c r="PSD44" s="129"/>
      <c r="PSE44" s="130"/>
      <c r="PSF44" s="130"/>
      <c r="PSG44" s="131"/>
      <c r="PSH44" s="134"/>
      <c r="PSI44" s="130"/>
      <c r="PSJ44" s="133"/>
      <c r="PSK44" s="145"/>
      <c r="PSL44" s="129"/>
      <c r="PSM44" s="130"/>
      <c r="PSN44" s="130"/>
      <c r="PSO44" s="131"/>
      <c r="PSP44" s="134"/>
      <c r="PSQ44" s="130"/>
      <c r="PSR44" s="133"/>
      <c r="PSS44" s="145"/>
      <c r="PST44" s="129"/>
      <c r="PSU44" s="130"/>
      <c r="PSV44" s="130"/>
      <c r="PSW44" s="131"/>
      <c r="PSX44" s="134"/>
      <c r="PSY44" s="130"/>
      <c r="PSZ44" s="133"/>
      <c r="PTA44" s="145"/>
      <c r="PTB44" s="129"/>
      <c r="PTC44" s="130"/>
      <c r="PTD44" s="130"/>
      <c r="PTE44" s="131"/>
      <c r="PTF44" s="134"/>
      <c r="PTG44" s="130"/>
      <c r="PTH44" s="133"/>
      <c r="PTI44" s="145"/>
      <c r="PTJ44" s="129"/>
      <c r="PTK44" s="130"/>
      <c r="PTL44" s="130"/>
      <c r="PTM44" s="131"/>
      <c r="PTN44" s="134"/>
      <c r="PTO44" s="130"/>
      <c r="PTP44" s="133"/>
      <c r="PTQ44" s="145"/>
      <c r="PTR44" s="129"/>
      <c r="PTS44" s="130"/>
      <c r="PTT44" s="130"/>
      <c r="PTU44" s="131"/>
      <c r="PTV44" s="134"/>
      <c r="PTW44" s="130"/>
      <c r="PTX44" s="133"/>
      <c r="PTY44" s="145"/>
      <c r="PTZ44" s="129"/>
      <c r="PUA44" s="130"/>
      <c r="PUB44" s="130"/>
      <c r="PUC44" s="131"/>
      <c r="PUD44" s="134"/>
      <c r="PUE44" s="130"/>
      <c r="PUF44" s="133"/>
      <c r="PUG44" s="145"/>
      <c r="PUH44" s="129"/>
      <c r="PUI44" s="130"/>
      <c r="PUJ44" s="130"/>
      <c r="PUK44" s="131"/>
      <c r="PUL44" s="134"/>
      <c r="PUM44" s="130"/>
      <c r="PUN44" s="133"/>
      <c r="PUO44" s="145"/>
      <c r="PUP44" s="129"/>
      <c r="PUQ44" s="130"/>
      <c r="PUR44" s="130"/>
      <c r="PUS44" s="131"/>
      <c r="PUT44" s="134"/>
      <c r="PUU44" s="130"/>
      <c r="PUV44" s="133"/>
      <c r="PUW44" s="145"/>
      <c r="PUX44" s="129"/>
      <c r="PUY44" s="130"/>
      <c r="PUZ44" s="130"/>
      <c r="PVA44" s="131"/>
      <c r="PVB44" s="134"/>
      <c r="PVC44" s="130"/>
      <c r="PVD44" s="133"/>
      <c r="PVE44" s="145"/>
      <c r="PVF44" s="129"/>
      <c r="PVG44" s="130"/>
      <c r="PVH44" s="130"/>
      <c r="PVI44" s="131"/>
      <c r="PVJ44" s="134"/>
      <c r="PVK44" s="130"/>
      <c r="PVL44" s="133"/>
      <c r="PVM44" s="145"/>
      <c r="PVN44" s="129"/>
      <c r="PVO44" s="130"/>
      <c r="PVP44" s="130"/>
      <c r="PVQ44" s="131"/>
      <c r="PVR44" s="134"/>
      <c r="PVS44" s="130"/>
      <c r="PVT44" s="133"/>
      <c r="PVU44" s="145"/>
      <c r="PVV44" s="129"/>
      <c r="PVW44" s="130"/>
      <c r="PVX44" s="130"/>
      <c r="PVY44" s="131"/>
      <c r="PVZ44" s="134"/>
      <c r="PWA44" s="130"/>
      <c r="PWB44" s="133"/>
      <c r="PWC44" s="145"/>
      <c r="PWD44" s="129"/>
      <c r="PWE44" s="130"/>
      <c r="PWF44" s="130"/>
      <c r="PWG44" s="131"/>
      <c r="PWH44" s="134"/>
      <c r="PWI44" s="130"/>
      <c r="PWJ44" s="133"/>
      <c r="PWK44" s="145"/>
      <c r="PWL44" s="129"/>
      <c r="PWM44" s="130"/>
      <c r="PWN44" s="130"/>
      <c r="PWO44" s="131"/>
      <c r="PWP44" s="134"/>
      <c r="PWQ44" s="130"/>
      <c r="PWR44" s="133"/>
      <c r="PWS44" s="145"/>
      <c r="PWT44" s="129"/>
      <c r="PWU44" s="130"/>
      <c r="PWV44" s="130"/>
      <c r="PWW44" s="131"/>
      <c r="PWX44" s="134"/>
      <c r="PWY44" s="130"/>
      <c r="PWZ44" s="133"/>
      <c r="PXA44" s="145"/>
      <c r="PXB44" s="129"/>
      <c r="PXC44" s="130"/>
      <c r="PXD44" s="130"/>
      <c r="PXE44" s="131"/>
      <c r="PXF44" s="134"/>
      <c r="PXG44" s="130"/>
      <c r="PXH44" s="133"/>
      <c r="PXI44" s="145"/>
      <c r="PXJ44" s="129"/>
      <c r="PXK44" s="130"/>
      <c r="PXL44" s="130"/>
      <c r="PXM44" s="131"/>
      <c r="PXN44" s="134"/>
      <c r="PXO44" s="130"/>
      <c r="PXP44" s="133"/>
      <c r="PXQ44" s="145"/>
      <c r="PXR44" s="129"/>
      <c r="PXS44" s="130"/>
      <c r="PXT44" s="130"/>
      <c r="PXU44" s="131"/>
      <c r="PXV44" s="134"/>
      <c r="PXW44" s="130"/>
      <c r="PXX44" s="133"/>
      <c r="PXY44" s="145"/>
      <c r="PXZ44" s="129"/>
      <c r="PYA44" s="130"/>
      <c r="PYB44" s="130"/>
      <c r="PYC44" s="131"/>
      <c r="PYD44" s="134"/>
      <c r="PYE44" s="130"/>
      <c r="PYF44" s="133"/>
      <c r="PYG44" s="145"/>
      <c r="PYH44" s="129"/>
      <c r="PYI44" s="130"/>
      <c r="PYJ44" s="130"/>
      <c r="PYK44" s="131"/>
      <c r="PYL44" s="134"/>
      <c r="PYM44" s="130"/>
      <c r="PYN44" s="133"/>
      <c r="PYO44" s="145"/>
      <c r="PYP44" s="129"/>
      <c r="PYQ44" s="130"/>
      <c r="PYR44" s="130"/>
      <c r="PYS44" s="131"/>
      <c r="PYT44" s="134"/>
      <c r="PYU44" s="130"/>
      <c r="PYV44" s="133"/>
      <c r="PYW44" s="145"/>
      <c r="PYX44" s="129"/>
      <c r="PYY44" s="130"/>
      <c r="PYZ44" s="130"/>
      <c r="PZA44" s="131"/>
      <c r="PZB44" s="134"/>
      <c r="PZC44" s="130"/>
      <c r="PZD44" s="133"/>
      <c r="PZE44" s="145"/>
      <c r="PZF44" s="129"/>
      <c r="PZG44" s="130"/>
      <c r="PZH44" s="130"/>
      <c r="PZI44" s="131"/>
      <c r="PZJ44" s="134"/>
      <c r="PZK44" s="130"/>
      <c r="PZL44" s="133"/>
      <c r="PZM44" s="145"/>
      <c r="PZN44" s="129"/>
      <c r="PZO44" s="130"/>
      <c r="PZP44" s="130"/>
      <c r="PZQ44" s="131"/>
      <c r="PZR44" s="134"/>
      <c r="PZS44" s="130"/>
      <c r="PZT44" s="133"/>
      <c r="PZU44" s="145"/>
      <c r="PZV44" s="129"/>
      <c r="PZW44" s="130"/>
      <c r="PZX44" s="130"/>
      <c r="PZY44" s="131"/>
      <c r="PZZ44" s="134"/>
      <c r="QAA44" s="130"/>
      <c r="QAB44" s="133"/>
      <c r="QAC44" s="145"/>
      <c r="QAD44" s="129"/>
      <c r="QAE44" s="130"/>
      <c r="QAF44" s="130"/>
      <c r="QAG44" s="131"/>
      <c r="QAH44" s="134"/>
      <c r="QAI44" s="130"/>
      <c r="QAJ44" s="133"/>
      <c r="QAK44" s="145"/>
      <c r="QAL44" s="129"/>
      <c r="QAM44" s="130"/>
      <c r="QAN44" s="130"/>
      <c r="QAO44" s="131"/>
      <c r="QAP44" s="134"/>
      <c r="QAQ44" s="130"/>
      <c r="QAR44" s="133"/>
      <c r="QAS44" s="145"/>
      <c r="QAT44" s="129"/>
      <c r="QAU44" s="130"/>
      <c r="QAV44" s="130"/>
      <c r="QAW44" s="131"/>
      <c r="QAX44" s="134"/>
      <c r="QAY44" s="130"/>
      <c r="QAZ44" s="133"/>
      <c r="QBA44" s="145"/>
      <c r="QBB44" s="129"/>
      <c r="QBC44" s="130"/>
      <c r="QBD44" s="130"/>
      <c r="QBE44" s="131"/>
      <c r="QBF44" s="134"/>
      <c r="QBG44" s="130"/>
      <c r="QBH44" s="133"/>
      <c r="QBI44" s="145"/>
      <c r="QBJ44" s="129"/>
      <c r="QBK44" s="130"/>
      <c r="QBL44" s="130"/>
      <c r="QBM44" s="131"/>
      <c r="QBN44" s="134"/>
      <c r="QBO44" s="130"/>
      <c r="QBP44" s="133"/>
      <c r="QBQ44" s="145"/>
      <c r="QBR44" s="129"/>
      <c r="QBS44" s="130"/>
      <c r="QBT44" s="130"/>
      <c r="QBU44" s="131"/>
      <c r="QBV44" s="134"/>
      <c r="QBW44" s="130"/>
      <c r="QBX44" s="133"/>
      <c r="QBY44" s="145"/>
      <c r="QBZ44" s="129"/>
      <c r="QCA44" s="130"/>
      <c r="QCB44" s="130"/>
      <c r="QCC44" s="131"/>
      <c r="QCD44" s="134"/>
      <c r="QCE44" s="130"/>
      <c r="QCF44" s="133"/>
      <c r="QCG44" s="145"/>
      <c r="QCH44" s="129"/>
      <c r="QCI44" s="130"/>
      <c r="QCJ44" s="130"/>
      <c r="QCK44" s="131"/>
      <c r="QCL44" s="134"/>
      <c r="QCM44" s="130"/>
      <c r="QCN44" s="133"/>
      <c r="QCO44" s="145"/>
      <c r="QCP44" s="129"/>
      <c r="QCQ44" s="130"/>
      <c r="QCR44" s="130"/>
      <c r="QCS44" s="131"/>
      <c r="QCT44" s="134"/>
      <c r="QCU44" s="130"/>
      <c r="QCV44" s="133"/>
      <c r="QCW44" s="145"/>
      <c r="QCX44" s="129"/>
      <c r="QCY44" s="130"/>
      <c r="QCZ44" s="130"/>
      <c r="QDA44" s="131"/>
      <c r="QDB44" s="134"/>
      <c r="QDC44" s="130"/>
      <c r="QDD44" s="133"/>
      <c r="QDE44" s="145"/>
      <c r="QDF44" s="129"/>
      <c r="QDG44" s="130"/>
      <c r="QDH44" s="130"/>
      <c r="QDI44" s="131"/>
      <c r="QDJ44" s="134"/>
      <c r="QDK44" s="130"/>
      <c r="QDL44" s="133"/>
      <c r="QDM44" s="145"/>
      <c r="QDN44" s="129"/>
      <c r="QDO44" s="130"/>
      <c r="QDP44" s="130"/>
      <c r="QDQ44" s="131"/>
      <c r="QDR44" s="134"/>
      <c r="QDS44" s="130"/>
      <c r="QDT44" s="133"/>
      <c r="QDU44" s="145"/>
      <c r="QDV44" s="129"/>
      <c r="QDW44" s="130"/>
      <c r="QDX44" s="130"/>
      <c r="QDY44" s="131"/>
      <c r="QDZ44" s="134"/>
      <c r="QEA44" s="130"/>
      <c r="QEB44" s="133"/>
      <c r="QEC44" s="145"/>
      <c r="QED44" s="129"/>
      <c r="QEE44" s="130"/>
      <c r="QEF44" s="130"/>
      <c r="QEG44" s="131"/>
      <c r="QEH44" s="134"/>
      <c r="QEI44" s="130"/>
      <c r="QEJ44" s="133"/>
      <c r="QEK44" s="145"/>
      <c r="QEL44" s="129"/>
      <c r="QEM44" s="130"/>
      <c r="QEN44" s="130"/>
      <c r="QEO44" s="131"/>
      <c r="QEP44" s="134"/>
      <c r="QEQ44" s="130"/>
      <c r="QER44" s="133"/>
      <c r="QES44" s="145"/>
      <c r="QET44" s="129"/>
      <c r="QEU44" s="130"/>
      <c r="QEV44" s="130"/>
      <c r="QEW44" s="131"/>
      <c r="QEX44" s="134"/>
      <c r="QEY44" s="130"/>
      <c r="QEZ44" s="133"/>
      <c r="QFA44" s="145"/>
      <c r="QFB44" s="129"/>
      <c r="QFC44" s="130"/>
      <c r="QFD44" s="130"/>
      <c r="QFE44" s="131"/>
      <c r="QFF44" s="134"/>
      <c r="QFG44" s="130"/>
      <c r="QFH44" s="133"/>
      <c r="QFI44" s="145"/>
      <c r="QFJ44" s="129"/>
      <c r="QFK44" s="130"/>
      <c r="QFL44" s="130"/>
      <c r="QFM44" s="131"/>
      <c r="QFN44" s="134"/>
      <c r="QFO44" s="130"/>
      <c r="QFP44" s="133"/>
      <c r="QFQ44" s="145"/>
      <c r="QFR44" s="129"/>
      <c r="QFS44" s="130"/>
      <c r="QFT44" s="130"/>
      <c r="QFU44" s="131"/>
      <c r="QFV44" s="134"/>
      <c r="QFW44" s="130"/>
      <c r="QFX44" s="133"/>
      <c r="QFY44" s="145"/>
      <c r="QFZ44" s="129"/>
      <c r="QGA44" s="130"/>
      <c r="QGB44" s="130"/>
      <c r="QGC44" s="131"/>
      <c r="QGD44" s="134"/>
      <c r="QGE44" s="130"/>
      <c r="QGF44" s="133"/>
      <c r="QGG44" s="145"/>
      <c r="QGH44" s="129"/>
      <c r="QGI44" s="130"/>
      <c r="QGJ44" s="130"/>
      <c r="QGK44" s="131"/>
      <c r="QGL44" s="134"/>
      <c r="QGM44" s="130"/>
      <c r="QGN44" s="133"/>
      <c r="QGO44" s="145"/>
      <c r="QGP44" s="129"/>
      <c r="QGQ44" s="130"/>
      <c r="QGR44" s="130"/>
      <c r="QGS44" s="131"/>
      <c r="QGT44" s="134"/>
      <c r="QGU44" s="130"/>
      <c r="QGV44" s="133"/>
      <c r="QGW44" s="145"/>
      <c r="QGX44" s="129"/>
      <c r="QGY44" s="130"/>
      <c r="QGZ44" s="130"/>
      <c r="QHA44" s="131"/>
      <c r="QHB44" s="134"/>
      <c r="QHC44" s="130"/>
      <c r="QHD44" s="133"/>
      <c r="QHE44" s="145"/>
      <c r="QHF44" s="129"/>
      <c r="QHG44" s="130"/>
      <c r="QHH44" s="130"/>
      <c r="QHI44" s="131"/>
      <c r="QHJ44" s="134"/>
      <c r="QHK44" s="130"/>
      <c r="QHL44" s="133"/>
      <c r="QHM44" s="145"/>
      <c r="QHN44" s="129"/>
      <c r="QHO44" s="130"/>
      <c r="QHP44" s="130"/>
      <c r="QHQ44" s="131"/>
      <c r="QHR44" s="134"/>
      <c r="QHS44" s="130"/>
      <c r="QHT44" s="133"/>
      <c r="QHU44" s="145"/>
      <c r="QHV44" s="129"/>
      <c r="QHW44" s="130"/>
      <c r="QHX44" s="130"/>
      <c r="QHY44" s="131"/>
      <c r="QHZ44" s="134"/>
      <c r="QIA44" s="130"/>
      <c r="QIB44" s="133"/>
      <c r="QIC44" s="145"/>
      <c r="QID44" s="129"/>
      <c r="QIE44" s="130"/>
      <c r="QIF44" s="130"/>
      <c r="QIG44" s="131"/>
      <c r="QIH44" s="134"/>
      <c r="QII44" s="130"/>
      <c r="QIJ44" s="133"/>
      <c r="QIK44" s="145"/>
      <c r="QIL44" s="129"/>
      <c r="QIM44" s="130"/>
      <c r="QIN44" s="130"/>
      <c r="QIO44" s="131"/>
      <c r="QIP44" s="134"/>
      <c r="QIQ44" s="130"/>
      <c r="QIR44" s="133"/>
      <c r="QIS44" s="145"/>
      <c r="QIT44" s="129"/>
      <c r="QIU44" s="130"/>
      <c r="QIV44" s="130"/>
      <c r="QIW44" s="131"/>
      <c r="QIX44" s="134"/>
      <c r="QIY44" s="130"/>
      <c r="QIZ44" s="133"/>
      <c r="QJA44" s="145"/>
      <c r="QJB44" s="129"/>
      <c r="QJC44" s="130"/>
      <c r="QJD44" s="130"/>
      <c r="QJE44" s="131"/>
      <c r="QJF44" s="134"/>
      <c r="QJG44" s="130"/>
      <c r="QJH44" s="133"/>
      <c r="QJI44" s="145"/>
      <c r="QJJ44" s="129"/>
      <c r="QJK44" s="130"/>
      <c r="QJL44" s="130"/>
      <c r="QJM44" s="131"/>
      <c r="QJN44" s="134"/>
      <c r="QJO44" s="130"/>
      <c r="QJP44" s="133"/>
      <c r="QJQ44" s="145"/>
      <c r="QJR44" s="129"/>
      <c r="QJS44" s="130"/>
      <c r="QJT44" s="130"/>
      <c r="QJU44" s="131"/>
      <c r="QJV44" s="134"/>
      <c r="QJW44" s="130"/>
      <c r="QJX44" s="133"/>
      <c r="QJY44" s="145"/>
      <c r="QJZ44" s="129"/>
      <c r="QKA44" s="130"/>
      <c r="QKB44" s="130"/>
      <c r="QKC44" s="131"/>
      <c r="QKD44" s="134"/>
      <c r="QKE44" s="130"/>
      <c r="QKF44" s="133"/>
      <c r="QKG44" s="145"/>
      <c r="QKH44" s="129"/>
      <c r="QKI44" s="130"/>
      <c r="QKJ44" s="130"/>
      <c r="QKK44" s="131"/>
      <c r="QKL44" s="134"/>
      <c r="QKM44" s="130"/>
      <c r="QKN44" s="133"/>
      <c r="QKO44" s="145"/>
      <c r="QKP44" s="129"/>
      <c r="QKQ44" s="130"/>
      <c r="QKR44" s="130"/>
      <c r="QKS44" s="131"/>
      <c r="QKT44" s="134"/>
      <c r="QKU44" s="130"/>
      <c r="QKV44" s="133"/>
      <c r="QKW44" s="145"/>
      <c r="QKX44" s="129"/>
      <c r="QKY44" s="130"/>
      <c r="QKZ44" s="130"/>
      <c r="QLA44" s="131"/>
      <c r="QLB44" s="134"/>
      <c r="QLC44" s="130"/>
      <c r="QLD44" s="133"/>
      <c r="QLE44" s="145"/>
      <c r="QLF44" s="129"/>
      <c r="QLG44" s="130"/>
      <c r="QLH44" s="130"/>
      <c r="QLI44" s="131"/>
      <c r="QLJ44" s="134"/>
      <c r="QLK44" s="130"/>
      <c r="QLL44" s="133"/>
      <c r="QLM44" s="145"/>
      <c r="QLN44" s="129"/>
      <c r="QLO44" s="130"/>
      <c r="QLP44" s="130"/>
      <c r="QLQ44" s="131"/>
      <c r="QLR44" s="134"/>
      <c r="QLS44" s="130"/>
      <c r="QLT44" s="133"/>
      <c r="QLU44" s="145"/>
      <c r="QLV44" s="129"/>
      <c r="QLW44" s="130"/>
      <c r="QLX44" s="130"/>
      <c r="QLY44" s="131"/>
      <c r="QLZ44" s="134"/>
      <c r="QMA44" s="130"/>
      <c r="QMB44" s="133"/>
      <c r="QMC44" s="145"/>
      <c r="QMD44" s="129"/>
      <c r="QME44" s="130"/>
      <c r="QMF44" s="130"/>
      <c r="QMG44" s="131"/>
      <c r="QMH44" s="134"/>
      <c r="QMI44" s="130"/>
      <c r="QMJ44" s="133"/>
      <c r="QMK44" s="145"/>
      <c r="QML44" s="129"/>
      <c r="QMM44" s="130"/>
      <c r="QMN44" s="130"/>
      <c r="QMO44" s="131"/>
      <c r="QMP44" s="134"/>
      <c r="QMQ44" s="130"/>
      <c r="QMR44" s="133"/>
      <c r="QMS44" s="145"/>
      <c r="QMT44" s="129"/>
      <c r="QMU44" s="130"/>
      <c r="QMV44" s="130"/>
      <c r="QMW44" s="131"/>
      <c r="QMX44" s="134"/>
      <c r="QMY44" s="130"/>
      <c r="QMZ44" s="133"/>
      <c r="QNA44" s="145"/>
      <c r="QNB44" s="129"/>
      <c r="QNC44" s="130"/>
      <c r="QND44" s="130"/>
      <c r="QNE44" s="131"/>
      <c r="QNF44" s="134"/>
      <c r="QNG44" s="130"/>
      <c r="QNH44" s="133"/>
      <c r="QNI44" s="145"/>
      <c r="QNJ44" s="129"/>
      <c r="QNK44" s="130"/>
      <c r="QNL44" s="130"/>
      <c r="QNM44" s="131"/>
      <c r="QNN44" s="134"/>
      <c r="QNO44" s="130"/>
      <c r="QNP44" s="133"/>
      <c r="QNQ44" s="145"/>
      <c r="QNR44" s="129"/>
      <c r="QNS44" s="130"/>
      <c r="QNT44" s="130"/>
      <c r="QNU44" s="131"/>
      <c r="QNV44" s="134"/>
      <c r="QNW44" s="130"/>
      <c r="QNX44" s="133"/>
      <c r="QNY44" s="145"/>
      <c r="QNZ44" s="129"/>
      <c r="QOA44" s="130"/>
      <c r="QOB44" s="130"/>
      <c r="QOC44" s="131"/>
      <c r="QOD44" s="134"/>
      <c r="QOE44" s="130"/>
      <c r="QOF44" s="133"/>
      <c r="QOG44" s="145"/>
      <c r="QOH44" s="129"/>
      <c r="QOI44" s="130"/>
      <c r="QOJ44" s="130"/>
      <c r="QOK44" s="131"/>
      <c r="QOL44" s="134"/>
      <c r="QOM44" s="130"/>
      <c r="QON44" s="133"/>
      <c r="QOO44" s="145"/>
      <c r="QOP44" s="129"/>
      <c r="QOQ44" s="130"/>
      <c r="QOR44" s="130"/>
      <c r="QOS44" s="131"/>
      <c r="QOT44" s="134"/>
      <c r="QOU44" s="130"/>
      <c r="QOV44" s="133"/>
      <c r="QOW44" s="145"/>
      <c r="QOX44" s="129"/>
      <c r="QOY44" s="130"/>
      <c r="QOZ44" s="130"/>
      <c r="QPA44" s="131"/>
      <c r="QPB44" s="134"/>
      <c r="QPC44" s="130"/>
      <c r="QPD44" s="133"/>
      <c r="QPE44" s="145"/>
      <c r="QPF44" s="129"/>
      <c r="QPG44" s="130"/>
      <c r="QPH44" s="130"/>
      <c r="QPI44" s="131"/>
      <c r="QPJ44" s="134"/>
      <c r="QPK44" s="130"/>
      <c r="QPL44" s="133"/>
      <c r="QPM44" s="145"/>
      <c r="QPN44" s="129"/>
      <c r="QPO44" s="130"/>
      <c r="QPP44" s="130"/>
      <c r="QPQ44" s="131"/>
      <c r="QPR44" s="134"/>
      <c r="QPS44" s="130"/>
      <c r="QPT44" s="133"/>
      <c r="QPU44" s="145"/>
      <c r="QPV44" s="129"/>
      <c r="QPW44" s="130"/>
      <c r="QPX44" s="130"/>
      <c r="QPY44" s="131"/>
      <c r="QPZ44" s="134"/>
      <c r="QQA44" s="130"/>
      <c r="QQB44" s="133"/>
      <c r="QQC44" s="145"/>
      <c r="QQD44" s="129"/>
      <c r="QQE44" s="130"/>
      <c r="QQF44" s="130"/>
      <c r="QQG44" s="131"/>
      <c r="QQH44" s="134"/>
      <c r="QQI44" s="130"/>
      <c r="QQJ44" s="133"/>
      <c r="QQK44" s="145"/>
      <c r="QQL44" s="129"/>
      <c r="QQM44" s="130"/>
      <c r="QQN44" s="130"/>
      <c r="QQO44" s="131"/>
      <c r="QQP44" s="134"/>
      <c r="QQQ44" s="130"/>
      <c r="QQR44" s="133"/>
      <c r="QQS44" s="145"/>
      <c r="QQT44" s="129"/>
      <c r="QQU44" s="130"/>
      <c r="QQV44" s="130"/>
      <c r="QQW44" s="131"/>
      <c r="QQX44" s="134"/>
      <c r="QQY44" s="130"/>
      <c r="QQZ44" s="133"/>
      <c r="QRA44" s="145"/>
      <c r="QRB44" s="129"/>
      <c r="QRC44" s="130"/>
      <c r="QRD44" s="130"/>
      <c r="QRE44" s="131"/>
      <c r="QRF44" s="134"/>
      <c r="QRG44" s="130"/>
      <c r="QRH44" s="133"/>
      <c r="QRI44" s="145"/>
      <c r="QRJ44" s="129"/>
      <c r="QRK44" s="130"/>
      <c r="QRL44" s="130"/>
      <c r="QRM44" s="131"/>
      <c r="QRN44" s="134"/>
      <c r="QRO44" s="130"/>
      <c r="QRP44" s="133"/>
      <c r="QRQ44" s="145"/>
      <c r="QRR44" s="129"/>
      <c r="QRS44" s="130"/>
      <c r="QRT44" s="130"/>
      <c r="QRU44" s="131"/>
      <c r="QRV44" s="134"/>
      <c r="QRW44" s="130"/>
      <c r="QRX44" s="133"/>
      <c r="QRY44" s="145"/>
      <c r="QRZ44" s="129"/>
      <c r="QSA44" s="130"/>
      <c r="QSB44" s="130"/>
      <c r="QSC44" s="131"/>
      <c r="QSD44" s="134"/>
      <c r="QSE44" s="130"/>
      <c r="QSF44" s="133"/>
      <c r="QSG44" s="145"/>
      <c r="QSH44" s="129"/>
      <c r="QSI44" s="130"/>
      <c r="QSJ44" s="130"/>
      <c r="QSK44" s="131"/>
      <c r="QSL44" s="134"/>
      <c r="QSM44" s="130"/>
      <c r="QSN44" s="133"/>
      <c r="QSO44" s="145"/>
      <c r="QSP44" s="129"/>
      <c r="QSQ44" s="130"/>
      <c r="QSR44" s="130"/>
      <c r="QSS44" s="131"/>
      <c r="QST44" s="134"/>
      <c r="QSU44" s="130"/>
      <c r="QSV44" s="133"/>
      <c r="QSW44" s="145"/>
      <c r="QSX44" s="129"/>
      <c r="QSY44" s="130"/>
      <c r="QSZ44" s="130"/>
      <c r="QTA44" s="131"/>
      <c r="QTB44" s="134"/>
      <c r="QTC44" s="130"/>
      <c r="QTD44" s="133"/>
      <c r="QTE44" s="145"/>
      <c r="QTF44" s="129"/>
      <c r="QTG44" s="130"/>
      <c r="QTH44" s="130"/>
      <c r="QTI44" s="131"/>
      <c r="QTJ44" s="134"/>
      <c r="QTK44" s="130"/>
      <c r="QTL44" s="133"/>
      <c r="QTM44" s="145"/>
      <c r="QTN44" s="129"/>
      <c r="QTO44" s="130"/>
      <c r="QTP44" s="130"/>
      <c r="QTQ44" s="131"/>
      <c r="QTR44" s="134"/>
      <c r="QTS44" s="130"/>
      <c r="QTT44" s="133"/>
      <c r="QTU44" s="145"/>
      <c r="QTV44" s="129"/>
      <c r="QTW44" s="130"/>
      <c r="QTX44" s="130"/>
      <c r="QTY44" s="131"/>
      <c r="QTZ44" s="134"/>
      <c r="QUA44" s="130"/>
      <c r="QUB44" s="133"/>
      <c r="QUC44" s="145"/>
      <c r="QUD44" s="129"/>
      <c r="QUE44" s="130"/>
      <c r="QUF44" s="130"/>
      <c r="QUG44" s="131"/>
      <c r="QUH44" s="134"/>
      <c r="QUI44" s="130"/>
      <c r="QUJ44" s="133"/>
      <c r="QUK44" s="145"/>
      <c r="QUL44" s="129"/>
      <c r="QUM44" s="130"/>
      <c r="QUN44" s="130"/>
      <c r="QUO44" s="131"/>
      <c r="QUP44" s="134"/>
      <c r="QUQ44" s="130"/>
      <c r="QUR44" s="133"/>
      <c r="QUS44" s="145"/>
      <c r="QUT44" s="129"/>
      <c r="QUU44" s="130"/>
      <c r="QUV44" s="130"/>
      <c r="QUW44" s="131"/>
      <c r="QUX44" s="134"/>
      <c r="QUY44" s="130"/>
      <c r="QUZ44" s="133"/>
      <c r="QVA44" s="145"/>
      <c r="QVB44" s="129"/>
      <c r="QVC44" s="130"/>
      <c r="QVD44" s="130"/>
      <c r="QVE44" s="131"/>
      <c r="QVF44" s="134"/>
      <c r="QVG44" s="130"/>
      <c r="QVH44" s="133"/>
      <c r="QVI44" s="145"/>
      <c r="QVJ44" s="129"/>
      <c r="QVK44" s="130"/>
      <c r="QVL44" s="130"/>
      <c r="QVM44" s="131"/>
      <c r="QVN44" s="134"/>
      <c r="QVO44" s="130"/>
      <c r="QVP44" s="133"/>
      <c r="QVQ44" s="145"/>
      <c r="QVR44" s="129"/>
      <c r="QVS44" s="130"/>
      <c r="QVT44" s="130"/>
      <c r="QVU44" s="131"/>
      <c r="QVV44" s="134"/>
      <c r="QVW44" s="130"/>
      <c r="QVX44" s="133"/>
      <c r="QVY44" s="145"/>
      <c r="QVZ44" s="129"/>
      <c r="QWA44" s="130"/>
      <c r="QWB44" s="130"/>
      <c r="QWC44" s="131"/>
      <c r="QWD44" s="134"/>
      <c r="QWE44" s="130"/>
      <c r="QWF44" s="133"/>
      <c r="QWG44" s="145"/>
      <c r="QWH44" s="129"/>
      <c r="QWI44" s="130"/>
      <c r="QWJ44" s="130"/>
      <c r="QWK44" s="131"/>
      <c r="QWL44" s="134"/>
      <c r="QWM44" s="130"/>
      <c r="QWN44" s="133"/>
      <c r="QWO44" s="145"/>
      <c r="QWP44" s="129"/>
      <c r="QWQ44" s="130"/>
      <c r="QWR44" s="130"/>
      <c r="QWS44" s="131"/>
      <c r="QWT44" s="134"/>
      <c r="QWU44" s="130"/>
      <c r="QWV44" s="133"/>
      <c r="QWW44" s="145"/>
      <c r="QWX44" s="129"/>
      <c r="QWY44" s="130"/>
      <c r="QWZ44" s="130"/>
      <c r="QXA44" s="131"/>
      <c r="QXB44" s="134"/>
      <c r="QXC44" s="130"/>
      <c r="QXD44" s="133"/>
      <c r="QXE44" s="145"/>
      <c r="QXF44" s="129"/>
      <c r="QXG44" s="130"/>
      <c r="QXH44" s="130"/>
      <c r="QXI44" s="131"/>
      <c r="QXJ44" s="134"/>
      <c r="QXK44" s="130"/>
      <c r="QXL44" s="133"/>
      <c r="QXM44" s="145"/>
      <c r="QXN44" s="129"/>
      <c r="QXO44" s="130"/>
      <c r="QXP44" s="130"/>
      <c r="QXQ44" s="131"/>
      <c r="QXR44" s="134"/>
      <c r="QXS44" s="130"/>
      <c r="QXT44" s="133"/>
      <c r="QXU44" s="145"/>
      <c r="QXV44" s="129"/>
      <c r="QXW44" s="130"/>
      <c r="QXX44" s="130"/>
      <c r="QXY44" s="131"/>
      <c r="QXZ44" s="134"/>
      <c r="QYA44" s="130"/>
      <c r="QYB44" s="133"/>
      <c r="QYC44" s="145"/>
      <c r="QYD44" s="129"/>
      <c r="QYE44" s="130"/>
      <c r="QYF44" s="130"/>
      <c r="QYG44" s="131"/>
      <c r="QYH44" s="134"/>
      <c r="QYI44" s="130"/>
      <c r="QYJ44" s="133"/>
      <c r="QYK44" s="145"/>
      <c r="QYL44" s="129"/>
      <c r="QYM44" s="130"/>
      <c r="QYN44" s="130"/>
      <c r="QYO44" s="131"/>
      <c r="QYP44" s="134"/>
      <c r="QYQ44" s="130"/>
      <c r="QYR44" s="133"/>
      <c r="QYS44" s="145"/>
      <c r="QYT44" s="129"/>
      <c r="QYU44" s="130"/>
      <c r="QYV44" s="130"/>
      <c r="QYW44" s="131"/>
      <c r="QYX44" s="134"/>
      <c r="QYY44" s="130"/>
      <c r="QYZ44" s="133"/>
      <c r="QZA44" s="145"/>
      <c r="QZB44" s="129"/>
      <c r="QZC44" s="130"/>
      <c r="QZD44" s="130"/>
      <c r="QZE44" s="131"/>
      <c r="QZF44" s="134"/>
      <c r="QZG44" s="130"/>
      <c r="QZH44" s="133"/>
      <c r="QZI44" s="145"/>
      <c r="QZJ44" s="129"/>
      <c r="QZK44" s="130"/>
      <c r="QZL44" s="130"/>
      <c r="QZM44" s="131"/>
      <c r="QZN44" s="134"/>
      <c r="QZO44" s="130"/>
      <c r="QZP44" s="133"/>
      <c r="QZQ44" s="145"/>
      <c r="QZR44" s="129"/>
      <c r="QZS44" s="130"/>
      <c r="QZT44" s="130"/>
      <c r="QZU44" s="131"/>
      <c r="QZV44" s="134"/>
      <c r="QZW44" s="130"/>
      <c r="QZX44" s="133"/>
      <c r="QZY44" s="145"/>
      <c r="QZZ44" s="129"/>
      <c r="RAA44" s="130"/>
      <c r="RAB44" s="130"/>
      <c r="RAC44" s="131"/>
      <c r="RAD44" s="134"/>
      <c r="RAE44" s="130"/>
      <c r="RAF44" s="133"/>
      <c r="RAG44" s="145"/>
      <c r="RAH44" s="129"/>
      <c r="RAI44" s="130"/>
      <c r="RAJ44" s="130"/>
      <c r="RAK44" s="131"/>
      <c r="RAL44" s="134"/>
      <c r="RAM44" s="130"/>
      <c r="RAN44" s="133"/>
      <c r="RAO44" s="145"/>
      <c r="RAP44" s="129"/>
      <c r="RAQ44" s="130"/>
      <c r="RAR44" s="130"/>
      <c r="RAS44" s="131"/>
      <c r="RAT44" s="134"/>
      <c r="RAU44" s="130"/>
      <c r="RAV44" s="133"/>
      <c r="RAW44" s="145"/>
      <c r="RAX44" s="129"/>
      <c r="RAY44" s="130"/>
      <c r="RAZ44" s="130"/>
      <c r="RBA44" s="131"/>
      <c r="RBB44" s="134"/>
      <c r="RBC44" s="130"/>
      <c r="RBD44" s="133"/>
      <c r="RBE44" s="145"/>
      <c r="RBF44" s="129"/>
      <c r="RBG44" s="130"/>
      <c r="RBH44" s="130"/>
      <c r="RBI44" s="131"/>
      <c r="RBJ44" s="134"/>
      <c r="RBK44" s="130"/>
      <c r="RBL44" s="133"/>
      <c r="RBM44" s="145"/>
      <c r="RBN44" s="129"/>
      <c r="RBO44" s="130"/>
      <c r="RBP44" s="130"/>
      <c r="RBQ44" s="131"/>
      <c r="RBR44" s="134"/>
      <c r="RBS44" s="130"/>
      <c r="RBT44" s="133"/>
      <c r="RBU44" s="145"/>
      <c r="RBV44" s="129"/>
      <c r="RBW44" s="130"/>
      <c r="RBX44" s="130"/>
      <c r="RBY44" s="131"/>
      <c r="RBZ44" s="134"/>
      <c r="RCA44" s="130"/>
      <c r="RCB44" s="133"/>
      <c r="RCC44" s="145"/>
      <c r="RCD44" s="129"/>
      <c r="RCE44" s="130"/>
      <c r="RCF44" s="130"/>
      <c r="RCG44" s="131"/>
      <c r="RCH44" s="134"/>
      <c r="RCI44" s="130"/>
      <c r="RCJ44" s="133"/>
      <c r="RCK44" s="145"/>
      <c r="RCL44" s="129"/>
      <c r="RCM44" s="130"/>
      <c r="RCN44" s="130"/>
      <c r="RCO44" s="131"/>
      <c r="RCP44" s="134"/>
      <c r="RCQ44" s="130"/>
      <c r="RCR44" s="133"/>
      <c r="RCS44" s="145"/>
      <c r="RCT44" s="129"/>
      <c r="RCU44" s="130"/>
      <c r="RCV44" s="130"/>
      <c r="RCW44" s="131"/>
      <c r="RCX44" s="134"/>
      <c r="RCY44" s="130"/>
      <c r="RCZ44" s="133"/>
      <c r="RDA44" s="145"/>
      <c r="RDB44" s="129"/>
      <c r="RDC44" s="130"/>
      <c r="RDD44" s="130"/>
      <c r="RDE44" s="131"/>
      <c r="RDF44" s="134"/>
      <c r="RDG44" s="130"/>
      <c r="RDH44" s="133"/>
      <c r="RDI44" s="145"/>
      <c r="RDJ44" s="129"/>
      <c r="RDK44" s="130"/>
      <c r="RDL44" s="130"/>
      <c r="RDM44" s="131"/>
      <c r="RDN44" s="134"/>
      <c r="RDO44" s="130"/>
      <c r="RDP44" s="133"/>
      <c r="RDQ44" s="145"/>
      <c r="RDR44" s="129"/>
      <c r="RDS44" s="130"/>
      <c r="RDT44" s="130"/>
      <c r="RDU44" s="131"/>
      <c r="RDV44" s="134"/>
      <c r="RDW44" s="130"/>
      <c r="RDX44" s="133"/>
      <c r="RDY44" s="145"/>
      <c r="RDZ44" s="129"/>
      <c r="REA44" s="130"/>
      <c r="REB44" s="130"/>
      <c r="REC44" s="131"/>
      <c r="RED44" s="134"/>
      <c r="REE44" s="130"/>
      <c r="REF44" s="133"/>
      <c r="REG44" s="145"/>
      <c r="REH44" s="129"/>
      <c r="REI44" s="130"/>
      <c r="REJ44" s="130"/>
      <c r="REK44" s="131"/>
      <c r="REL44" s="134"/>
      <c r="REM44" s="130"/>
      <c r="REN44" s="133"/>
      <c r="REO44" s="145"/>
      <c r="REP44" s="129"/>
      <c r="REQ44" s="130"/>
      <c r="RER44" s="130"/>
      <c r="RES44" s="131"/>
      <c r="RET44" s="134"/>
      <c r="REU44" s="130"/>
      <c r="REV44" s="133"/>
      <c r="REW44" s="145"/>
      <c r="REX44" s="129"/>
      <c r="REY44" s="130"/>
      <c r="REZ44" s="130"/>
      <c r="RFA44" s="131"/>
      <c r="RFB44" s="134"/>
      <c r="RFC44" s="130"/>
      <c r="RFD44" s="133"/>
      <c r="RFE44" s="145"/>
      <c r="RFF44" s="129"/>
      <c r="RFG44" s="130"/>
      <c r="RFH44" s="130"/>
      <c r="RFI44" s="131"/>
      <c r="RFJ44" s="134"/>
      <c r="RFK44" s="130"/>
      <c r="RFL44" s="133"/>
      <c r="RFM44" s="145"/>
      <c r="RFN44" s="129"/>
      <c r="RFO44" s="130"/>
      <c r="RFP44" s="130"/>
      <c r="RFQ44" s="131"/>
      <c r="RFR44" s="134"/>
      <c r="RFS44" s="130"/>
      <c r="RFT44" s="133"/>
      <c r="RFU44" s="145"/>
      <c r="RFV44" s="129"/>
      <c r="RFW44" s="130"/>
      <c r="RFX44" s="130"/>
      <c r="RFY44" s="131"/>
      <c r="RFZ44" s="134"/>
      <c r="RGA44" s="130"/>
      <c r="RGB44" s="133"/>
      <c r="RGC44" s="145"/>
      <c r="RGD44" s="129"/>
      <c r="RGE44" s="130"/>
      <c r="RGF44" s="130"/>
      <c r="RGG44" s="131"/>
      <c r="RGH44" s="134"/>
      <c r="RGI44" s="130"/>
      <c r="RGJ44" s="133"/>
      <c r="RGK44" s="145"/>
      <c r="RGL44" s="129"/>
      <c r="RGM44" s="130"/>
      <c r="RGN44" s="130"/>
      <c r="RGO44" s="131"/>
      <c r="RGP44" s="134"/>
      <c r="RGQ44" s="130"/>
      <c r="RGR44" s="133"/>
      <c r="RGS44" s="145"/>
      <c r="RGT44" s="129"/>
      <c r="RGU44" s="130"/>
      <c r="RGV44" s="130"/>
      <c r="RGW44" s="131"/>
      <c r="RGX44" s="134"/>
      <c r="RGY44" s="130"/>
      <c r="RGZ44" s="133"/>
      <c r="RHA44" s="145"/>
      <c r="RHB44" s="129"/>
      <c r="RHC44" s="130"/>
      <c r="RHD44" s="130"/>
      <c r="RHE44" s="131"/>
      <c r="RHF44" s="134"/>
      <c r="RHG44" s="130"/>
      <c r="RHH44" s="133"/>
      <c r="RHI44" s="145"/>
      <c r="RHJ44" s="129"/>
      <c r="RHK44" s="130"/>
      <c r="RHL44" s="130"/>
      <c r="RHM44" s="131"/>
      <c r="RHN44" s="134"/>
      <c r="RHO44" s="130"/>
      <c r="RHP44" s="133"/>
      <c r="RHQ44" s="145"/>
      <c r="RHR44" s="129"/>
      <c r="RHS44" s="130"/>
      <c r="RHT44" s="130"/>
      <c r="RHU44" s="131"/>
      <c r="RHV44" s="134"/>
      <c r="RHW44" s="130"/>
      <c r="RHX44" s="133"/>
      <c r="RHY44" s="145"/>
      <c r="RHZ44" s="129"/>
      <c r="RIA44" s="130"/>
      <c r="RIB44" s="130"/>
      <c r="RIC44" s="131"/>
      <c r="RID44" s="134"/>
      <c r="RIE44" s="130"/>
      <c r="RIF44" s="133"/>
      <c r="RIG44" s="145"/>
      <c r="RIH44" s="129"/>
      <c r="RII44" s="130"/>
      <c r="RIJ44" s="130"/>
      <c r="RIK44" s="131"/>
      <c r="RIL44" s="134"/>
      <c r="RIM44" s="130"/>
      <c r="RIN44" s="133"/>
      <c r="RIO44" s="145"/>
      <c r="RIP44" s="129"/>
      <c r="RIQ44" s="130"/>
      <c r="RIR44" s="130"/>
      <c r="RIS44" s="131"/>
      <c r="RIT44" s="134"/>
      <c r="RIU44" s="130"/>
      <c r="RIV44" s="133"/>
      <c r="RIW44" s="145"/>
      <c r="RIX44" s="129"/>
      <c r="RIY44" s="130"/>
      <c r="RIZ44" s="130"/>
      <c r="RJA44" s="131"/>
      <c r="RJB44" s="134"/>
      <c r="RJC44" s="130"/>
      <c r="RJD44" s="133"/>
      <c r="RJE44" s="145"/>
      <c r="RJF44" s="129"/>
      <c r="RJG44" s="130"/>
      <c r="RJH44" s="130"/>
      <c r="RJI44" s="131"/>
      <c r="RJJ44" s="134"/>
      <c r="RJK44" s="130"/>
      <c r="RJL44" s="133"/>
      <c r="RJM44" s="145"/>
      <c r="RJN44" s="129"/>
      <c r="RJO44" s="130"/>
      <c r="RJP44" s="130"/>
      <c r="RJQ44" s="131"/>
      <c r="RJR44" s="134"/>
      <c r="RJS44" s="130"/>
      <c r="RJT44" s="133"/>
      <c r="RJU44" s="145"/>
      <c r="RJV44" s="129"/>
      <c r="RJW44" s="130"/>
      <c r="RJX44" s="130"/>
      <c r="RJY44" s="131"/>
      <c r="RJZ44" s="134"/>
      <c r="RKA44" s="130"/>
      <c r="RKB44" s="133"/>
      <c r="RKC44" s="145"/>
      <c r="RKD44" s="129"/>
      <c r="RKE44" s="130"/>
      <c r="RKF44" s="130"/>
      <c r="RKG44" s="131"/>
      <c r="RKH44" s="134"/>
      <c r="RKI44" s="130"/>
      <c r="RKJ44" s="133"/>
      <c r="RKK44" s="145"/>
      <c r="RKL44" s="129"/>
      <c r="RKM44" s="130"/>
      <c r="RKN44" s="130"/>
      <c r="RKO44" s="131"/>
      <c r="RKP44" s="134"/>
      <c r="RKQ44" s="130"/>
      <c r="RKR44" s="133"/>
      <c r="RKS44" s="145"/>
      <c r="RKT44" s="129"/>
      <c r="RKU44" s="130"/>
      <c r="RKV44" s="130"/>
      <c r="RKW44" s="131"/>
      <c r="RKX44" s="134"/>
      <c r="RKY44" s="130"/>
      <c r="RKZ44" s="133"/>
      <c r="RLA44" s="145"/>
      <c r="RLB44" s="129"/>
      <c r="RLC44" s="130"/>
      <c r="RLD44" s="130"/>
      <c r="RLE44" s="131"/>
      <c r="RLF44" s="134"/>
      <c r="RLG44" s="130"/>
      <c r="RLH44" s="133"/>
      <c r="RLI44" s="145"/>
      <c r="RLJ44" s="129"/>
      <c r="RLK44" s="130"/>
      <c r="RLL44" s="130"/>
      <c r="RLM44" s="131"/>
      <c r="RLN44" s="134"/>
      <c r="RLO44" s="130"/>
      <c r="RLP44" s="133"/>
      <c r="RLQ44" s="145"/>
      <c r="RLR44" s="129"/>
      <c r="RLS44" s="130"/>
      <c r="RLT44" s="130"/>
      <c r="RLU44" s="131"/>
      <c r="RLV44" s="134"/>
      <c r="RLW44" s="130"/>
      <c r="RLX44" s="133"/>
      <c r="RLY44" s="145"/>
      <c r="RLZ44" s="129"/>
      <c r="RMA44" s="130"/>
      <c r="RMB44" s="130"/>
      <c r="RMC44" s="131"/>
      <c r="RMD44" s="134"/>
      <c r="RME44" s="130"/>
      <c r="RMF44" s="133"/>
      <c r="RMG44" s="145"/>
      <c r="RMH44" s="129"/>
      <c r="RMI44" s="130"/>
      <c r="RMJ44" s="130"/>
      <c r="RMK44" s="131"/>
      <c r="RML44" s="134"/>
      <c r="RMM44" s="130"/>
      <c r="RMN44" s="133"/>
      <c r="RMO44" s="145"/>
      <c r="RMP44" s="129"/>
      <c r="RMQ44" s="130"/>
      <c r="RMR44" s="130"/>
      <c r="RMS44" s="131"/>
      <c r="RMT44" s="134"/>
      <c r="RMU44" s="130"/>
      <c r="RMV44" s="133"/>
      <c r="RMW44" s="145"/>
      <c r="RMX44" s="129"/>
      <c r="RMY44" s="130"/>
      <c r="RMZ44" s="130"/>
      <c r="RNA44" s="131"/>
      <c r="RNB44" s="134"/>
      <c r="RNC44" s="130"/>
      <c r="RND44" s="133"/>
      <c r="RNE44" s="145"/>
      <c r="RNF44" s="129"/>
      <c r="RNG44" s="130"/>
      <c r="RNH44" s="130"/>
      <c r="RNI44" s="131"/>
      <c r="RNJ44" s="134"/>
      <c r="RNK44" s="130"/>
      <c r="RNL44" s="133"/>
      <c r="RNM44" s="145"/>
      <c r="RNN44" s="129"/>
      <c r="RNO44" s="130"/>
      <c r="RNP44" s="130"/>
      <c r="RNQ44" s="131"/>
      <c r="RNR44" s="134"/>
      <c r="RNS44" s="130"/>
      <c r="RNT44" s="133"/>
      <c r="RNU44" s="145"/>
      <c r="RNV44" s="129"/>
      <c r="RNW44" s="130"/>
      <c r="RNX44" s="130"/>
      <c r="RNY44" s="131"/>
      <c r="RNZ44" s="134"/>
      <c r="ROA44" s="130"/>
      <c r="ROB44" s="133"/>
      <c r="ROC44" s="145"/>
      <c r="ROD44" s="129"/>
      <c r="ROE44" s="130"/>
      <c r="ROF44" s="130"/>
      <c r="ROG44" s="131"/>
      <c r="ROH44" s="134"/>
      <c r="ROI44" s="130"/>
      <c r="ROJ44" s="133"/>
      <c r="ROK44" s="145"/>
      <c r="ROL44" s="129"/>
      <c r="ROM44" s="130"/>
      <c r="RON44" s="130"/>
      <c r="ROO44" s="131"/>
      <c r="ROP44" s="134"/>
      <c r="ROQ44" s="130"/>
      <c r="ROR44" s="133"/>
      <c r="ROS44" s="145"/>
      <c r="ROT44" s="129"/>
      <c r="ROU44" s="130"/>
      <c r="ROV44" s="130"/>
      <c r="ROW44" s="131"/>
      <c r="ROX44" s="134"/>
      <c r="ROY44" s="130"/>
      <c r="ROZ44" s="133"/>
      <c r="RPA44" s="145"/>
      <c r="RPB44" s="129"/>
      <c r="RPC44" s="130"/>
      <c r="RPD44" s="130"/>
      <c r="RPE44" s="131"/>
      <c r="RPF44" s="134"/>
      <c r="RPG44" s="130"/>
      <c r="RPH44" s="133"/>
      <c r="RPI44" s="145"/>
      <c r="RPJ44" s="129"/>
      <c r="RPK44" s="130"/>
      <c r="RPL44" s="130"/>
      <c r="RPM44" s="131"/>
      <c r="RPN44" s="134"/>
      <c r="RPO44" s="130"/>
      <c r="RPP44" s="133"/>
      <c r="RPQ44" s="145"/>
      <c r="RPR44" s="129"/>
      <c r="RPS44" s="130"/>
      <c r="RPT44" s="130"/>
      <c r="RPU44" s="131"/>
      <c r="RPV44" s="134"/>
      <c r="RPW44" s="130"/>
      <c r="RPX44" s="133"/>
      <c r="RPY44" s="145"/>
      <c r="RPZ44" s="129"/>
      <c r="RQA44" s="130"/>
      <c r="RQB44" s="130"/>
      <c r="RQC44" s="131"/>
      <c r="RQD44" s="134"/>
      <c r="RQE44" s="130"/>
      <c r="RQF44" s="133"/>
      <c r="RQG44" s="145"/>
      <c r="RQH44" s="129"/>
      <c r="RQI44" s="130"/>
      <c r="RQJ44" s="130"/>
      <c r="RQK44" s="131"/>
      <c r="RQL44" s="134"/>
      <c r="RQM44" s="130"/>
      <c r="RQN44" s="133"/>
      <c r="RQO44" s="145"/>
      <c r="RQP44" s="129"/>
      <c r="RQQ44" s="130"/>
      <c r="RQR44" s="130"/>
      <c r="RQS44" s="131"/>
      <c r="RQT44" s="134"/>
      <c r="RQU44" s="130"/>
      <c r="RQV44" s="133"/>
      <c r="RQW44" s="145"/>
      <c r="RQX44" s="129"/>
      <c r="RQY44" s="130"/>
      <c r="RQZ44" s="130"/>
      <c r="RRA44" s="131"/>
      <c r="RRB44" s="134"/>
      <c r="RRC44" s="130"/>
      <c r="RRD44" s="133"/>
      <c r="RRE44" s="145"/>
      <c r="RRF44" s="129"/>
      <c r="RRG44" s="130"/>
      <c r="RRH44" s="130"/>
      <c r="RRI44" s="131"/>
      <c r="RRJ44" s="134"/>
      <c r="RRK44" s="130"/>
      <c r="RRL44" s="133"/>
      <c r="RRM44" s="145"/>
      <c r="RRN44" s="129"/>
      <c r="RRO44" s="130"/>
      <c r="RRP44" s="130"/>
      <c r="RRQ44" s="131"/>
      <c r="RRR44" s="134"/>
      <c r="RRS44" s="130"/>
      <c r="RRT44" s="133"/>
      <c r="RRU44" s="145"/>
      <c r="RRV44" s="129"/>
      <c r="RRW44" s="130"/>
      <c r="RRX44" s="130"/>
      <c r="RRY44" s="131"/>
      <c r="RRZ44" s="134"/>
      <c r="RSA44" s="130"/>
      <c r="RSB44" s="133"/>
      <c r="RSC44" s="145"/>
      <c r="RSD44" s="129"/>
      <c r="RSE44" s="130"/>
      <c r="RSF44" s="130"/>
      <c r="RSG44" s="131"/>
      <c r="RSH44" s="134"/>
      <c r="RSI44" s="130"/>
      <c r="RSJ44" s="133"/>
      <c r="RSK44" s="145"/>
      <c r="RSL44" s="129"/>
      <c r="RSM44" s="130"/>
      <c r="RSN44" s="130"/>
      <c r="RSO44" s="131"/>
      <c r="RSP44" s="134"/>
      <c r="RSQ44" s="130"/>
      <c r="RSR44" s="133"/>
      <c r="RSS44" s="145"/>
      <c r="RST44" s="129"/>
      <c r="RSU44" s="130"/>
      <c r="RSV44" s="130"/>
      <c r="RSW44" s="131"/>
      <c r="RSX44" s="134"/>
      <c r="RSY44" s="130"/>
      <c r="RSZ44" s="133"/>
      <c r="RTA44" s="145"/>
      <c r="RTB44" s="129"/>
      <c r="RTC44" s="130"/>
      <c r="RTD44" s="130"/>
      <c r="RTE44" s="131"/>
      <c r="RTF44" s="134"/>
      <c r="RTG44" s="130"/>
      <c r="RTH44" s="133"/>
      <c r="RTI44" s="145"/>
      <c r="RTJ44" s="129"/>
      <c r="RTK44" s="130"/>
      <c r="RTL44" s="130"/>
      <c r="RTM44" s="131"/>
      <c r="RTN44" s="134"/>
      <c r="RTO44" s="130"/>
      <c r="RTP44" s="133"/>
      <c r="RTQ44" s="145"/>
      <c r="RTR44" s="129"/>
      <c r="RTS44" s="130"/>
      <c r="RTT44" s="130"/>
      <c r="RTU44" s="131"/>
      <c r="RTV44" s="134"/>
      <c r="RTW44" s="130"/>
      <c r="RTX44" s="133"/>
      <c r="RTY44" s="145"/>
      <c r="RTZ44" s="129"/>
      <c r="RUA44" s="130"/>
      <c r="RUB44" s="130"/>
      <c r="RUC44" s="131"/>
      <c r="RUD44" s="134"/>
      <c r="RUE44" s="130"/>
      <c r="RUF44" s="133"/>
      <c r="RUG44" s="145"/>
      <c r="RUH44" s="129"/>
      <c r="RUI44" s="130"/>
      <c r="RUJ44" s="130"/>
      <c r="RUK44" s="131"/>
      <c r="RUL44" s="134"/>
      <c r="RUM44" s="130"/>
      <c r="RUN44" s="133"/>
      <c r="RUO44" s="145"/>
      <c r="RUP44" s="129"/>
      <c r="RUQ44" s="130"/>
      <c r="RUR44" s="130"/>
      <c r="RUS44" s="131"/>
      <c r="RUT44" s="134"/>
      <c r="RUU44" s="130"/>
      <c r="RUV44" s="133"/>
      <c r="RUW44" s="145"/>
      <c r="RUX44" s="129"/>
      <c r="RUY44" s="130"/>
      <c r="RUZ44" s="130"/>
      <c r="RVA44" s="131"/>
      <c r="RVB44" s="134"/>
      <c r="RVC44" s="130"/>
      <c r="RVD44" s="133"/>
      <c r="RVE44" s="145"/>
      <c r="RVF44" s="129"/>
      <c r="RVG44" s="130"/>
      <c r="RVH44" s="130"/>
      <c r="RVI44" s="131"/>
      <c r="RVJ44" s="134"/>
      <c r="RVK44" s="130"/>
      <c r="RVL44" s="133"/>
      <c r="RVM44" s="145"/>
      <c r="RVN44" s="129"/>
      <c r="RVO44" s="130"/>
      <c r="RVP44" s="130"/>
      <c r="RVQ44" s="131"/>
      <c r="RVR44" s="134"/>
      <c r="RVS44" s="130"/>
      <c r="RVT44" s="133"/>
      <c r="RVU44" s="145"/>
      <c r="RVV44" s="129"/>
      <c r="RVW44" s="130"/>
      <c r="RVX44" s="130"/>
      <c r="RVY44" s="131"/>
      <c r="RVZ44" s="134"/>
      <c r="RWA44" s="130"/>
      <c r="RWB44" s="133"/>
      <c r="RWC44" s="145"/>
      <c r="RWD44" s="129"/>
      <c r="RWE44" s="130"/>
      <c r="RWF44" s="130"/>
      <c r="RWG44" s="131"/>
      <c r="RWH44" s="134"/>
      <c r="RWI44" s="130"/>
      <c r="RWJ44" s="133"/>
      <c r="RWK44" s="145"/>
      <c r="RWL44" s="129"/>
      <c r="RWM44" s="130"/>
      <c r="RWN44" s="130"/>
      <c r="RWO44" s="131"/>
      <c r="RWP44" s="134"/>
      <c r="RWQ44" s="130"/>
      <c r="RWR44" s="133"/>
      <c r="RWS44" s="145"/>
      <c r="RWT44" s="129"/>
      <c r="RWU44" s="130"/>
      <c r="RWV44" s="130"/>
      <c r="RWW44" s="131"/>
      <c r="RWX44" s="134"/>
      <c r="RWY44" s="130"/>
      <c r="RWZ44" s="133"/>
      <c r="RXA44" s="145"/>
      <c r="RXB44" s="129"/>
      <c r="RXC44" s="130"/>
      <c r="RXD44" s="130"/>
      <c r="RXE44" s="131"/>
      <c r="RXF44" s="134"/>
      <c r="RXG44" s="130"/>
      <c r="RXH44" s="133"/>
      <c r="RXI44" s="145"/>
      <c r="RXJ44" s="129"/>
      <c r="RXK44" s="130"/>
      <c r="RXL44" s="130"/>
      <c r="RXM44" s="131"/>
      <c r="RXN44" s="134"/>
      <c r="RXO44" s="130"/>
      <c r="RXP44" s="133"/>
      <c r="RXQ44" s="145"/>
      <c r="RXR44" s="129"/>
      <c r="RXS44" s="130"/>
      <c r="RXT44" s="130"/>
      <c r="RXU44" s="131"/>
      <c r="RXV44" s="134"/>
      <c r="RXW44" s="130"/>
      <c r="RXX44" s="133"/>
      <c r="RXY44" s="145"/>
      <c r="RXZ44" s="129"/>
      <c r="RYA44" s="130"/>
      <c r="RYB44" s="130"/>
      <c r="RYC44" s="131"/>
      <c r="RYD44" s="134"/>
      <c r="RYE44" s="130"/>
      <c r="RYF44" s="133"/>
      <c r="RYG44" s="145"/>
      <c r="RYH44" s="129"/>
      <c r="RYI44" s="130"/>
      <c r="RYJ44" s="130"/>
      <c r="RYK44" s="131"/>
      <c r="RYL44" s="134"/>
      <c r="RYM44" s="130"/>
      <c r="RYN44" s="133"/>
      <c r="RYO44" s="145"/>
      <c r="RYP44" s="129"/>
      <c r="RYQ44" s="130"/>
      <c r="RYR44" s="130"/>
      <c r="RYS44" s="131"/>
      <c r="RYT44" s="134"/>
      <c r="RYU44" s="130"/>
      <c r="RYV44" s="133"/>
      <c r="RYW44" s="145"/>
      <c r="RYX44" s="129"/>
      <c r="RYY44" s="130"/>
      <c r="RYZ44" s="130"/>
      <c r="RZA44" s="131"/>
      <c r="RZB44" s="134"/>
      <c r="RZC44" s="130"/>
      <c r="RZD44" s="133"/>
      <c r="RZE44" s="145"/>
      <c r="RZF44" s="129"/>
      <c r="RZG44" s="130"/>
      <c r="RZH44" s="130"/>
      <c r="RZI44" s="131"/>
      <c r="RZJ44" s="134"/>
      <c r="RZK44" s="130"/>
      <c r="RZL44" s="133"/>
      <c r="RZM44" s="145"/>
      <c r="RZN44" s="129"/>
      <c r="RZO44" s="130"/>
      <c r="RZP44" s="130"/>
      <c r="RZQ44" s="131"/>
      <c r="RZR44" s="134"/>
      <c r="RZS44" s="130"/>
      <c r="RZT44" s="133"/>
      <c r="RZU44" s="145"/>
      <c r="RZV44" s="129"/>
      <c r="RZW44" s="130"/>
      <c r="RZX44" s="130"/>
      <c r="RZY44" s="131"/>
      <c r="RZZ44" s="134"/>
      <c r="SAA44" s="130"/>
      <c r="SAB44" s="133"/>
      <c r="SAC44" s="145"/>
      <c r="SAD44" s="129"/>
      <c r="SAE44" s="130"/>
      <c r="SAF44" s="130"/>
      <c r="SAG44" s="131"/>
      <c r="SAH44" s="134"/>
      <c r="SAI44" s="130"/>
      <c r="SAJ44" s="133"/>
      <c r="SAK44" s="145"/>
      <c r="SAL44" s="129"/>
      <c r="SAM44" s="130"/>
      <c r="SAN44" s="130"/>
      <c r="SAO44" s="131"/>
      <c r="SAP44" s="134"/>
      <c r="SAQ44" s="130"/>
      <c r="SAR44" s="133"/>
      <c r="SAS44" s="145"/>
      <c r="SAT44" s="129"/>
      <c r="SAU44" s="130"/>
      <c r="SAV44" s="130"/>
      <c r="SAW44" s="131"/>
      <c r="SAX44" s="134"/>
      <c r="SAY44" s="130"/>
      <c r="SAZ44" s="133"/>
      <c r="SBA44" s="145"/>
      <c r="SBB44" s="129"/>
      <c r="SBC44" s="130"/>
      <c r="SBD44" s="130"/>
      <c r="SBE44" s="131"/>
      <c r="SBF44" s="134"/>
      <c r="SBG44" s="130"/>
      <c r="SBH44" s="133"/>
      <c r="SBI44" s="145"/>
      <c r="SBJ44" s="129"/>
      <c r="SBK44" s="130"/>
      <c r="SBL44" s="130"/>
      <c r="SBM44" s="131"/>
      <c r="SBN44" s="134"/>
      <c r="SBO44" s="130"/>
      <c r="SBP44" s="133"/>
      <c r="SBQ44" s="145"/>
      <c r="SBR44" s="129"/>
      <c r="SBS44" s="130"/>
      <c r="SBT44" s="130"/>
      <c r="SBU44" s="131"/>
      <c r="SBV44" s="134"/>
      <c r="SBW44" s="130"/>
      <c r="SBX44" s="133"/>
      <c r="SBY44" s="145"/>
      <c r="SBZ44" s="129"/>
      <c r="SCA44" s="130"/>
      <c r="SCB44" s="130"/>
      <c r="SCC44" s="131"/>
      <c r="SCD44" s="134"/>
      <c r="SCE44" s="130"/>
      <c r="SCF44" s="133"/>
      <c r="SCG44" s="145"/>
      <c r="SCH44" s="129"/>
      <c r="SCI44" s="130"/>
      <c r="SCJ44" s="130"/>
      <c r="SCK44" s="131"/>
      <c r="SCL44" s="134"/>
      <c r="SCM44" s="130"/>
      <c r="SCN44" s="133"/>
      <c r="SCO44" s="145"/>
      <c r="SCP44" s="129"/>
      <c r="SCQ44" s="130"/>
      <c r="SCR44" s="130"/>
      <c r="SCS44" s="131"/>
      <c r="SCT44" s="134"/>
      <c r="SCU44" s="130"/>
      <c r="SCV44" s="133"/>
      <c r="SCW44" s="145"/>
      <c r="SCX44" s="129"/>
      <c r="SCY44" s="130"/>
      <c r="SCZ44" s="130"/>
      <c r="SDA44" s="131"/>
      <c r="SDB44" s="134"/>
      <c r="SDC44" s="130"/>
      <c r="SDD44" s="133"/>
      <c r="SDE44" s="145"/>
      <c r="SDF44" s="129"/>
      <c r="SDG44" s="130"/>
      <c r="SDH44" s="130"/>
      <c r="SDI44" s="131"/>
      <c r="SDJ44" s="134"/>
      <c r="SDK44" s="130"/>
      <c r="SDL44" s="133"/>
      <c r="SDM44" s="145"/>
      <c r="SDN44" s="129"/>
      <c r="SDO44" s="130"/>
      <c r="SDP44" s="130"/>
      <c r="SDQ44" s="131"/>
      <c r="SDR44" s="134"/>
      <c r="SDS44" s="130"/>
      <c r="SDT44" s="133"/>
      <c r="SDU44" s="145"/>
      <c r="SDV44" s="129"/>
      <c r="SDW44" s="130"/>
      <c r="SDX44" s="130"/>
      <c r="SDY44" s="131"/>
      <c r="SDZ44" s="134"/>
      <c r="SEA44" s="130"/>
      <c r="SEB44" s="133"/>
      <c r="SEC44" s="145"/>
      <c r="SED44" s="129"/>
      <c r="SEE44" s="130"/>
      <c r="SEF44" s="130"/>
      <c r="SEG44" s="131"/>
      <c r="SEH44" s="134"/>
      <c r="SEI44" s="130"/>
      <c r="SEJ44" s="133"/>
      <c r="SEK44" s="145"/>
      <c r="SEL44" s="129"/>
      <c r="SEM44" s="130"/>
      <c r="SEN44" s="130"/>
      <c r="SEO44" s="131"/>
      <c r="SEP44" s="134"/>
      <c r="SEQ44" s="130"/>
      <c r="SER44" s="133"/>
      <c r="SES44" s="145"/>
      <c r="SET44" s="129"/>
      <c r="SEU44" s="130"/>
      <c r="SEV44" s="130"/>
      <c r="SEW44" s="131"/>
      <c r="SEX44" s="134"/>
      <c r="SEY44" s="130"/>
      <c r="SEZ44" s="133"/>
      <c r="SFA44" s="145"/>
      <c r="SFB44" s="129"/>
      <c r="SFC44" s="130"/>
      <c r="SFD44" s="130"/>
      <c r="SFE44" s="131"/>
      <c r="SFF44" s="134"/>
      <c r="SFG44" s="130"/>
      <c r="SFH44" s="133"/>
      <c r="SFI44" s="145"/>
      <c r="SFJ44" s="129"/>
      <c r="SFK44" s="130"/>
      <c r="SFL44" s="130"/>
      <c r="SFM44" s="131"/>
      <c r="SFN44" s="134"/>
      <c r="SFO44" s="130"/>
      <c r="SFP44" s="133"/>
      <c r="SFQ44" s="145"/>
      <c r="SFR44" s="129"/>
      <c r="SFS44" s="130"/>
      <c r="SFT44" s="130"/>
      <c r="SFU44" s="131"/>
      <c r="SFV44" s="134"/>
      <c r="SFW44" s="130"/>
      <c r="SFX44" s="133"/>
      <c r="SFY44" s="145"/>
      <c r="SFZ44" s="129"/>
      <c r="SGA44" s="130"/>
      <c r="SGB44" s="130"/>
      <c r="SGC44" s="131"/>
      <c r="SGD44" s="134"/>
      <c r="SGE44" s="130"/>
      <c r="SGF44" s="133"/>
      <c r="SGG44" s="145"/>
      <c r="SGH44" s="129"/>
      <c r="SGI44" s="130"/>
      <c r="SGJ44" s="130"/>
      <c r="SGK44" s="131"/>
      <c r="SGL44" s="134"/>
      <c r="SGM44" s="130"/>
      <c r="SGN44" s="133"/>
      <c r="SGO44" s="145"/>
      <c r="SGP44" s="129"/>
      <c r="SGQ44" s="130"/>
      <c r="SGR44" s="130"/>
      <c r="SGS44" s="131"/>
      <c r="SGT44" s="134"/>
      <c r="SGU44" s="130"/>
      <c r="SGV44" s="133"/>
      <c r="SGW44" s="145"/>
      <c r="SGX44" s="129"/>
      <c r="SGY44" s="130"/>
      <c r="SGZ44" s="130"/>
      <c r="SHA44" s="131"/>
      <c r="SHB44" s="134"/>
      <c r="SHC44" s="130"/>
      <c r="SHD44" s="133"/>
      <c r="SHE44" s="145"/>
      <c r="SHF44" s="129"/>
      <c r="SHG44" s="130"/>
      <c r="SHH44" s="130"/>
      <c r="SHI44" s="131"/>
      <c r="SHJ44" s="134"/>
      <c r="SHK44" s="130"/>
      <c r="SHL44" s="133"/>
      <c r="SHM44" s="145"/>
      <c r="SHN44" s="129"/>
      <c r="SHO44" s="130"/>
      <c r="SHP44" s="130"/>
      <c r="SHQ44" s="131"/>
      <c r="SHR44" s="134"/>
      <c r="SHS44" s="130"/>
      <c r="SHT44" s="133"/>
      <c r="SHU44" s="145"/>
      <c r="SHV44" s="129"/>
      <c r="SHW44" s="130"/>
      <c r="SHX44" s="130"/>
      <c r="SHY44" s="131"/>
      <c r="SHZ44" s="134"/>
      <c r="SIA44" s="130"/>
      <c r="SIB44" s="133"/>
      <c r="SIC44" s="145"/>
      <c r="SID44" s="129"/>
      <c r="SIE44" s="130"/>
      <c r="SIF44" s="130"/>
      <c r="SIG44" s="131"/>
      <c r="SIH44" s="134"/>
      <c r="SII44" s="130"/>
      <c r="SIJ44" s="133"/>
      <c r="SIK44" s="145"/>
      <c r="SIL44" s="129"/>
      <c r="SIM44" s="130"/>
      <c r="SIN44" s="130"/>
      <c r="SIO44" s="131"/>
      <c r="SIP44" s="134"/>
      <c r="SIQ44" s="130"/>
      <c r="SIR44" s="133"/>
      <c r="SIS44" s="145"/>
      <c r="SIT44" s="129"/>
      <c r="SIU44" s="130"/>
      <c r="SIV44" s="130"/>
      <c r="SIW44" s="131"/>
      <c r="SIX44" s="134"/>
      <c r="SIY44" s="130"/>
      <c r="SIZ44" s="133"/>
      <c r="SJA44" s="145"/>
      <c r="SJB44" s="129"/>
      <c r="SJC44" s="130"/>
      <c r="SJD44" s="130"/>
      <c r="SJE44" s="131"/>
      <c r="SJF44" s="134"/>
      <c r="SJG44" s="130"/>
      <c r="SJH44" s="133"/>
      <c r="SJI44" s="145"/>
      <c r="SJJ44" s="129"/>
      <c r="SJK44" s="130"/>
      <c r="SJL44" s="130"/>
      <c r="SJM44" s="131"/>
      <c r="SJN44" s="134"/>
      <c r="SJO44" s="130"/>
      <c r="SJP44" s="133"/>
      <c r="SJQ44" s="145"/>
      <c r="SJR44" s="129"/>
      <c r="SJS44" s="130"/>
      <c r="SJT44" s="130"/>
      <c r="SJU44" s="131"/>
      <c r="SJV44" s="134"/>
      <c r="SJW44" s="130"/>
      <c r="SJX44" s="133"/>
      <c r="SJY44" s="145"/>
      <c r="SJZ44" s="129"/>
      <c r="SKA44" s="130"/>
      <c r="SKB44" s="130"/>
      <c r="SKC44" s="131"/>
      <c r="SKD44" s="134"/>
      <c r="SKE44" s="130"/>
      <c r="SKF44" s="133"/>
      <c r="SKG44" s="145"/>
      <c r="SKH44" s="129"/>
      <c r="SKI44" s="130"/>
      <c r="SKJ44" s="130"/>
      <c r="SKK44" s="131"/>
      <c r="SKL44" s="134"/>
      <c r="SKM44" s="130"/>
      <c r="SKN44" s="133"/>
      <c r="SKO44" s="145"/>
      <c r="SKP44" s="129"/>
      <c r="SKQ44" s="130"/>
      <c r="SKR44" s="130"/>
      <c r="SKS44" s="131"/>
      <c r="SKT44" s="134"/>
      <c r="SKU44" s="130"/>
      <c r="SKV44" s="133"/>
      <c r="SKW44" s="145"/>
      <c r="SKX44" s="129"/>
      <c r="SKY44" s="130"/>
      <c r="SKZ44" s="130"/>
      <c r="SLA44" s="131"/>
      <c r="SLB44" s="134"/>
      <c r="SLC44" s="130"/>
      <c r="SLD44" s="133"/>
      <c r="SLE44" s="145"/>
      <c r="SLF44" s="129"/>
      <c r="SLG44" s="130"/>
      <c r="SLH44" s="130"/>
      <c r="SLI44" s="131"/>
      <c r="SLJ44" s="134"/>
      <c r="SLK44" s="130"/>
      <c r="SLL44" s="133"/>
      <c r="SLM44" s="145"/>
      <c r="SLN44" s="129"/>
      <c r="SLO44" s="130"/>
      <c r="SLP44" s="130"/>
      <c r="SLQ44" s="131"/>
      <c r="SLR44" s="134"/>
      <c r="SLS44" s="130"/>
      <c r="SLT44" s="133"/>
      <c r="SLU44" s="145"/>
      <c r="SLV44" s="129"/>
      <c r="SLW44" s="130"/>
      <c r="SLX44" s="130"/>
      <c r="SLY44" s="131"/>
      <c r="SLZ44" s="134"/>
      <c r="SMA44" s="130"/>
      <c r="SMB44" s="133"/>
      <c r="SMC44" s="145"/>
      <c r="SMD44" s="129"/>
      <c r="SME44" s="130"/>
      <c r="SMF44" s="130"/>
      <c r="SMG44" s="131"/>
      <c r="SMH44" s="134"/>
      <c r="SMI44" s="130"/>
      <c r="SMJ44" s="133"/>
      <c r="SMK44" s="145"/>
      <c r="SML44" s="129"/>
      <c r="SMM44" s="130"/>
      <c r="SMN44" s="130"/>
      <c r="SMO44" s="131"/>
      <c r="SMP44" s="134"/>
      <c r="SMQ44" s="130"/>
      <c r="SMR44" s="133"/>
      <c r="SMS44" s="145"/>
      <c r="SMT44" s="129"/>
      <c r="SMU44" s="130"/>
      <c r="SMV44" s="130"/>
      <c r="SMW44" s="131"/>
      <c r="SMX44" s="134"/>
      <c r="SMY44" s="130"/>
      <c r="SMZ44" s="133"/>
      <c r="SNA44" s="145"/>
      <c r="SNB44" s="129"/>
      <c r="SNC44" s="130"/>
      <c r="SND44" s="130"/>
      <c r="SNE44" s="131"/>
      <c r="SNF44" s="134"/>
      <c r="SNG44" s="130"/>
      <c r="SNH44" s="133"/>
      <c r="SNI44" s="145"/>
      <c r="SNJ44" s="129"/>
      <c r="SNK44" s="130"/>
      <c r="SNL44" s="130"/>
      <c r="SNM44" s="131"/>
      <c r="SNN44" s="134"/>
      <c r="SNO44" s="130"/>
      <c r="SNP44" s="133"/>
      <c r="SNQ44" s="145"/>
      <c r="SNR44" s="129"/>
      <c r="SNS44" s="130"/>
      <c r="SNT44" s="130"/>
      <c r="SNU44" s="131"/>
      <c r="SNV44" s="134"/>
      <c r="SNW44" s="130"/>
      <c r="SNX44" s="133"/>
      <c r="SNY44" s="145"/>
      <c r="SNZ44" s="129"/>
      <c r="SOA44" s="130"/>
      <c r="SOB44" s="130"/>
      <c r="SOC44" s="131"/>
      <c r="SOD44" s="134"/>
      <c r="SOE44" s="130"/>
      <c r="SOF44" s="133"/>
      <c r="SOG44" s="145"/>
      <c r="SOH44" s="129"/>
      <c r="SOI44" s="130"/>
      <c r="SOJ44" s="130"/>
      <c r="SOK44" s="131"/>
      <c r="SOL44" s="134"/>
      <c r="SOM44" s="130"/>
      <c r="SON44" s="133"/>
      <c r="SOO44" s="145"/>
      <c r="SOP44" s="129"/>
      <c r="SOQ44" s="130"/>
      <c r="SOR44" s="130"/>
      <c r="SOS44" s="131"/>
      <c r="SOT44" s="134"/>
      <c r="SOU44" s="130"/>
      <c r="SOV44" s="133"/>
      <c r="SOW44" s="145"/>
      <c r="SOX44" s="129"/>
      <c r="SOY44" s="130"/>
      <c r="SOZ44" s="130"/>
      <c r="SPA44" s="131"/>
      <c r="SPB44" s="134"/>
      <c r="SPC44" s="130"/>
      <c r="SPD44" s="133"/>
      <c r="SPE44" s="145"/>
      <c r="SPF44" s="129"/>
      <c r="SPG44" s="130"/>
      <c r="SPH44" s="130"/>
      <c r="SPI44" s="131"/>
      <c r="SPJ44" s="134"/>
      <c r="SPK44" s="130"/>
      <c r="SPL44" s="133"/>
      <c r="SPM44" s="145"/>
      <c r="SPN44" s="129"/>
      <c r="SPO44" s="130"/>
      <c r="SPP44" s="130"/>
      <c r="SPQ44" s="131"/>
      <c r="SPR44" s="134"/>
      <c r="SPS44" s="130"/>
      <c r="SPT44" s="133"/>
      <c r="SPU44" s="145"/>
      <c r="SPV44" s="129"/>
      <c r="SPW44" s="130"/>
      <c r="SPX44" s="130"/>
      <c r="SPY44" s="131"/>
      <c r="SPZ44" s="134"/>
      <c r="SQA44" s="130"/>
      <c r="SQB44" s="133"/>
      <c r="SQC44" s="145"/>
      <c r="SQD44" s="129"/>
      <c r="SQE44" s="130"/>
      <c r="SQF44" s="130"/>
      <c r="SQG44" s="131"/>
      <c r="SQH44" s="134"/>
      <c r="SQI44" s="130"/>
      <c r="SQJ44" s="133"/>
      <c r="SQK44" s="145"/>
      <c r="SQL44" s="129"/>
      <c r="SQM44" s="130"/>
      <c r="SQN44" s="130"/>
      <c r="SQO44" s="131"/>
      <c r="SQP44" s="134"/>
      <c r="SQQ44" s="130"/>
      <c r="SQR44" s="133"/>
      <c r="SQS44" s="145"/>
      <c r="SQT44" s="129"/>
      <c r="SQU44" s="130"/>
      <c r="SQV44" s="130"/>
      <c r="SQW44" s="131"/>
      <c r="SQX44" s="134"/>
      <c r="SQY44" s="130"/>
      <c r="SQZ44" s="133"/>
      <c r="SRA44" s="145"/>
      <c r="SRB44" s="129"/>
      <c r="SRC44" s="130"/>
      <c r="SRD44" s="130"/>
      <c r="SRE44" s="131"/>
      <c r="SRF44" s="134"/>
      <c r="SRG44" s="130"/>
      <c r="SRH44" s="133"/>
      <c r="SRI44" s="145"/>
      <c r="SRJ44" s="129"/>
      <c r="SRK44" s="130"/>
      <c r="SRL44" s="130"/>
      <c r="SRM44" s="131"/>
      <c r="SRN44" s="134"/>
      <c r="SRO44" s="130"/>
      <c r="SRP44" s="133"/>
      <c r="SRQ44" s="145"/>
      <c r="SRR44" s="129"/>
      <c r="SRS44" s="130"/>
      <c r="SRT44" s="130"/>
      <c r="SRU44" s="131"/>
      <c r="SRV44" s="134"/>
      <c r="SRW44" s="130"/>
      <c r="SRX44" s="133"/>
      <c r="SRY44" s="145"/>
      <c r="SRZ44" s="129"/>
      <c r="SSA44" s="130"/>
      <c r="SSB44" s="130"/>
      <c r="SSC44" s="131"/>
      <c r="SSD44" s="134"/>
      <c r="SSE44" s="130"/>
      <c r="SSF44" s="133"/>
      <c r="SSG44" s="145"/>
      <c r="SSH44" s="129"/>
      <c r="SSI44" s="130"/>
      <c r="SSJ44" s="130"/>
      <c r="SSK44" s="131"/>
      <c r="SSL44" s="134"/>
      <c r="SSM44" s="130"/>
      <c r="SSN44" s="133"/>
      <c r="SSO44" s="145"/>
      <c r="SSP44" s="129"/>
      <c r="SSQ44" s="130"/>
      <c r="SSR44" s="130"/>
      <c r="SSS44" s="131"/>
      <c r="SST44" s="134"/>
      <c r="SSU44" s="130"/>
      <c r="SSV44" s="133"/>
      <c r="SSW44" s="145"/>
      <c r="SSX44" s="129"/>
      <c r="SSY44" s="130"/>
      <c r="SSZ44" s="130"/>
      <c r="STA44" s="131"/>
      <c r="STB44" s="134"/>
      <c r="STC44" s="130"/>
      <c r="STD44" s="133"/>
      <c r="STE44" s="145"/>
      <c r="STF44" s="129"/>
      <c r="STG44" s="130"/>
      <c r="STH44" s="130"/>
      <c r="STI44" s="131"/>
      <c r="STJ44" s="134"/>
      <c r="STK44" s="130"/>
      <c r="STL44" s="133"/>
      <c r="STM44" s="145"/>
      <c r="STN44" s="129"/>
      <c r="STO44" s="130"/>
      <c r="STP44" s="130"/>
      <c r="STQ44" s="131"/>
      <c r="STR44" s="134"/>
      <c r="STS44" s="130"/>
      <c r="STT44" s="133"/>
      <c r="STU44" s="145"/>
      <c r="STV44" s="129"/>
      <c r="STW44" s="130"/>
      <c r="STX44" s="130"/>
      <c r="STY44" s="131"/>
      <c r="STZ44" s="134"/>
      <c r="SUA44" s="130"/>
      <c r="SUB44" s="133"/>
      <c r="SUC44" s="145"/>
      <c r="SUD44" s="129"/>
      <c r="SUE44" s="130"/>
      <c r="SUF44" s="130"/>
      <c r="SUG44" s="131"/>
      <c r="SUH44" s="134"/>
      <c r="SUI44" s="130"/>
      <c r="SUJ44" s="133"/>
      <c r="SUK44" s="145"/>
      <c r="SUL44" s="129"/>
      <c r="SUM44" s="130"/>
      <c r="SUN44" s="130"/>
      <c r="SUO44" s="131"/>
      <c r="SUP44" s="134"/>
      <c r="SUQ44" s="130"/>
      <c r="SUR44" s="133"/>
      <c r="SUS44" s="145"/>
      <c r="SUT44" s="129"/>
      <c r="SUU44" s="130"/>
      <c r="SUV44" s="130"/>
      <c r="SUW44" s="131"/>
      <c r="SUX44" s="134"/>
      <c r="SUY44" s="130"/>
      <c r="SUZ44" s="133"/>
      <c r="SVA44" s="145"/>
      <c r="SVB44" s="129"/>
      <c r="SVC44" s="130"/>
      <c r="SVD44" s="130"/>
      <c r="SVE44" s="131"/>
      <c r="SVF44" s="134"/>
      <c r="SVG44" s="130"/>
      <c r="SVH44" s="133"/>
      <c r="SVI44" s="145"/>
      <c r="SVJ44" s="129"/>
      <c r="SVK44" s="130"/>
      <c r="SVL44" s="130"/>
      <c r="SVM44" s="131"/>
      <c r="SVN44" s="134"/>
      <c r="SVO44" s="130"/>
      <c r="SVP44" s="133"/>
      <c r="SVQ44" s="145"/>
      <c r="SVR44" s="129"/>
      <c r="SVS44" s="130"/>
      <c r="SVT44" s="130"/>
      <c r="SVU44" s="131"/>
      <c r="SVV44" s="134"/>
      <c r="SVW44" s="130"/>
      <c r="SVX44" s="133"/>
      <c r="SVY44" s="145"/>
      <c r="SVZ44" s="129"/>
      <c r="SWA44" s="130"/>
      <c r="SWB44" s="130"/>
      <c r="SWC44" s="131"/>
      <c r="SWD44" s="134"/>
      <c r="SWE44" s="130"/>
      <c r="SWF44" s="133"/>
      <c r="SWG44" s="145"/>
      <c r="SWH44" s="129"/>
      <c r="SWI44" s="130"/>
      <c r="SWJ44" s="130"/>
      <c r="SWK44" s="131"/>
      <c r="SWL44" s="134"/>
      <c r="SWM44" s="130"/>
      <c r="SWN44" s="133"/>
      <c r="SWO44" s="145"/>
      <c r="SWP44" s="129"/>
      <c r="SWQ44" s="130"/>
      <c r="SWR44" s="130"/>
      <c r="SWS44" s="131"/>
      <c r="SWT44" s="134"/>
      <c r="SWU44" s="130"/>
      <c r="SWV44" s="133"/>
      <c r="SWW44" s="145"/>
      <c r="SWX44" s="129"/>
      <c r="SWY44" s="130"/>
      <c r="SWZ44" s="130"/>
      <c r="SXA44" s="131"/>
      <c r="SXB44" s="134"/>
      <c r="SXC44" s="130"/>
      <c r="SXD44" s="133"/>
      <c r="SXE44" s="145"/>
      <c r="SXF44" s="129"/>
      <c r="SXG44" s="130"/>
      <c r="SXH44" s="130"/>
      <c r="SXI44" s="131"/>
      <c r="SXJ44" s="134"/>
      <c r="SXK44" s="130"/>
      <c r="SXL44" s="133"/>
      <c r="SXM44" s="145"/>
      <c r="SXN44" s="129"/>
      <c r="SXO44" s="130"/>
      <c r="SXP44" s="130"/>
      <c r="SXQ44" s="131"/>
      <c r="SXR44" s="134"/>
      <c r="SXS44" s="130"/>
      <c r="SXT44" s="133"/>
      <c r="SXU44" s="145"/>
      <c r="SXV44" s="129"/>
      <c r="SXW44" s="130"/>
      <c r="SXX44" s="130"/>
      <c r="SXY44" s="131"/>
      <c r="SXZ44" s="134"/>
      <c r="SYA44" s="130"/>
      <c r="SYB44" s="133"/>
      <c r="SYC44" s="145"/>
      <c r="SYD44" s="129"/>
      <c r="SYE44" s="130"/>
      <c r="SYF44" s="130"/>
      <c r="SYG44" s="131"/>
      <c r="SYH44" s="134"/>
      <c r="SYI44" s="130"/>
      <c r="SYJ44" s="133"/>
      <c r="SYK44" s="145"/>
      <c r="SYL44" s="129"/>
      <c r="SYM44" s="130"/>
      <c r="SYN44" s="130"/>
      <c r="SYO44" s="131"/>
      <c r="SYP44" s="134"/>
      <c r="SYQ44" s="130"/>
      <c r="SYR44" s="133"/>
      <c r="SYS44" s="145"/>
      <c r="SYT44" s="129"/>
      <c r="SYU44" s="130"/>
      <c r="SYV44" s="130"/>
      <c r="SYW44" s="131"/>
      <c r="SYX44" s="134"/>
      <c r="SYY44" s="130"/>
      <c r="SYZ44" s="133"/>
      <c r="SZA44" s="145"/>
      <c r="SZB44" s="129"/>
      <c r="SZC44" s="130"/>
      <c r="SZD44" s="130"/>
      <c r="SZE44" s="131"/>
      <c r="SZF44" s="134"/>
      <c r="SZG44" s="130"/>
      <c r="SZH44" s="133"/>
      <c r="SZI44" s="145"/>
      <c r="SZJ44" s="129"/>
      <c r="SZK44" s="130"/>
      <c r="SZL44" s="130"/>
      <c r="SZM44" s="131"/>
      <c r="SZN44" s="134"/>
      <c r="SZO44" s="130"/>
      <c r="SZP44" s="133"/>
      <c r="SZQ44" s="145"/>
      <c r="SZR44" s="129"/>
      <c r="SZS44" s="130"/>
      <c r="SZT44" s="130"/>
      <c r="SZU44" s="131"/>
      <c r="SZV44" s="134"/>
      <c r="SZW44" s="130"/>
      <c r="SZX44" s="133"/>
      <c r="SZY44" s="145"/>
      <c r="SZZ44" s="129"/>
      <c r="TAA44" s="130"/>
      <c r="TAB44" s="130"/>
      <c r="TAC44" s="131"/>
      <c r="TAD44" s="134"/>
      <c r="TAE44" s="130"/>
      <c r="TAF44" s="133"/>
      <c r="TAG44" s="145"/>
      <c r="TAH44" s="129"/>
      <c r="TAI44" s="130"/>
      <c r="TAJ44" s="130"/>
      <c r="TAK44" s="131"/>
      <c r="TAL44" s="134"/>
      <c r="TAM44" s="130"/>
      <c r="TAN44" s="133"/>
      <c r="TAO44" s="145"/>
      <c r="TAP44" s="129"/>
      <c r="TAQ44" s="130"/>
      <c r="TAR44" s="130"/>
      <c r="TAS44" s="131"/>
      <c r="TAT44" s="134"/>
      <c r="TAU44" s="130"/>
      <c r="TAV44" s="133"/>
      <c r="TAW44" s="145"/>
      <c r="TAX44" s="129"/>
      <c r="TAY44" s="130"/>
      <c r="TAZ44" s="130"/>
      <c r="TBA44" s="131"/>
      <c r="TBB44" s="134"/>
      <c r="TBC44" s="130"/>
      <c r="TBD44" s="133"/>
      <c r="TBE44" s="145"/>
      <c r="TBF44" s="129"/>
      <c r="TBG44" s="130"/>
      <c r="TBH44" s="130"/>
      <c r="TBI44" s="131"/>
      <c r="TBJ44" s="134"/>
      <c r="TBK44" s="130"/>
      <c r="TBL44" s="133"/>
      <c r="TBM44" s="145"/>
      <c r="TBN44" s="129"/>
      <c r="TBO44" s="130"/>
      <c r="TBP44" s="130"/>
      <c r="TBQ44" s="131"/>
      <c r="TBR44" s="134"/>
      <c r="TBS44" s="130"/>
      <c r="TBT44" s="133"/>
      <c r="TBU44" s="145"/>
      <c r="TBV44" s="129"/>
      <c r="TBW44" s="130"/>
      <c r="TBX44" s="130"/>
      <c r="TBY44" s="131"/>
      <c r="TBZ44" s="134"/>
      <c r="TCA44" s="130"/>
      <c r="TCB44" s="133"/>
      <c r="TCC44" s="145"/>
      <c r="TCD44" s="129"/>
      <c r="TCE44" s="130"/>
      <c r="TCF44" s="130"/>
      <c r="TCG44" s="131"/>
      <c r="TCH44" s="134"/>
      <c r="TCI44" s="130"/>
      <c r="TCJ44" s="133"/>
      <c r="TCK44" s="145"/>
      <c r="TCL44" s="129"/>
      <c r="TCM44" s="130"/>
      <c r="TCN44" s="130"/>
      <c r="TCO44" s="131"/>
      <c r="TCP44" s="134"/>
      <c r="TCQ44" s="130"/>
      <c r="TCR44" s="133"/>
      <c r="TCS44" s="145"/>
      <c r="TCT44" s="129"/>
      <c r="TCU44" s="130"/>
      <c r="TCV44" s="130"/>
      <c r="TCW44" s="131"/>
      <c r="TCX44" s="134"/>
      <c r="TCY44" s="130"/>
      <c r="TCZ44" s="133"/>
      <c r="TDA44" s="145"/>
      <c r="TDB44" s="129"/>
      <c r="TDC44" s="130"/>
      <c r="TDD44" s="130"/>
      <c r="TDE44" s="131"/>
      <c r="TDF44" s="134"/>
      <c r="TDG44" s="130"/>
      <c r="TDH44" s="133"/>
      <c r="TDI44" s="145"/>
      <c r="TDJ44" s="129"/>
      <c r="TDK44" s="130"/>
      <c r="TDL44" s="130"/>
      <c r="TDM44" s="131"/>
      <c r="TDN44" s="134"/>
      <c r="TDO44" s="130"/>
      <c r="TDP44" s="133"/>
      <c r="TDQ44" s="145"/>
      <c r="TDR44" s="129"/>
      <c r="TDS44" s="130"/>
      <c r="TDT44" s="130"/>
      <c r="TDU44" s="131"/>
      <c r="TDV44" s="134"/>
      <c r="TDW44" s="130"/>
      <c r="TDX44" s="133"/>
      <c r="TDY44" s="145"/>
      <c r="TDZ44" s="129"/>
      <c r="TEA44" s="130"/>
      <c r="TEB44" s="130"/>
      <c r="TEC44" s="131"/>
      <c r="TED44" s="134"/>
      <c r="TEE44" s="130"/>
      <c r="TEF44" s="133"/>
      <c r="TEG44" s="145"/>
      <c r="TEH44" s="129"/>
      <c r="TEI44" s="130"/>
      <c r="TEJ44" s="130"/>
      <c r="TEK44" s="131"/>
      <c r="TEL44" s="134"/>
      <c r="TEM44" s="130"/>
      <c r="TEN44" s="133"/>
      <c r="TEO44" s="145"/>
      <c r="TEP44" s="129"/>
      <c r="TEQ44" s="130"/>
      <c r="TER44" s="130"/>
      <c r="TES44" s="131"/>
      <c r="TET44" s="134"/>
      <c r="TEU44" s="130"/>
      <c r="TEV44" s="133"/>
      <c r="TEW44" s="145"/>
      <c r="TEX44" s="129"/>
      <c r="TEY44" s="130"/>
      <c r="TEZ44" s="130"/>
      <c r="TFA44" s="131"/>
      <c r="TFB44" s="134"/>
      <c r="TFC44" s="130"/>
      <c r="TFD44" s="133"/>
      <c r="TFE44" s="145"/>
      <c r="TFF44" s="129"/>
      <c r="TFG44" s="130"/>
      <c r="TFH44" s="130"/>
      <c r="TFI44" s="131"/>
      <c r="TFJ44" s="134"/>
      <c r="TFK44" s="130"/>
      <c r="TFL44" s="133"/>
      <c r="TFM44" s="145"/>
      <c r="TFN44" s="129"/>
      <c r="TFO44" s="130"/>
      <c r="TFP44" s="130"/>
      <c r="TFQ44" s="131"/>
      <c r="TFR44" s="134"/>
      <c r="TFS44" s="130"/>
      <c r="TFT44" s="133"/>
      <c r="TFU44" s="145"/>
      <c r="TFV44" s="129"/>
      <c r="TFW44" s="130"/>
      <c r="TFX44" s="130"/>
      <c r="TFY44" s="131"/>
      <c r="TFZ44" s="134"/>
      <c r="TGA44" s="130"/>
      <c r="TGB44" s="133"/>
      <c r="TGC44" s="145"/>
      <c r="TGD44" s="129"/>
      <c r="TGE44" s="130"/>
      <c r="TGF44" s="130"/>
      <c r="TGG44" s="131"/>
      <c r="TGH44" s="134"/>
      <c r="TGI44" s="130"/>
      <c r="TGJ44" s="133"/>
      <c r="TGK44" s="145"/>
      <c r="TGL44" s="129"/>
      <c r="TGM44" s="130"/>
      <c r="TGN44" s="130"/>
      <c r="TGO44" s="131"/>
      <c r="TGP44" s="134"/>
      <c r="TGQ44" s="130"/>
      <c r="TGR44" s="133"/>
      <c r="TGS44" s="145"/>
      <c r="TGT44" s="129"/>
      <c r="TGU44" s="130"/>
      <c r="TGV44" s="130"/>
      <c r="TGW44" s="131"/>
      <c r="TGX44" s="134"/>
      <c r="TGY44" s="130"/>
      <c r="TGZ44" s="133"/>
      <c r="THA44" s="145"/>
      <c r="THB44" s="129"/>
      <c r="THC44" s="130"/>
      <c r="THD44" s="130"/>
      <c r="THE44" s="131"/>
      <c r="THF44" s="134"/>
      <c r="THG44" s="130"/>
      <c r="THH44" s="133"/>
      <c r="THI44" s="145"/>
      <c r="THJ44" s="129"/>
      <c r="THK44" s="130"/>
      <c r="THL44" s="130"/>
      <c r="THM44" s="131"/>
      <c r="THN44" s="134"/>
      <c r="THO44" s="130"/>
      <c r="THP44" s="133"/>
      <c r="THQ44" s="145"/>
      <c r="THR44" s="129"/>
      <c r="THS44" s="130"/>
      <c r="THT44" s="130"/>
      <c r="THU44" s="131"/>
      <c r="THV44" s="134"/>
      <c r="THW44" s="130"/>
      <c r="THX44" s="133"/>
      <c r="THY44" s="145"/>
      <c r="THZ44" s="129"/>
      <c r="TIA44" s="130"/>
      <c r="TIB44" s="130"/>
      <c r="TIC44" s="131"/>
      <c r="TID44" s="134"/>
      <c r="TIE44" s="130"/>
      <c r="TIF44" s="133"/>
      <c r="TIG44" s="145"/>
      <c r="TIH44" s="129"/>
      <c r="TII44" s="130"/>
      <c r="TIJ44" s="130"/>
      <c r="TIK44" s="131"/>
      <c r="TIL44" s="134"/>
      <c r="TIM44" s="130"/>
      <c r="TIN44" s="133"/>
      <c r="TIO44" s="145"/>
      <c r="TIP44" s="129"/>
      <c r="TIQ44" s="130"/>
      <c r="TIR44" s="130"/>
      <c r="TIS44" s="131"/>
      <c r="TIT44" s="134"/>
      <c r="TIU44" s="130"/>
      <c r="TIV44" s="133"/>
      <c r="TIW44" s="145"/>
      <c r="TIX44" s="129"/>
      <c r="TIY44" s="130"/>
      <c r="TIZ44" s="130"/>
      <c r="TJA44" s="131"/>
      <c r="TJB44" s="134"/>
      <c r="TJC44" s="130"/>
      <c r="TJD44" s="133"/>
      <c r="TJE44" s="145"/>
      <c r="TJF44" s="129"/>
      <c r="TJG44" s="130"/>
      <c r="TJH44" s="130"/>
      <c r="TJI44" s="131"/>
      <c r="TJJ44" s="134"/>
      <c r="TJK44" s="130"/>
      <c r="TJL44" s="133"/>
      <c r="TJM44" s="145"/>
      <c r="TJN44" s="129"/>
      <c r="TJO44" s="130"/>
      <c r="TJP44" s="130"/>
      <c r="TJQ44" s="131"/>
      <c r="TJR44" s="134"/>
      <c r="TJS44" s="130"/>
      <c r="TJT44" s="133"/>
      <c r="TJU44" s="145"/>
      <c r="TJV44" s="129"/>
      <c r="TJW44" s="130"/>
      <c r="TJX44" s="130"/>
      <c r="TJY44" s="131"/>
      <c r="TJZ44" s="134"/>
      <c r="TKA44" s="130"/>
      <c r="TKB44" s="133"/>
      <c r="TKC44" s="145"/>
      <c r="TKD44" s="129"/>
      <c r="TKE44" s="130"/>
      <c r="TKF44" s="130"/>
      <c r="TKG44" s="131"/>
      <c r="TKH44" s="134"/>
      <c r="TKI44" s="130"/>
      <c r="TKJ44" s="133"/>
      <c r="TKK44" s="145"/>
      <c r="TKL44" s="129"/>
      <c r="TKM44" s="130"/>
      <c r="TKN44" s="130"/>
      <c r="TKO44" s="131"/>
      <c r="TKP44" s="134"/>
      <c r="TKQ44" s="130"/>
      <c r="TKR44" s="133"/>
      <c r="TKS44" s="145"/>
      <c r="TKT44" s="129"/>
      <c r="TKU44" s="130"/>
      <c r="TKV44" s="130"/>
      <c r="TKW44" s="131"/>
      <c r="TKX44" s="134"/>
      <c r="TKY44" s="130"/>
      <c r="TKZ44" s="133"/>
      <c r="TLA44" s="145"/>
      <c r="TLB44" s="129"/>
      <c r="TLC44" s="130"/>
      <c r="TLD44" s="130"/>
      <c r="TLE44" s="131"/>
      <c r="TLF44" s="134"/>
      <c r="TLG44" s="130"/>
      <c r="TLH44" s="133"/>
      <c r="TLI44" s="145"/>
      <c r="TLJ44" s="129"/>
      <c r="TLK44" s="130"/>
      <c r="TLL44" s="130"/>
      <c r="TLM44" s="131"/>
      <c r="TLN44" s="134"/>
      <c r="TLO44" s="130"/>
      <c r="TLP44" s="133"/>
      <c r="TLQ44" s="145"/>
      <c r="TLR44" s="129"/>
      <c r="TLS44" s="130"/>
      <c r="TLT44" s="130"/>
      <c r="TLU44" s="131"/>
      <c r="TLV44" s="134"/>
      <c r="TLW44" s="130"/>
      <c r="TLX44" s="133"/>
      <c r="TLY44" s="145"/>
      <c r="TLZ44" s="129"/>
      <c r="TMA44" s="130"/>
      <c r="TMB44" s="130"/>
      <c r="TMC44" s="131"/>
      <c r="TMD44" s="134"/>
      <c r="TME44" s="130"/>
      <c r="TMF44" s="133"/>
      <c r="TMG44" s="145"/>
      <c r="TMH44" s="129"/>
      <c r="TMI44" s="130"/>
      <c r="TMJ44" s="130"/>
      <c r="TMK44" s="131"/>
      <c r="TML44" s="134"/>
      <c r="TMM44" s="130"/>
      <c r="TMN44" s="133"/>
      <c r="TMO44" s="145"/>
      <c r="TMP44" s="129"/>
      <c r="TMQ44" s="130"/>
      <c r="TMR44" s="130"/>
      <c r="TMS44" s="131"/>
      <c r="TMT44" s="134"/>
      <c r="TMU44" s="130"/>
      <c r="TMV44" s="133"/>
      <c r="TMW44" s="145"/>
      <c r="TMX44" s="129"/>
      <c r="TMY44" s="130"/>
      <c r="TMZ44" s="130"/>
      <c r="TNA44" s="131"/>
      <c r="TNB44" s="134"/>
      <c r="TNC44" s="130"/>
      <c r="TND44" s="133"/>
      <c r="TNE44" s="145"/>
      <c r="TNF44" s="129"/>
      <c r="TNG44" s="130"/>
      <c r="TNH44" s="130"/>
      <c r="TNI44" s="131"/>
      <c r="TNJ44" s="134"/>
      <c r="TNK44" s="130"/>
      <c r="TNL44" s="133"/>
      <c r="TNM44" s="145"/>
      <c r="TNN44" s="129"/>
      <c r="TNO44" s="130"/>
      <c r="TNP44" s="130"/>
      <c r="TNQ44" s="131"/>
      <c r="TNR44" s="134"/>
      <c r="TNS44" s="130"/>
      <c r="TNT44" s="133"/>
      <c r="TNU44" s="145"/>
      <c r="TNV44" s="129"/>
      <c r="TNW44" s="130"/>
      <c r="TNX44" s="130"/>
      <c r="TNY44" s="131"/>
      <c r="TNZ44" s="134"/>
      <c r="TOA44" s="130"/>
      <c r="TOB44" s="133"/>
      <c r="TOC44" s="145"/>
      <c r="TOD44" s="129"/>
      <c r="TOE44" s="130"/>
      <c r="TOF44" s="130"/>
      <c r="TOG44" s="131"/>
      <c r="TOH44" s="134"/>
      <c r="TOI44" s="130"/>
      <c r="TOJ44" s="133"/>
      <c r="TOK44" s="145"/>
      <c r="TOL44" s="129"/>
      <c r="TOM44" s="130"/>
      <c r="TON44" s="130"/>
      <c r="TOO44" s="131"/>
      <c r="TOP44" s="134"/>
      <c r="TOQ44" s="130"/>
      <c r="TOR44" s="133"/>
      <c r="TOS44" s="145"/>
      <c r="TOT44" s="129"/>
      <c r="TOU44" s="130"/>
      <c r="TOV44" s="130"/>
      <c r="TOW44" s="131"/>
      <c r="TOX44" s="134"/>
      <c r="TOY44" s="130"/>
      <c r="TOZ44" s="133"/>
      <c r="TPA44" s="145"/>
      <c r="TPB44" s="129"/>
      <c r="TPC44" s="130"/>
      <c r="TPD44" s="130"/>
      <c r="TPE44" s="131"/>
      <c r="TPF44" s="134"/>
      <c r="TPG44" s="130"/>
      <c r="TPH44" s="133"/>
      <c r="TPI44" s="145"/>
      <c r="TPJ44" s="129"/>
      <c r="TPK44" s="130"/>
      <c r="TPL44" s="130"/>
      <c r="TPM44" s="131"/>
      <c r="TPN44" s="134"/>
      <c r="TPO44" s="130"/>
      <c r="TPP44" s="133"/>
      <c r="TPQ44" s="145"/>
      <c r="TPR44" s="129"/>
      <c r="TPS44" s="130"/>
      <c r="TPT44" s="130"/>
      <c r="TPU44" s="131"/>
      <c r="TPV44" s="134"/>
      <c r="TPW44" s="130"/>
      <c r="TPX44" s="133"/>
      <c r="TPY44" s="145"/>
      <c r="TPZ44" s="129"/>
      <c r="TQA44" s="130"/>
      <c r="TQB44" s="130"/>
      <c r="TQC44" s="131"/>
      <c r="TQD44" s="134"/>
      <c r="TQE44" s="130"/>
      <c r="TQF44" s="133"/>
      <c r="TQG44" s="145"/>
      <c r="TQH44" s="129"/>
      <c r="TQI44" s="130"/>
      <c r="TQJ44" s="130"/>
      <c r="TQK44" s="131"/>
      <c r="TQL44" s="134"/>
      <c r="TQM44" s="130"/>
      <c r="TQN44" s="133"/>
      <c r="TQO44" s="145"/>
      <c r="TQP44" s="129"/>
      <c r="TQQ44" s="130"/>
      <c r="TQR44" s="130"/>
      <c r="TQS44" s="131"/>
      <c r="TQT44" s="134"/>
      <c r="TQU44" s="130"/>
      <c r="TQV44" s="133"/>
      <c r="TQW44" s="145"/>
      <c r="TQX44" s="129"/>
      <c r="TQY44" s="130"/>
      <c r="TQZ44" s="130"/>
      <c r="TRA44" s="131"/>
      <c r="TRB44" s="134"/>
      <c r="TRC44" s="130"/>
      <c r="TRD44" s="133"/>
      <c r="TRE44" s="145"/>
      <c r="TRF44" s="129"/>
      <c r="TRG44" s="130"/>
      <c r="TRH44" s="130"/>
      <c r="TRI44" s="131"/>
      <c r="TRJ44" s="134"/>
      <c r="TRK44" s="130"/>
      <c r="TRL44" s="133"/>
      <c r="TRM44" s="145"/>
      <c r="TRN44" s="129"/>
      <c r="TRO44" s="130"/>
      <c r="TRP44" s="130"/>
      <c r="TRQ44" s="131"/>
      <c r="TRR44" s="134"/>
      <c r="TRS44" s="130"/>
      <c r="TRT44" s="133"/>
      <c r="TRU44" s="145"/>
      <c r="TRV44" s="129"/>
      <c r="TRW44" s="130"/>
      <c r="TRX44" s="130"/>
      <c r="TRY44" s="131"/>
      <c r="TRZ44" s="134"/>
      <c r="TSA44" s="130"/>
      <c r="TSB44" s="133"/>
      <c r="TSC44" s="145"/>
      <c r="TSD44" s="129"/>
      <c r="TSE44" s="130"/>
      <c r="TSF44" s="130"/>
      <c r="TSG44" s="131"/>
      <c r="TSH44" s="134"/>
      <c r="TSI44" s="130"/>
      <c r="TSJ44" s="133"/>
      <c r="TSK44" s="145"/>
      <c r="TSL44" s="129"/>
      <c r="TSM44" s="130"/>
      <c r="TSN44" s="130"/>
      <c r="TSO44" s="131"/>
      <c r="TSP44" s="134"/>
      <c r="TSQ44" s="130"/>
      <c r="TSR44" s="133"/>
      <c r="TSS44" s="145"/>
      <c r="TST44" s="129"/>
      <c r="TSU44" s="130"/>
      <c r="TSV44" s="130"/>
      <c r="TSW44" s="131"/>
      <c r="TSX44" s="134"/>
      <c r="TSY44" s="130"/>
      <c r="TSZ44" s="133"/>
      <c r="TTA44" s="145"/>
      <c r="TTB44" s="129"/>
      <c r="TTC44" s="130"/>
      <c r="TTD44" s="130"/>
      <c r="TTE44" s="131"/>
      <c r="TTF44" s="134"/>
      <c r="TTG44" s="130"/>
      <c r="TTH44" s="133"/>
      <c r="TTI44" s="145"/>
      <c r="TTJ44" s="129"/>
      <c r="TTK44" s="130"/>
      <c r="TTL44" s="130"/>
      <c r="TTM44" s="131"/>
      <c r="TTN44" s="134"/>
      <c r="TTO44" s="130"/>
      <c r="TTP44" s="133"/>
      <c r="TTQ44" s="145"/>
      <c r="TTR44" s="129"/>
      <c r="TTS44" s="130"/>
      <c r="TTT44" s="130"/>
      <c r="TTU44" s="131"/>
      <c r="TTV44" s="134"/>
      <c r="TTW44" s="130"/>
      <c r="TTX44" s="133"/>
      <c r="TTY44" s="145"/>
      <c r="TTZ44" s="129"/>
      <c r="TUA44" s="130"/>
      <c r="TUB44" s="130"/>
      <c r="TUC44" s="131"/>
      <c r="TUD44" s="134"/>
      <c r="TUE44" s="130"/>
      <c r="TUF44" s="133"/>
      <c r="TUG44" s="145"/>
      <c r="TUH44" s="129"/>
      <c r="TUI44" s="130"/>
      <c r="TUJ44" s="130"/>
      <c r="TUK44" s="131"/>
      <c r="TUL44" s="134"/>
      <c r="TUM44" s="130"/>
      <c r="TUN44" s="133"/>
      <c r="TUO44" s="145"/>
      <c r="TUP44" s="129"/>
      <c r="TUQ44" s="130"/>
      <c r="TUR44" s="130"/>
      <c r="TUS44" s="131"/>
      <c r="TUT44" s="134"/>
      <c r="TUU44" s="130"/>
      <c r="TUV44" s="133"/>
      <c r="TUW44" s="145"/>
      <c r="TUX44" s="129"/>
      <c r="TUY44" s="130"/>
      <c r="TUZ44" s="130"/>
      <c r="TVA44" s="131"/>
      <c r="TVB44" s="134"/>
      <c r="TVC44" s="130"/>
      <c r="TVD44" s="133"/>
      <c r="TVE44" s="145"/>
      <c r="TVF44" s="129"/>
      <c r="TVG44" s="130"/>
      <c r="TVH44" s="130"/>
      <c r="TVI44" s="131"/>
      <c r="TVJ44" s="134"/>
      <c r="TVK44" s="130"/>
      <c r="TVL44" s="133"/>
      <c r="TVM44" s="145"/>
      <c r="TVN44" s="129"/>
      <c r="TVO44" s="130"/>
      <c r="TVP44" s="130"/>
      <c r="TVQ44" s="131"/>
      <c r="TVR44" s="134"/>
      <c r="TVS44" s="130"/>
      <c r="TVT44" s="133"/>
      <c r="TVU44" s="145"/>
      <c r="TVV44" s="129"/>
      <c r="TVW44" s="130"/>
      <c r="TVX44" s="130"/>
      <c r="TVY44" s="131"/>
      <c r="TVZ44" s="134"/>
      <c r="TWA44" s="130"/>
      <c r="TWB44" s="133"/>
      <c r="TWC44" s="145"/>
      <c r="TWD44" s="129"/>
      <c r="TWE44" s="130"/>
      <c r="TWF44" s="130"/>
      <c r="TWG44" s="131"/>
      <c r="TWH44" s="134"/>
      <c r="TWI44" s="130"/>
      <c r="TWJ44" s="133"/>
      <c r="TWK44" s="145"/>
      <c r="TWL44" s="129"/>
      <c r="TWM44" s="130"/>
      <c r="TWN44" s="130"/>
      <c r="TWO44" s="131"/>
      <c r="TWP44" s="134"/>
      <c r="TWQ44" s="130"/>
      <c r="TWR44" s="133"/>
      <c r="TWS44" s="145"/>
      <c r="TWT44" s="129"/>
      <c r="TWU44" s="130"/>
      <c r="TWV44" s="130"/>
      <c r="TWW44" s="131"/>
      <c r="TWX44" s="134"/>
      <c r="TWY44" s="130"/>
      <c r="TWZ44" s="133"/>
      <c r="TXA44" s="145"/>
      <c r="TXB44" s="129"/>
      <c r="TXC44" s="130"/>
      <c r="TXD44" s="130"/>
      <c r="TXE44" s="131"/>
      <c r="TXF44" s="134"/>
      <c r="TXG44" s="130"/>
      <c r="TXH44" s="133"/>
      <c r="TXI44" s="145"/>
      <c r="TXJ44" s="129"/>
      <c r="TXK44" s="130"/>
      <c r="TXL44" s="130"/>
      <c r="TXM44" s="131"/>
      <c r="TXN44" s="134"/>
      <c r="TXO44" s="130"/>
      <c r="TXP44" s="133"/>
      <c r="TXQ44" s="145"/>
      <c r="TXR44" s="129"/>
      <c r="TXS44" s="130"/>
      <c r="TXT44" s="130"/>
      <c r="TXU44" s="131"/>
      <c r="TXV44" s="134"/>
      <c r="TXW44" s="130"/>
      <c r="TXX44" s="133"/>
      <c r="TXY44" s="145"/>
      <c r="TXZ44" s="129"/>
      <c r="TYA44" s="130"/>
      <c r="TYB44" s="130"/>
      <c r="TYC44" s="131"/>
      <c r="TYD44" s="134"/>
      <c r="TYE44" s="130"/>
      <c r="TYF44" s="133"/>
      <c r="TYG44" s="145"/>
      <c r="TYH44" s="129"/>
      <c r="TYI44" s="130"/>
      <c r="TYJ44" s="130"/>
      <c r="TYK44" s="131"/>
      <c r="TYL44" s="134"/>
      <c r="TYM44" s="130"/>
      <c r="TYN44" s="133"/>
      <c r="TYO44" s="145"/>
      <c r="TYP44" s="129"/>
      <c r="TYQ44" s="130"/>
      <c r="TYR44" s="130"/>
      <c r="TYS44" s="131"/>
      <c r="TYT44" s="134"/>
      <c r="TYU44" s="130"/>
      <c r="TYV44" s="133"/>
      <c r="TYW44" s="145"/>
      <c r="TYX44" s="129"/>
      <c r="TYY44" s="130"/>
      <c r="TYZ44" s="130"/>
      <c r="TZA44" s="131"/>
      <c r="TZB44" s="134"/>
      <c r="TZC44" s="130"/>
      <c r="TZD44" s="133"/>
      <c r="TZE44" s="145"/>
      <c r="TZF44" s="129"/>
      <c r="TZG44" s="130"/>
      <c r="TZH44" s="130"/>
      <c r="TZI44" s="131"/>
      <c r="TZJ44" s="134"/>
      <c r="TZK44" s="130"/>
      <c r="TZL44" s="133"/>
      <c r="TZM44" s="145"/>
      <c r="TZN44" s="129"/>
      <c r="TZO44" s="130"/>
      <c r="TZP44" s="130"/>
      <c r="TZQ44" s="131"/>
      <c r="TZR44" s="134"/>
      <c r="TZS44" s="130"/>
      <c r="TZT44" s="133"/>
      <c r="TZU44" s="145"/>
      <c r="TZV44" s="129"/>
      <c r="TZW44" s="130"/>
      <c r="TZX44" s="130"/>
      <c r="TZY44" s="131"/>
      <c r="TZZ44" s="134"/>
      <c r="UAA44" s="130"/>
      <c r="UAB44" s="133"/>
      <c r="UAC44" s="145"/>
      <c r="UAD44" s="129"/>
      <c r="UAE44" s="130"/>
      <c r="UAF44" s="130"/>
      <c r="UAG44" s="131"/>
      <c r="UAH44" s="134"/>
      <c r="UAI44" s="130"/>
      <c r="UAJ44" s="133"/>
      <c r="UAK44" s="145"/>
      <c r="UAL44" s="129"/>
      <c r="UAM44" s="130"/>
      <c r="UAN44" s="130"/>
      <c r="UAO44" s="131"/>
      <c r="UAP44" s="134"/>
      <c r="UAQ44" s="130"/>
      <c r="UAR44" s="133"/>
      <c r="UAS44" s="145"/>
      <c r="UAT44" s="129"/>
      <c r="UAU44" s="130"/>
      <c r="UAV44" s="130"/>
      <c r="UAW44" s="131"/>
      <c r="UAX44" s="134"/>
      <c r="UAY44" s="130"/>
      <c r="UAZ44" s="133"/>
      <c r="UBA44" s="145"/>
      <c r="UBB44" s="129"/>
      <c r="UBC44" s="130"/>
      <c r="UBD44" s="130"/>
      <c r="UBE44" s="131"/>
      <c r="UBF44" s="134"/>
      <c r="UBG44" s="130"/>
      <c r="UBH44" s="133"/>
      <c r="UBI44" s="145"/>
      <c r="UBJ44" s="129"/>
      <c r="UBK44" s="130"/>
      <c r="UBL44" s="130"/>
      <c r="UBM44" s="131"/>
      <c r="UBN44" s="134"/>
      <c r="UBO44" s="130"/>
      <c r="UBP44" s="133"/>
      <c r="UBQ44" s="145"/>
      <c r="UBR44" s="129"/>
      <c r="UBS44" s="130"/>
      <c r="UBT44" s="130"/>
      <c r="UBU44" s="131"/>
      <c r="UBV44" s="134"/>
      <c r="UBW44" s="130"/>
      <c r="UBX44" s="133"/>
      <c r="UBY44" s="145"/>
      <c r="UBZ44" s="129"/>
      <c r="UCA44" s="130"/>
      <c r="UCB44" s="130"/>
      <c r="UCC44" s="131"/>
      <c r="UCD44" s="134"/>
      <c r="UCE44" s="130"/>
      <c r="UCF44" s="133"/>
      <c r="UCG44" s="145"/>
      <c r="UCH44" s="129"/>
      <c r="UCI44" s="130"/>
      <c r="UCJ44" s="130"/>
      <c r="UCK44" s="131"/>
      <c r="UCL44" s="134"/>
      <c r="UCM44" s="130"/>
      <c r="UCN44" s="133"/>
      <c r="UCO44" s="145"/>
      <c r="UCP44" s="129"/>
      <c r="UCQ44" s="130"/>
      <c r="UCR44" s="130"/>
      <c r="UCS44" s="131"/>
      <c r="UCT44" s="134"/>
      <c r="UCU44" s="130"/>
      <c r="UCV44" s="133"/>
      <c r="UCW44" s="145"/>
      <c r="UCX44" s="129"/>
      <c r="UCY44" s="130"/>
      <c r="UCZ44" s="130"/>
      <c r="UDA44" s="131"/>
      <c r="UDB44" s="134"/>
      <c r="UDC44" s="130"/>
      <c r="UDD44" s="133"/>
      <c r="UDE44" s="145"/>
      <c r="UDF44" s="129"/>
      <c r="UDG44" s="130"/>
      <c r="UDH44" s="130"/>
      <c r="UDI44" s="131"/>
      <c r="UDJ44" s="134"/>
      <c r="UDK44" s="130"/>
      <c r="UDL44" s="133"/>
      <c r="UDM44" s="145"/>
      <c r="UDN44" s="129"/>
      <c r="UDO44" s="130"/>
      <c r="UDP44" s="130"/>
      <c r="UDQ44" s="131"/>
      <c r="UDR44" s="134"/>
      <c r="UDS44" s="130"/>
      <c r="UDT44" s="133"/>
      <c r="UDU44" s="145"/>
      <c r="UDV44" s="129"/>
      <c r="UDW44" s="130"/>
      <c r="UDX44" s="130"/>
      <c r="UDY44" s="131"/>
      <c r="UDZ44" s="134"/>
      <c r="UEA44" s="130"/>
      <c r="UEB44" s="133"/>
      <c r="UEC44" s="145"/>
      <c r="UED44" s="129"/>
      <c r="UEE44" s="130"/>
      <c r="UEF44" s="130"/>
      <c r="UEG44" s="131"/>
      <c r="UEH44" s="134"/>
      <c r="UEI44" s="130"/>
      <c r="UEJ44" s="133"/>
      <c r="UEK44" s="145"/>
      <c r="UEL44" s="129"/>
      <c r="UEM44" s="130"/>
      <c r="UEN44" s="130"/>
      <c r="UEO44" s="131"/>
      <c r="UEP44" s="134"/>
      <c r="UEQ44" s="130"/>
      <c r="UER44" s="133"/>
      <c r="UES44" s="145"/>
      <c r="UET44" s="129"/>
      <c r="UEU44" s="130"/>
      <c r="UEV44" s="130"/>
      <c r="UEW44" s="131"/>
      <c r="UEX44" s="134"/>
      <c r="UEY44" s="130"/>
      <c r="UEZ44" s="133"/>
      <c r="UFA44" s="145"/>
      <c r="UFB44" s="129"/>
      <c r="UFC44" s="130"/>
      <c r="UFD44" s="130"/>
      <c r="UFE44" s="131"/>
      <c r="UFF44" s="134"/>
      <c r="UFG44" s="130"/>
      <c r="UFH44" s="133"/>
      <c r="UFI44" s="145"/>
      <c r="UFJ44" s="129"/>
      <c r="UFK44" s="130"/>
      <c r="UFL44" s="130"/>
      <c r="UFM44" s="131"/>
      <c r="UFN44" s="134"/>
      <c r="UFO44" s="130"/>
      <c r="UFP44" s="133"/>
      <c r="UFQ44" s="145"/>
      <c r="UFR44" s="129"/>
      <c r="UFS44" s="130"/>
      <c r="UFT44" s="130"/>
      <c r="UFU44" s="131"/>
      <c r="UFV44" s="134"/>
      <c r="UFW44" s="130"/>
      <c r="UFX44" s="133"/>
      <c r="UFY44" s="145"/>
      <c r="UFZ44" s="129"/>
      <c r="UGA44" s="130"/>
      <c r="UGB44" s="130"/>
      <c r="UGC44" s="131"/>
      <c r="UGD44" s="134"/>
      <c r="UGE44" s="130"/>
      <c r="UGF44" s="133"/>
      <c r="UGG44" s="145"/>
      <c r="UGH44" s="129"/>
      <c r="UGI44" s="130"/>
      <c r="UGJ44" s="130"/>
      <c r="UGK44" s="131"/>
      <c r="UGL44" s="134"/>
      <c r="UGM44" s="130"/>
      <c r="UGN44" s="133"/>
      <c r="UGO44" s="145"/>
      <c r="UGP44" s="129"/>
      <c r="UGQ44" s="130"/>
      <c r="UGR44" s="130"/>
      <c r="UGS44" s="131"/>
      <c r="UGT44" s="134"/>
      <c r="UGU44" s="130"/>
      <c r="UGV44" s="133"/>
      <c r="UGW44" s="145"/>
      <c r="UGX44" s="129"/>
      <c r="UGY44" s="130"/>
      <c r="UGZ44" s="130"/>
      <c r="UHA44" s="131"/>
      <c r="UHB44" s="134"/>
      <c r="UHC44" s="130"/>
      <c r="UHD44" s="133"/>
      <c r="UHE44" s="145"/>
      <c r="UHF44" s="129"/>
      <c r="UHG44" s="130"/>
      <c r="UHH44" s="130"/>
      <c r="UHI44" s="131"/>
      <c r="UHJ44" s="134"/>
      <c r="UHK44" s="130"/>
      <c r="UHL44" s="133"/>
      <c r="UHM44" s="145"/>
      <c r="UHN44" s="129"/>
      <c r="UHO44" s="130"/>
      <c r="UHP44" s="130"/>
      <c r="UHQ44" s="131"/>
      <c r="UHR44" s="134"/>
      <c r="UHS44" s="130"/>
      <c r="UHT44" s="133"/>
      <c r="UHU44" s="145"/>
      <c r="UHV44" s="129"/>
      <c r="UHW44" s="130"/>
      <c r="UHX44" s="130"/>
      <c r="UHY44" s="131"/>
      <c r="UHZ44" s="134"/>
      <c r="UIA44" s="130"/>
      <c r="UIB44" s="133"/>
      <c r="UIC44" s="145"/>
      <c r="UID44" s="129"/>
      <c r="UIE44" s="130"/>
      <c r="UIF44" s="130"/>
      <c r="UIG44" s="131"/>
      <c r="UIH44" s="134"/>
      <c r="UII44" s="130"/>
      <c r="UIJ44" s="133"/>
      <c r="UIK44" s="145"/>
      <c r="UIL44" s="129"/>
      <c r="UIM44" s="130"/>
      <c r="UIN44" s="130"/>
      <c r="UIO44" s="131"/>
      <c r="UIP44" s="134"/>
      <c r="UIQ44" s="130"/>
      <c r="UIR44" s="133"/>
      <c r="UIS44" s="145"/>
      <c r="UIT44" s="129"/>
      <c r="UIU44" s="130"/>
      <c r="UIV44" s="130"/>
      <c r="UIW44" s="131"/>
      <c r="UIX44" s="134"/>
      <c r="UIY44" s="130"/>
      <c r="UIZ44" s="133"/>
      <c r="UJA44" s="145"/>
      <c r="UJB44" s="129"/>
      <c r="UJC44" s="130"/>
      <c r="UJD44" s="130"/>
      <c r="UJE44" s="131"/>
      <c r="UJF44" s="134"/>
      <c r="UJG44" s="130"/>
      <c r="UJH44" s="133"/>
      <c r="UJI44" s="145"/>
      <c r="UJJ44" s="129"/>
      <c r="UJK44" s="130"/>
      <c r="UJL44" s="130"/>
      <c r="UJM44" s="131"/>
      <c r="UJN44" s="134"/>
      <c r="UJO44" s="130"/>
      <c r="UJP44" s="133"/>
      <c r="UJQ44" s="145"/>
      <c r="UJR44" s="129"/>
      <c r="UJS44" s="130"/>
      <c r="UJT44" s="130"/>
      <c r="UJU44" s="131"/>
      <c r="UJV44" s="134"/>
      <c r="UJW44" s="130"/>
      <c r="UJX44" s="133"/>
      <c r="UJY44" s="145"/>
      <c r="UJZ44" s="129"/>
      <c r="UKA44" s="130"/>
      <c r="UKB44" s="130"/>
      <c r="UKC44" s="131"/>
      <c r="UKD44" s="134"/>
      <c r="UKE44" s="130"/>
      <c r="UKF44" s="133"/>
      <c r="UKG44" s="145"/>
      <c r="UKH44" s="129"/>
      <c r="UKI44" s="130"/>
      <c r="UKJ44" s="130"/>
      <c r="UKK44" s="131"/>
      <c r="UKL44" s="134"/>
      <c r="UKM44" s="130"/>
      <c r="UKN44" s="133"/>
      <c r="UKO44" s="145"/>
      <c r="UKP44" s="129"/>
      <c r="UKQ44" s="130"/>
      <c r="UKR44" s="130"/>
      <c r="UKS44" s="131"/>
      <c r="UKT44" s="134"/>
      <c r="UKU44" s="130"/>
      <c r="UKV44" s="133"/>
      <c r="UKW44" s="145"/>
      <c r="UKX44" s="129"/>
      <c r="UKY44" s="130"/>
      <c r="UKZ44" s="130"/>
      <c r="ULA44" s="131"/>
      <c r="ULB44" s="134"/>
      <c r="ULC44" s="130"/>
      <c r="ULD44" s="133"/>
      <c r="ULE44" s="145"/>
      <c r="ULF44" s="129"/>
      <c r="ULG44" s="130"/>
      <c r="ULH44" s="130"/>
      <c r="ULI44" s="131"/>
      <c r="ULJ44" s="134"/>
      <c r="ULK44" s="130"/>
      <c r="ULL44" s="133"/>
      <c r="ULM44" s="145"/>
      <c r="ULN44" s="129"/>
      <c r="ULO44" s="130"/>
      <c r="ULP44" s="130"/>
      <c r="ULQ44" s="131"/>
      <c r="ULR44" s="134"/>
      <c r="ULS44" s="130"/>
      <c r="ULT44" s="133"/>
      <c r="ULU44" s="145"/>
      <c r="ULV44" s="129"/>
      <c r="ULW44" s="130"/>
      <c r="ULX44" s="130"/>
      <c r="ULY44" s="131"/>
      <c r="ULZ44" s="134"/>
      <c r="UMA44" s="130"/>
      <c r="UMB44" s="133"/>
      <c r="UMC44" s="145"/>
      <c r="UMD44" s="129"/>
      <c r="UME44" s="130"/>
      <c r="UMF44" s="130"/>
      <c r="UMG44" s="131"/>
      <c r="UMH44" s="134"/>
      <c r="UMI44" s="130"/>
      <c r="UMJ44" s="133"/>
      <c r="UMK44" s="145"/>
      <c r="UML44" s="129"/>
      <c r="UMM44" s="130"/>
      <c r="UMN44" s="130"/>
      <c r="UMO44" s="131"/>
      <c r="UMP44" s="134"/>
      <c r="UMQ44" s="130"/>
      <c r="UMR44" s="133"/>
      <c r="UMS44" s="145"/>
      <c r="UMT44" s="129"/>
      <c r="UMU44" s="130"/>
      <c r="UMV44" s="130"/>
      <c r="UMW44" s="131"/>
      <c r="UMX44" s="134"/>
      <c r="UMY44" s="130"/>
      <c r="UMZ44" s="133"/>
      <c r="UNA44" s="145"/>
      <c r="UNB44" s="129"/>
      <c r="UNC44" s="130"/>
      <c r="UND44" s="130"/>
      <c r="UNE44" s="131"/>
      <c r="UNF44" s="134"/>
      <c r="UNG44" s="130"/>
      <c r="UNH44" s="133"/>
      <c r="UNI44" s="145"/>
      <c r="UNJ44" s="129"/>
      <c r="UNK44" s="130"/>
      <c r="UNL44" s="130"/>
      <c r="UNM44" s="131"/>
      <c r="UNN44" s="134"/>
      <c r="UNO44" s="130"/>
      <c r="UNP44" s="133"/>
      <c r="UNQ44" s="145"/>
      <c r="UNR44" s="129"/>
      <c r="UNS44" s="130"/>
      <c r="UNT44" s="130"/>
      <c r="UNU44" s="131"/>
      <c r="UNV44" s="134"/>
      <c r="UNW44" s="130"/>
      <c r="UNX44" s="133"/>
      <c r="UNY44" s="145"/>
      <c r="UNZ44" s="129"/>
      <c r="UOA44" s="130"/>
      <c r="UOB44" s="130"/>
      <c r="UOC44" s="131"/>
      <c r="UOD44" s="134"/>
      <c r="UOE44" s="130"/>
      <c r="UOF44" s="133"/>
      <c r="UOG44" s="145"/>
      <c r="UOH44" s="129"/>
      <c r="UOI44" s="130"/>
      <c r="UOJ44" s="130"/>
      <c r="UOK44" s="131"/>
      <c r="UOL44" s="134"/>
      <c r="UOM44" s="130"/>
      <c r="UON44" s="133"/>
      <c r="UOO44" s="145"/>
      <c r="UOP44" s="129"/>
      <c r="UOQ44" s="130"/>
      <c r="UOR44" s="130"/>
      <c r="UOS44" s="131"/>
      <c r="UOT44" s="134"/>
      <c r="UOU44" s="130"/>
      <c r="UOV44" s="133"/>
      <c r="UOW44" s="145"/>
      <c r="UOX44" s="129"/>
      <c r="UOY44" s="130"/>
      <c r="UOZ44" s="130"/>
      <c r="UPA44" s="131"/>
      <c r="UPB44" s="134"/>
      <c r="UPC44" s="130"/>
      <c r="UPD44" s="133"/>
      <c r="UPE44" s="145"/>
      <c r="UPF44" s="129"/>
      <c r="UPG44" s="130"/>
      <c r="UPH44" s="130"/>
      <c r="UPI44" s="131"/>
      <c r="UPJ44" s="134"/>
      <c r="UPK44" s="130"/>
      <c r="UPL44" s="133"/>
      <c r="UPM44" s="145"/>
      <c r="UPN44" s="129"/>
      <c r="UPO44" s="130"/>
      <c r="UPP44" s="130"/>
      <c r="UPQ44" s="131"/>
      <c r="UPR44" s="134"/>
      <c r="UPS44" s="130"/>
      <c r="UPT44" s="133"/>
      <c r="UPU44" s="145"/>
      <c r="UPV44" s="129"/>
      <c r="UPW44" s="130"/>
      <c r="UPX44" s="130"/>
      <c r="UPY44" s="131"/>
      <c r="UPZ44" s="134"/>
      <c r="UQA44" s="130"/>
      <c r="UQB44" s="133"/>
      <c r="UQC44" s="145"/>
      <c r="UQD44" s="129"/>
      <c r="UQE44" s="130"/>
      <c r="UQF44" s="130"/>
      <c r="UQG44" s="131"/>
      <c r="UQH44" s="134"/>
      <c r="UQI44" s="130"/>
      <c r="UQJ44" s="133"/>
      <c r="UQK44" s="145"/>
      <c r="UQL44" s="129"/>
      <c r="UQM44" s="130"/>
      <c r="UQN44" s="130"/>
      <c r="UQO44" s="131"/>
      <c r="UQP44" s="134"/>
      <c r="UQQ44" s="130"/>
      <c r="UQR44" s="133"/>
      <c r="UQS44" s="145"/>
      <c r="UQT44" s="129"/>
      <c r="UQU44" s="130"/>
      <c r="UQV44" s="130"/>
      <c r="UQW44" s="131"/>
      <c r="UQX44" s="134"/>
      <c r="UQY44" s="130"/>
      <c r="UQZ44" s="133"/>
      <c r="URA44" s="145"/>
      <c r="URB44" s="129"/>
      <c r="URC44" s="130"/>
      <c r="URD44" s="130"/>
      <c r="URE44" s="131"/>
      <c r="URF44" s="134"/>
      <c r="URG44" s="130"/>
      <c r="URH44" s="133"/>
      <c r="URI44" s="145"/>
      <c r="URJ44" s="129"/>
      <c r="URK44" s="130"/>
      <c r="URL44" s="130"/>
      <c r="URM44" s="131"/>
      <c r="URN44" s="134"/>
      <c r="URO44" s="130"/>
      <c r="URP44" s="133"/>
      <c r="URQ44" s="145"/>
      <c r="URR44" s="129"/>
      <c r="URS44" s="130"/>
      <c r="URT44" s="130"/>
      <c r="URU44" s="131"/>
      <c r="URV44" s="134"/>
      <c r="URW44" s="130"/>
      <c r="URX44" s="133"/>
      <c r="URY44" s="145"/>
      <c r="URZ44" s="129"/>
      <c r="USA44" s="130"/>
      <c r="USB44" s="130"/>
      <c r="USC44" s="131"/>
      <c r="USD44" s="134"/>
      <c r="USE44" s="130"/>
      <c r="USF44" s="133"/>
      <c r="USG44" s="145"/>
      <c r="USH44" s="129"/>
      <c r="USI44" s="130"/>
      <c r="USJ44" s="130"/>
      <c r="USK44" s="131"/>
      <c r="USL44" s="134"/>
      <c r="USM44" s="130"/>
      <c r="USN44" s="133"/>
      <c r="USO44" s="145"/>
      <c r="USP44" s="129"/>
      <c r="USQ44" s="130"/>
      <c r="USR44" s="130"/>
      <c r="USS44" s="131"/>
      <c r="UST44" s="134"/>
      <c r="USU44" s="130"/>
      <c r="USV44" s="133"/>
      <c r="USW44" s="145"/>
      <c r="USX44" s="129"/>
      <c r="USY44" s="130"/>
      <c r="USZ44" s="130"/>
      <c r="UTA44" s="131"/>
      <c r="UTB44" s="134"/>
      <c r="UTC44" s="130"/>
      <c r="UTD44" s="133"/>
      <c r="UTE44" s="145"/>
      <c r="UTF44" s="129"/>
      <c r="UTG44" s="130"/>
      <c r="UTH44" s="130"/>
      <c r="UTI44" s="131"/>
      <c r="UTJ44" s="134"/>
      <c r="UTK44" s="130"/>
      <c r="UTL44" s="133"/>
      <c r="UTM44" s="145"/>
      <c r="UTN44" s="129"/>
      <c r="UTO44" s="130"/>
      <c r="UTP44" s="130"/>
      <c r="UTQ44" s="131"/>
      <c r="UTR44" s="134"/>
      <c r="UTS44" s="130"/>
      <c r="UTT44" s="133"/>
      <c r="UTU44" s="145"/>
      <c r="UTV44" s="129"/>
      <c r="UTW44" s="130"/>
      <c r="UTX44" s="130"/>
      <c r="UTY44" s="131"/>
      <c r="UTZ44" s="134"/>
      <c r="UUA44" s="130"/>
      <c r="UUB44" s="133"/>
      <c r="UUC44" s="145"/>
      <c r="UUD44" s="129"/>
      <c r="UUE44" s="130"/>
      <c r="UUF44" s="130"/>
      <c r="UUG44" s="131"/>
      <c r="UUH44" s="134"/>
      <c r="UUI44" s="130"/>
      <c r="UUJ44" s="133"/>
      <c r="UUK44" s="145"/>
      <c r="UUL44" s="129"/>
      <c r="UUM44" s="130"/>
      <c r="UUN44" s="130"/>
      <c r="UUO44" s="131"/>
      <c r="UUP44" s="134"/>
      <c r="UUQ44" s="130"/>
      <c r="UUR44" s="133"/>
      <c r="UUS44" s="145"/>
      <c r="UUT44" s="129"/>
      <c r="UUU44" s="130"/>
      <c r="UUV44" s="130"/>
      <c r="UUW44" s="131"/>
      <c r="UUX44" s="134"/>
      <c r="UUY44" s="130"/>
      <c r="UUZ44" s="133"/>
      <c r="UVA44" s="145"/>
      <c r="UVB44" s="129"/>
      <c r="UVC44" s="130"/>
      <c r="UVD44" s="130"/>
      <c r="UVE44" s="131"/>
      <c r="UVF44" s="134"/>
      <c r="UVG44" s="130"/>
      <c r="UVH44" s="133"/>
      <c r="UVI44" s="145"/>
      <c r="UVJ44" s="129"/>
      <c r="UVK44" s="130"/>
      <c r="UVL44" s="130"/>
      <c r="UVM44" s="131"/>
      <c r="UVN44" s="134"/>
      <c r="UVO44" s="130"/>
      <c r="UVP44" s="133"/>
      <c r="UVQ44" s="145"/>
      <c r="UVR44" s="129"/>
      <c r="UVS44" s="130"/>
      <c r="UVT44" s="130"/>
      <c r="UVU44" s="131"/>
      <c r="UVV44" s="134"/>
      <c r="UVW44" s="130"/>
      <c r="UVX44" s="133"/>
      <c r="UVY44" s="145"/>
      <c r="UVZ44" s="129"/>
      <c r="UWA44" s="130"/>
      <c r="UWB44" s="130"/>
      <c r="UWC44" s="131"/>
      <c r="UWD44" s="134"/>
      <c r="UWE44" s="130"/>
      <c r="UWF44" s="133"/>
      <c r="UWG44" s="145"/>
      <c r="UWH44" s="129"/>
      <c r="UWI44" s="130"/>
      <c r="UWJ44" s="130"/>
      <c r="UWK44" s="131"/>
      <c r="UWL44" s="134"/>
      <c r="UWM44" s="130"/>
      <c r="UWN44" s="133"/>
      <c r="UWO44" s="145"/>
      <c r="UWP44" s="129"/>
      <c r="UWQ44" s="130"/>
      <c r="UWR44" s="130"/>
      <c r="UWS44" s="131"/>
      <c r="UWT44" s="134"/>
      <c r="UWU44" s="130"/>
      <c r="UWV44" s="133"/>
      <c r="UWW44" s="145"/>
      <c r="UWX44" s="129"/>
      <c r="UWY44" s="130"/>
      <c r="UWZ44" s="130"/>
      <c r="UXA44" s="131"/>
      <c r="UXB44" s="134"/>
      <c r="UXC44" s="130"/>
      <c r="UXD44" s="133"/>
      <c r="UXE44" s="145"/>
      <c r="UXF44" s="129"/>
      <c r="UXG44" s="130"/>
      <c r="UXH44" s="130"/>
      <c r="UXI44" s="131"/>
      <c r="UXJ44" s="134"/>
      <c r="UXK44" s="130"/>
      <c r="UXL44" s="133"/>
      <c r="UXM44" s="145"/>
      <c r="UXN44" s="129"/>
      <c r="UXO44" s="130"/>
      <c r="UXP44" s="130"/>
      <c r="UXQ44" s="131"/>
      <c r="UXR44" s="134"/>
      <c r="UXS44" s="130"/>
      <c r="UXT44" s="133"/>
      <c r="UXU44" s="145"/>
      <c r="UXV44" s="129"/>
      <c r="UXW44" s="130"/>
      <c r="UXX44" s="130"/>
      <c r="UXY44" s="131"/>
      <c r="UXZ44" s="134"/>
      <c r="UYA44" s="130"/>
      <c r="UYB44" s="133"/>
      <c r="UYC44" s="145"/>
      <c r="UYD44" s="129"/>
      <c r="UYE44" s="130"/>
      <c r="UYF44" s="130"/>
      <c r="UYG44" s="131"/>
      <c r="UYH44" s="134"/>
      <c r="UYI44" s="130"/>
      <c r="UYJ44" s="133"/>
      <c r="UYK44" s="145"/>
      <c r="UYL44" s="129"/>
      <c r="UYM44" s="130"/>
      <c r="UYN44" s="130"/>
      <c r="UYO44" s="131"/>
      <c r="UYP44" s="134"/>
      <c r="UYQ44" s="130"/>
      <c r="UYR44" s="133"/>
      <c r="UYS44" s="145"/>
      <c r="UYT44" s="129"/>
      <c r="UYU44" s="130"/>
      <c r="UYV44" s="130"/>
      <c r="UYW44" s="131"/>
      <c r="UYX44" s="134"/>
      <c r="UYY44" s="130"/>
      <c r="UYZ44" s="133"/>
      <c r="UZA44" s="145"/>
      <c r="UZB44" s="129"/>
      <c r="UZC44" s="130"/>
      <c r="UZD44" s="130"/>
      <c r="UZE44" s="131"/>
      <c r="UZF44" s="134"/>
      <c r="UZG44" s="130"/>
      <c r="UZH44" s="133"/>
      <c r="UZI44" s="145"/>
      <c r="UZJ44" s="129"/>
      <c r="UZK44" s="130"/>
      <c r="UZL44" s="130"/>
      <c r="UZM44" s="131"/>
      <c r="UZN44" s="134"/>
      <c r="UZO44" s="130"/>
      <c r="UZP44" s="133"/>
      <c r="UZQ44" s="145"/>
      <c r="UZR44" s="129"/>
      <c r="UZS44" s="130"/>
      <c r="UZT44" s="130"/>
      <c r="UZU44" s="131"/>
      <c r="UZV44" s="134"/>
      <c r="UZW44" s="130"/>
      <c r="UZX44" s="133"/>
      <c r="UZY44" s="145"/>
      <c r="UZZ44" s="129"/>
      <c r="VAA44" s="130"/>
      <c r="VAB44" s="130"/>
      <c r="VAC44" s="131"/>
      <c r="VAD44" s="134"/>
      <c r="VAE44" s="130"/>
      <c r="VAF44" s="133"/>
      <c r="VAG44" s="145"/>
      <c r="VAH44" s="129"/>
      <c r="VAI44" s="130"/>
      <c r="VAJ44" s="130"/>
      <c r="VAK44" s="131"/>
      <c r="VAL44" s="134"/>
      <c r="VAM44" s="130"/>
      <c r="VAN44" s="133"/>
      <c r="VAO44" s="145"/>
      <c r="VAP44" s="129"/>
      <c r="VAQ44" s="130"/>
      <c r="VAR44" s="130"/>
      <c r="VAS44" s="131"/>
      <c r="VAT44" s="134"/>
      <c r="VAU44" s="130"/>
      <c r="VAV44" s="133"/>
      <c r="VAW44" s="145"/>
      <c r="VAX44" s="129"/>
      <c r="VAY44" s="130"/>
      <c r="VAZ44" s="130"/>
      <c r="VBA44" s="131"/>
      <c r="VBB44" s="134"/>
      <c r="VBC44" s="130"/>
      <c r="VBD44" s="133"/>
      <c r="VBE44" s="145"/>
      <c r="VBF44" s="129"/>
      <c r="VBG44" s="130"/>
      <c r="VBH44" s="130"/>
      <c r="VBI44" s="131"/>
      <c r="VBJ44" s="134"/>
      <c r="VBK44" s="130"/>
      <c r="VBL44" s="133"/>
      <c r="VBM44" s="145"/>
      <c r="VBN44" s="129"/>
      <c r="VBO44" s="130"/>
      <c r="VBP44" s="130"/>
      <c r="VBQ44" s="131"/>
      <c r="VBR44" s="134"/>
      <c r="VBS44" s="130"/>
      <c r="VBT44" s="133"/>
      <c r="VBU44" s="145"/>
      <c r="VBV44" s="129"/>
      <c r="VBW44" s="130"/>
      <c r="VBX44" s="130"/>
      <c r="VBY44" s="131"/>
      <c r="VBZ44" s="134"/>
      <c r="VCA44" s="130"/>
      <c r="VCB44" s="133"/>
      <c r="VCC44" s="145"/>
      <c r="VCD44" s="129"/>
      <c r="VCE44" s="130"/>
      <c r="VCF44" s="130"/>
      <c r="VCG44" s="131"/>
      <c r="VCH44" s="134"/>
      <c r="VCI44" s="130"/>
      <c r="VCJ44" s="133"/>
      <c r="VCK44" s="145"/>
      <c r="VCL44" s="129"/>
      <c r="VCM44" s="130"/>
      <c r="VCN44" s="130"/>
      <c r="VCO44" s="131"/>
      <c r="VCP44" s="134"/>
      <c r="VCQ44" s="130"/>
      <c r="VCR44" s="133"/>
      <c r="VCS44" s="145"/>
      <c r="VCT44" s="129"/>
      <c r="VCU44" s="130"/>
      <c r="VCV44" s="130"/>
      <c r="VCW44" s="131"/>
      <c r="VCX44" s="134"/>
      <c r="VCY44" s="130"/>
      <c r="VCZ44" s="133"/>
      <c r="VDA44" s="145"/>
      <c r="VDB44" s="129"/>
      <c r="VDC44" s="130"/>
      <c r="VDD44" s="130"/>
      <c r="VDE44" s="131"/>
      <c r="VDF44" s="134"/>
      <c r="VDG44" s="130"/>
      <c r="VDH44" s="133"/>
      <c r="VDI44" s="145"/>
      <c r="VDJ44" s="129"/>
      <c r="VDK44" s="130"/>
      <c r="VDL44" s="130"/>
      <c r="VDM44" s="131"/>
      <c r="VDN44" s="134"/>
      <c r="VDO44" s="130"/>
      <c r="VDP44" s="133"/>
      <c r="VDQ44" s="145"/>
      <c r="VDR44" s="129"/>
      <c r="VDS44" s="130"/>
      <c r="VDT44" s="130"/>
      <c r="VDU44" s="131"/>
      <c r="VDV44" s="134"/>
      <c r="VDW44" s="130"/>
      <c r="VDX44" s="133"/>
      <c r="VDY44" s="145"/>
      <c r="VDZ44" s="129"/>
      <c r="VEA44" s="130"/>
      <c r="VEB44" s="130"/>
      <c r="VEC44" s="131"/>
      <c r="VED44" s="134"/>
      <c r="VEE44" s="130"/>
      <c r="VEF44" s="133"/>
      <c r="VEG44" s="145"/>
      <c r="VEH44" s="129"/>
      <c r="VEI44" s="130"/>
      <c r="VEJ44" s="130"/>
      <c r="VEK44" s="131"/>
      <c r="VEL44" s="134"/>
      <c r="VEM44" s="130"/>
      <c r="VEN44" s="133"/>
      <c r="VEO44" s="145"/>
      <c r="VEP44" s="129"/>
      <c r="VEQ44" s="130"/>
      <c r="VER44" s="130"/>
      <c r="VES44" s="131"/>
      <c r="VET44" s="134"/>
      <c r="VEU44" s="130"/>
      <c r="VEV44" s="133"/>
      <c r="VEW44" s="145"/>
      <c r="VEX44" s="129"/>
      <c r="VEY44" s="130"/>
      <c r="VEZ44" s="130"/>
      <c r="VFA44" s="131"/>
      <c r="VFB44" s="134"/>
      <c r="VFC44" s="130"/>
      <c r="VFD44" s="133"/>
      <c r="VFE44" s="145"/>
      <c r="VFF44" s="129"/>
      <c r="VFG44" s="130"/>
      <c r="VFH44" s="130"/>
      <c r="VFI44" s="131"/>
      <c r="VFJ44" s="134"/>
      <c r="VFK44" s="130"/>
      <c r="VFL44" s="133"/>
      <c r="VFM44" s="145"/>
      <c r="VFN44" s="129"/>
      <c r="VFO44" s="130"/>
      <c r="VFP44" s="130"/>
      <c r="VFQ44" s="131"/>
      <c r="VFR44" s="134"/>
      <c r="VFS44" s="130"/>
      <c r="VFT44" s="133"/>
      <c r="VFU44" s="145"/>
      <c r="VFV44" s="129"/>
      <c r="VFW44" s="130"/>
      <c r="VFX44" s="130"/>
      <c r="VFY44" s="131"/>
      <c r="VFZ44" s="134"/>
      <c r="VGA44" s="130"/>
      <c r="VGB44" s="133"/>
      <c r="VGC44" s="145"/>
      <c r="VGD44" s="129"/>
      <c r="VGE44" s="130"/>
      <c r="VGF44" s="130"/>
      <c r="VGG44" s="131"/>
      <c r="VGH44" s="134"/>
      <c r="VGI44" s="130"/>
      <c r="VGJ44" s="133"/>
      <c r="VGK44" s="145"/>
      <c r="VGL44" s="129"/>
      <c r="VGM44" s="130"/>
      <c r="VGN44" s="130"/>
      <c r="VGO44" s="131"/>
      <c r="VGP44" s="134"/>
      <c r="VGQ44" s="130"/>
      <c r="VGR44" s="133"/>
      <c r="VGS44" s="145"/>
      <c r="VGT44" s="129"/>
      <c r="VGU44" s="130"/>
      <c r="VGV44" s="130"/>
      <c r="VGW44" s="131"/>
      <c r="VGX44" s="134"/>
      <c r="VGY44" s="130"/>
      <c r="VGZ44" s="133"/>
      <c r="VHA44" s="145"/>
      <c r="VHB44" s="129"/>
      <c r="VHC44" s="130"/>
      <c r="VHD44" s="130"/>
      <c r="VHE44" s="131"/>
      <c r="VHF44" s="134"/>
      <c r="VHG44" s="130"/>
      <c r="VHH44" s="133"/>
      <c r="VHI44" s="145"/>
      <c r="VHJ44" s="129"/>
      <c r="VHK44" s="130"/>
      <c r="VHL44" s="130"/>
      <c r="VHM44" s="131"/>
      <c r="VHN44" s="134"/>
      <c r="VHO44" s="130"/>
      <c r="VHP44" s="133"/>
      <c r="VHQ44" s="145"/>
      <c r="VHR44" s="129"/>
      <c r="VHS44" s="130"/>
      <c r="VHT44" s="130"/>
      <c r="VHU44" s="131"/>
      <c r="VHV44" s="134"/>
      <c r="VHW44" s="130"/>
      <c r="VHX44" s="133"/>
      <c r="VHY44" s="145"/>
      <c r="VHZ44" s="129"/>
      <c r="VIA44" s="130"/>
      <c r="VIB44" s="130"/>
      <c r="VIC44" s="131"/>
      <c r="VID44" s="134"/>
      <c r="VIE44" s="130"/>
      <c r="VIF44" s="133"/>
      <c r="VIG44" s="145"/>
      <c r="VIH44" s="129"/>
      <c r="VII44" s="130"/>
      <c r="VIJ44" s="130"/>
      <c r="VIK44" s="131"/>
      <c r="VIL44" s="134"/>
      <c r="VIM44" s="130"/>
      <c r="VIN44" s="133"/>
      <c r="VIO44" s="145"/>
      <c r="VIP44" s="129"/>
      <c r="VIQ44" s="130"/>
      <c r="VIR44" s="130"/>
      <c r="VIS44" s="131"/>
      <c r="VIT44" s="134"/>
      <c r="VIU44" s="130"/>
      <c r="VIV44" s="133"/>
      <c r="VIW44" s="145"/>
      <c r="VIX44" s="129"/>
      <c r="VIY44" s="130"/>
      <c r="VIZ44" s="130"/>
      <c r="VJA44" s="131"/>
      <c r="VJB44" s="134"/>
      <c r="VJC44" s="130"/>
      <c r="VJD44" s="133"/>
      <c r="VJE44" s="145"/>
      <c r="VJF44" s="129"/>
      <c r="VJG44" s="130"/>
      <c r="VJH44" s="130"/>
      <c r="VJI44" s="131"/>
      <c r="VJJ44" s="134"/>
      <c r="VJK44" s="130"/>
      <c r="VJL44" s="133"/>
      <c r="VJM44" s="145"/>
      <c r="VJN44" s="129"/>
      <c r="VJO44" s="130"/>
      <c r="VJP44" s="130"/>
      <c r="VJQ44" s="131"/>
      <c r="VJR44" s="134"/>
      <c r="VJS44" s="130"/>
      <c r="VJT44" s="133"/>
      <c r="VJU44" s="145"/>
      <c r="VJV44" s="129"/>
      <c r="VJW44" s="130"/>
      <c r="VJX44" s="130"/>
      <c r="VJY44" s="131"/>
      <c r="VJZ44" s="134"/>
      <c r="VKA44" s="130"/>
      <c r="VKB44" s="133"/>
      <c r="VKC44" s="145"/>
      <c r="VKD44" s="129"/>
      <c r="VKE44" s="130"/>
      <c r="VKF44" s="130"/>
      <c r="VKG44" s="131"/>
      <c r="VKH44" s="134"/>
      <c r="VKI44" s="130"/>
      <c r="VKJ44" s="133"/>
      <c r="VKK44" s="145"/>
      <c r="VKL44" s="129"/>
      <c r="VKM44" s="130"/>
      <c r="VKN44" s="130"/>
      <c r="VKO44" s="131"/>
      <c r="VKP44" s="134"/>
      <c r="VKQ44" s="130"/>
      <c r="VKR44" s="133"/>
      <c r="VKS44" s="145"/>
      <c r="VKT44" s="129"/>
      <c r="VKU44" s="130"/>
      <c r="VKV44" s="130"/>
      <c r="VKW44" s="131"/>
      <c r="VKX44" s="134"/>
      <c r="VKY44" s="130"/>
      <c r="VKZ44" s="133"/>
      <c r="VLA44" s="145"/>
      <c r="VLB44" s="129"/>
      <c r="VLC44" s="130"/>
      <c r="VLD44" s="130"/>
      <c r="VLE44" s="131"/>
      <c r="VLF44" s="134"/>
      <c r="VLG44" s="130"/>
      <c r="VLH44" s="133"/>
      <c r="VLI44" s="145"/>
      <c r="VLJ44" s="129"/>
      <c r="VLK44" s="130"/>
      <c r="VLL44" s="130"/>
      <c r="VLM44" s="131"/>
      <c r="VLN44" s="134"/>
      <c r="VLO44" s="130"/>
      <c r="VLP44" s="133"/>
      <c r="VLQ44" s="145"/>
      <c r="VLR44" s="129"/>
      <c r="VLS44" s="130"/>
      <c r="VLT44" s="130"/>
      <c r="VLU44" s="131"/>
      <c r="VLV44" s="134"/>
      <c r="VLW44" s="130"/>
      <c r="VLX44" s="133"/>
      <c r="VLY44" s="145"/>
      <c r="VLZ44" s="129"/>
      <c r="VMA44" s="130"/>
      <c r="VMB44" s="130"/>
      <c r="VMC44" s="131"/>
      <c r="VMD44" s="134"/>
      <c r="VME44" s="130"/>
      <c r="VMF44" s="133"/>
      <c r="VMG44" s="145"/>
      <c r="VMH44" s="129"/>
      <c r="VMI44" s="130"/>
      <c r="VMJ44" s="130"/>
      <c r="VMK44" s="131"/>
      <c r="VML44" s="134"/>
      <c r="VMM44" s="130"/>
      <c r="VMN44" s="133"/>
      <c r="VMO44" s="145"/>
      <c r="VMP44" s="129"/>
      <c r="VMQ44" s="130"/>
      <c r="VMR44" s="130"/>
      <c r="VMS44" s="131"/>
      <c r="VMT44" s="134"/>
      <c r="VMU44" s="130"/>
      <c r="VMV44" s="133"/>
      <c r="VMW44" s="145"/>
      <c r="VMX44" s="129"/>
      <c r="VMY44" s="130"/>
      <c r="VMZ44" s="130"/>
      <c r="VNA44" s="131"/>
      <c r="VNB44" s="134"/>
      <c r="VNC44" s="130"/>
      <c r="VND44" s="133"/>
      <c r="VNE44" s="145"/>
      <c r="VNF44" s="129"/>
      <c r="VNG44" s="130"/>
      <c r="VNH44" s="130"/>
      <c r="VNI44" s="131"/>
      <c r="VNJ44" s="134"/>
      <c r="VNK44" s="130"/>
      <c r="VNL44" s="133"/>
      <c r="VNM44" s="145"/>
      <c r="VNN44" s="129"/>
      <c r="VNO44" s="130"/>
      <c r="VNP44" s="130"/>
      <c r="VNQ44" s="131"/>
      <c r="VNR44" s="134"/>
      <c r="VNS44" s="130"/>
      <c r="VNT44" s="133"/>
      <c r="VNU44" s="145"/>
      <c r="VNV44" s="129"/>
      <c r="VNW44" s="130"/>
      <c r="VNX44" s="130"/>
      <c r="VNY44" s="131"/>
      <c r="VNZ44" s="134"/>
      <c r="VOA44" s="130"/>
      <c r="VOB44" s="133"/>
      <c r="VOC44" s="145"/>
      <c r="VOD44" s="129"/>
      <c r="VOE44" s="130"/>
      <c r="VOF44" s="130"/>
      <c r="VOG44" s="131"/>
      <c r="VOH44" s="134"/>
      <c r="VOI44" s="130"/>
      <c r="VOJ44" s="133"/>
      <c r="VOK44" s="145"/>
      <c r="VOL44" s="129"/>
      <c r="VOM44" s="130"/>
      <c r="VON44" s="130"/>
      <c r="VOO44" s="131"/>
      <c r="VOP44" s="134"/>
      <c r="VOQ44" s="130"/>
      <c r="VOR44" s="133"/>
      <c r="VOS44" s="145"/>
      <c r="VOT44" s="129"/>
      <c r="VOU44" s="130"/>
      <c r="VOV44" s="130"/>
      <c r="VOW44" s="131"/>
      <c r="VOX44" s="134"/>
      <c r="VOY44" s="130"/>
      <c r="VOZ44" s="133"/>
      <c r="VPA44" s="145"/>
      <c r="VPB44" s="129"/>
      <c r="VPC44" s="130"/>
      <c r="VPD44" s="130"/>
      <c r="VPE44" s="131"/>
      <c r="VPF44" s="134"/>
      <c r="VPG44" s="130"/>
      <c r="VPH44" s="133"/>
      <c r="VPI44" s="145"/>
      <c r="VPJ44" s="129"/>
      <c r="VPK44" s="130"/>
      <c r="VPL44" s="130"/>
      <c r="VPM44" s="131"/>
      <c r="VPN44" s="134"/>
      <c r="VPO44" s="130"/>
      <c r="VPP44" s="133"/>
      <c r="VPQ44" s="145"/>
      <c r="VPR44" s="129"/>
      <c r="VPS44" s="130"/>
      <c r="VPT44" s="130"/>
      <c r="VPU44" s="131"/>
      <c r="VPV44" s="134"/>
      <c r="VPW44" s="130"/>
      <c r="VPX44" s="133"/>
      <c r="VPY44" s="145"/>
      <c r="VPZ44" s="129"/>
      <c r="VQA44" s="130"/>
      <c r="VQB44" s="130"/>
      <c r="VQC44" s="131"/>
      <c r="VQD44" s="134"/>
      <c r="VQE44" s="130"/>
      <c r="VQF44" s="133"/>
      <c r="VQG44" s="145"/>
      <c r="VQH44" s="129"/>
      <c r="VQI44" s="130"/>
      <c r="VQJ44" s="130"/>
      <c r="VQK44" s="131"/>
      <c r="VQL44" s="134"/>
      <c r="VQM44" s="130"/>
      <c r="VQN44" s="133"/>
      <c r="VQO44" s="145"/>
      <c r="VQP44" s="129"/>
      <c r="VQQ44" s="130"/>
      <c r="VQR44" s="130"/>
      <c r="VQS44" s="131"/>
      <c r="VQT44" s="134"/>
      <c r="VQU44" s="130"/>
      <c r="VQV44" s="133"/>
      <c r="VQW44" s="145"/>
      <c r="VQX44" s="129"/>
      <c r="VQY44" s="130"/>
      <c r="VQZ44" s="130"/>
      <c r="VRA44" s="131"/>
      <c r="VRB44" s="134"/>
      <c r="VRC44" s="130"/>
      <c r="VRD44" s="133"/>
      <c r="VRE44" s="145"/>
      <c r="VRF44" s="129"/>
      <c r="VRG44" s="130"/>
      <c r="VRH44" s="130"/>
      <c r="VRI44" s="131"/>
      <c r="VRJ44" s="134"/>
      <c r="VRK44" s="130"/>
      <c r="VRL44" s="133"/>
      <c r="VRM44" s="145"/>
      <c r="VRN44" s="129"/>
      <c r="VRO44" s="130"/>
      <c r="VRP44" s="130"/>
      <c r="VRQ44" s="131"/>
      <c r="VRR44" s="134"/>
      <c r="VRS44" s="130"/>
      <c r="VRT44" s="133"/>
      <c r="VRU44" s="145"/>
      <c r="VRV44" s="129"/>
      <c r="VRW44" s="130"/>
      <c r="VRX44" s="130"/>
      <c r="VRY44" s="131"/>
      <c r="VRZ44" s="134"/>
      <c r="VSA44" s="130"/>
      <c r="VSB44" s="133"/>
      <c r="VSC44" s="145"/>
      <c r="VSD44" s="129"/>
      <c r="VSE44" s="130"/>
      <c r="VSF44" s="130"/>
      <c r="VSG44" s="131"/>
      <c r="VSH44" s="134"/>
      <c r="VSI44" s="130"/>
      <c r="VSJ44" s="133"/>
      <c r="VSK44" s="145"/>
      <c r="VSL44" s="129"/>
      <c r="VSM44" s="130"/>
      <c r="VSN44" s="130"/>
      <c r="VSO44" s="131"/>
      <c r="VSP44" s="134"/>
      <c r="VSQ44" s="130"/>
      <c r="VSR44" s="133"/>
      <c r="VSS44" s="145"/>
      <c r="VST44" s="129"/>
      <c r="VSU44" s="130"/>
      <c r="VSV44" s="130"/>
      <c r="VSW44" s="131"/>
      <c r="VSX44" s="134"/>
      <c r="VSY44" s="130"/>
      <c r="VSZ44" s="133"/>
      <c r="VTA44" s="145"/>
      <c r="VTB44" s="129"/>
      <c r="VTC44" s="130"/>
      <c r="VTD44" s="130"/>
      <c r="VTE44" s="131"/>
      <c r="VTF44" s="134"/>
      <c r="VTG44" s="130"/>
      <c r="VTH44" s="133"/>
      <c r="VTI44" s="145"/>
      <c r="VTJ44" s="129"/>
      <c r="VTK44" s="130"/>
      <c r="VTL44" s="130"/>
      <c r="VTM44" s="131"/>
      <c r="VTN44" s="134"/>
      <c r="VTO44" s="130"/>
      <c r="VTP44" s="133"/>
      <c r="VTQ44" s="145"/>
      <c r="VTR44" s="129"/>
      <c r="VTS44" s="130"/>
      <c r="VTT44" s="130"/>
      <c r="VTU44" s="131"/>
      <c r="VTV44" s="134"/>
      <c r="VTW44" s="130"/>
      <c r="VTX44" s="133"/>
      <c r="VTY44" s="145"/>
      <c r="VTZ44" s="129"/>
      <c r="VUA44" s="130"/>
      <c r="VUB44" s="130"/>
      <c r="VUC44" s="131"/>
      <c r="VUD44" s="134"/>
      <c r="VUE44" s="130"/>
      <c r="VUF44" s="133"/>
      <c r="VUG44" s="145"/>
      <c r="VUH44" s="129"/>
      <c r="VUI44" s="130"/>
      <c r="VUJ44" s="130"/>
      <c r="VUK44" s="131"/>
      <c r="VUL44" s="134"/>
      <c r="VUM44" s="130"/>
      <c r="VUN44" s="133"/>
      <c r="VUO44" s="145"/>
      <c r="VUP44" s="129"/>
      <c r="VUQ44" s="130"/>
      <c r="VUR44" s="130"/>
      <c r="VUS44" s="131"/>
      <c r="VUT44" s="134"/>
      <c r="VUU44" s="130"/>
      <c r="VUV44" s="133"/>
      <c r="VUW44" s="145"/>
      <c r="VUX44" s="129"/>
      <c r="VUY44" s="130"/>
      <c r="VUZ44" s="130"/>
      <c r="VVA44" s="131"/>
      <c r="VVB44" s="134"/>
      <c r="VVC44" s="130"/>
      <c r="VVD44" s="133"/>
      <c r="VVE44" s="145"/>
      <c r="VVF44" s="129"/>
      <c r="VVG44" s="130"/>
      <c r="VVH44" s="130"/>
      <c r="VVI44" s="131"/>
      <c r="VVJ44" s="134"/>
      <c r="VVK44" s="130"/>
      <c r="VVL44" s="133"/>
      <c r="VVM44" s="145"/>
      <c r="VVN44" s="129"/>
      <c r="VVO44" s="130"/>
      <c r="VVP44" s="130"/>
      <c r="VVQ44" s="131"/>
      <c r="VVR44" s="134"/>
      <c r="VVS44" s="130"/>
      <c r="VVT44" s="133"/>
      <c r="VVU44" s="145"/>
      <c r="VVV44" s="129"/>
      <c r="VVW44" s="130"/>
      <c r="VVX44" s="130"/>
      <c r="VVY44" s="131"/>
      <c r="VVZ44" s="134"/>
      <c r="VWA44" s="130"/>
      <c r="VWB44" s="133"/>
      <c r="VWC44" s="145"/>
      <c r="VWD44" s="129"/>
      <c r="VWE44" s="130"/>
      <c r="VWF44" s="130"/>
      <c r="VWG44" s="131"/>
      <c r="VWH44" s="134"/>
      <c r="VWI44" s="130"/>
      <c r="VWJ44" s="133"/>
      <c r="VWK44" s="145"/>
      <c r="VWL44" s="129"/>
      <c r="VWM44" s="130"/>
      <c r="VWN44" s="130"/>
      <c r="VWO44" s="131"/>
      <c r="VWP44" s="134"/>
      <c r="VWQ44" s="130"/>
      <c r="VWR44" s="133"/>
      <c r="VWS44" s="145"/>
      <c r="VWT44" s="129"/>
      <c r="VWU44" s="130"/>
      <c r="VWV44" s="130"/>
      <c r="VWW44" s="131"/>
      <c r="VWX44" s="134"/>
      <c r="VWY44" s="130"/>
      <c r="VWZ44" s="133"/>
      <c r="VXA44" s="145"/>
      <c r="VXB44" s="129"/>
      <c r="VXC44" s="130"/>
      <c r="VXD44" s="130"/>
      <c r="VXE44" s="131"/>
      <c r="VXF44" s="134"/>
      <c r="VXG44" s="130"/>
      <c r="VXH44" s="133"/>
      <c r="VXI44" s="145"/>
      <c r="VXJ44" s="129"/>
      <c r="VXK44" s="130"/>
      <c r="VXL44" s="130"/>
      <c r="VXM44" s="131"/>
      <c r="VXN44" s="134"/>
      <c r="VXO44" s="130"/>
      <c r="VXP44" s="133"/>
      <c r="VXQ44" s="145"/>
      <c r="VXR44" s="129"/>
      <c r="VXS44" s="130"/>
      <c r="VXT44" s="130"/>
      <c r="VXU44" s="131"/>
      <c r="VXV44" s="134"/>
      <c r="VXW44" s="130"/>
      <c r="VXX44" s="133"/>
      <c r="VXY44" s="145"/>
      <c r="VXZ44" s="129"/>
      <c r="VYA44" s="130"/>
      <c r="VYB44" s="130"/>
      <c r="VYC44" s="131"/>
      <c r="VYD44" s="134"/>
      <c r="VYE44" s="130"/>
      <c r="VYF44" s="133"/>
      <c r="VYG44" s="145"/>
      <c r="VYH44" s="129"/>
      <c r="VYI44" s="130"/>
      <c r="VYJ44" s="130"/>
      <c r="VYK44" s="131"/>
      <c r="VYL44" s="134"/>
      <c r="VYM44" s="130"/>
      <c r="VYN44" s="133"/>
      <c r="VYO44" s="145"/>
      <c r="VYP44" s="129"/>
      <c r="VYQ44" s="130"/>
      <c r="VYR44" s="130"/>
      <c r="VYS44" s="131"/>
      <c r="VYT44" s="134"/>
      <c r="VYU44" s="130"/>
      <c r="VYV44" s="133"/>
      <c r="VYW44" s="145"/>
      <c r="VYX44" s="129"/>
      <c r="VYY44" s="130"/>
      <c r="VYZ44" s="130"/>
      <c r="VZA44" s="131"/>
      <c r="VZB44" s="134"/>
      <c r="VZC44" s="130"/>
      <c r="VZD44" s="133"/>
      <c r="VZE44" s="145"/>
      <c r="VZF44" s="129"/>
      <c r="VZG44" s="130"/>
      <c r="VZH44" s="130"/>
      <c r="VZI44" s="131"/>
      <c r="VZJ44" s="134"/>
      <c r="VZK44" s="130"/>
      <c r="VZL44" s="133"/>
      <c r="VZM44" s="145"/>
      <c r="VZN44" s="129"/>
      <c r="VZO44" s="130"/>
      <c r="VZP44" s="130"/>
      <c r="VZQ44" s="131"/>
      <c r="VZR44" s="134"/>
      <c r="VZS44" s="130"/>
      <c r="VZT44" s="133"/>
      <c r="VZU44" s="145"/>
      <c r="VZV44" s="129"/>
      <c r="VZW44" s="130"/>
      <c r="VZX44" s="130"/>
      <c r="VZY44" s="131"/>
      <c r="VZZ44" s="134"/>
      <c r="WAA44" s="130"/>
      <c r="WAB44" s="133"/>
      <c r="WAC44" s="145"/>
      <c r="WAD44" s="129"/>
      <c r="WAE44" s="130"/>
      <c r="WAF44" s="130"/>
      <c r="WAG44" s="131"/>
      <c r="WAH44" s="134"/>
      <c r="WAI44" s="130"/>
      <c r="WAJ44" s="133"/>
      <c r="WAK44" s="145"/>
      <c r="WAL44" s="129"/>
      <c r="WAM44" s="130"/>
      <c r="WAN44" s="130"/>
      <c r="WAO44" s="131"/>
      <c r="WAP44" s="134"/>
      <c r="WAQ44" s="130"/>
      <c r="WAR44" s="133"/>
      <c r="WAS44" s="145"/>
      <c r="WAT44" s="129"/>
      <c r="WAU44" s="130"/>
      <c r="WAV44" s="130"/>
      <c r="WAW44" s="131"/>
      <c r="WAX44" s="134"/>
      <c r="WAY44" s="130"/>
      <c r="WAZ44" s="133"/>
      <c r="WBA44" s="145"/>
      <c r="WBB44" s="129"/>
      <c r="WBC44" s="130"/>
      <c r="WBD44" s="130"/>
      <c r="WBE44" s="131"/>
      <c r="WBF44" s="134"/>
      <c r="WBG44" s="130"/>
      <c r="WBH44" s="133"/>
      <c r="WBI44" s="145"/>
      <c r="WBJ44" s="129"/>
      <c r="WBK44" s="130"/>
      <c r="WBL44" s="130"/>
      <c r="WBM44" s="131"/>
      <c r="WBN44" s="134"/>
      <c r="WBO44" s="130"/>
      <c r="WBP44" s="133"/>
      <c r="WBQ44" s="145"/>
      <c r="WBR44" s="129"/>
      <c r="WBS44" s="130"/>
      <c r="WBT44" s="130"/>
      <c r="WBU44" s="131"/>
      <c r="WBV44" s="134"/>
      <c r="WBW44" s="130"/>
      <c r="WBX44" s="133"/>
      <c r="WBY44" s="145"/>
      <c r="WBZ44" s="129"/>
      <c r="WCA44" s="130"/>
      <c r="WCB44" s="130"/>
      <c r="WCC44" s="131"/>
      <c r="WCD44" s="134"/>
      <c r="WCE44" s="130"/>
      <c r="WCF44" s="133"/>
      <c r="WCG44" s="145"/>
      <c r="WCH44" s="129"/>
      <c r="WCI44" s="130"/>
      <c r="WCJ44" s="130"/>
      <c r="WCK44" s="131"/>
      <c r="WCL44" s="134"/>
      <c r="WCM44" s="130"/>
      <c r="WCN44" s="133"/>
      <c r="WCO44" s="145"/>
      <c r="WCP44" s="129"/>
      <c r="WCQ44" s="130"/>
      <c r="WCR44" s="130"/>
      <c r="WCS44" s="131"/>
      <c r="WCT44" s="134"/>
      <c r="WCU44" s="130"/>
      <c r="WCV44" s="133"/>
      <c r="WCW44" s="145"/>
      <c r="WCX44" s="129"/>
      <c r="WCY44" s="130"/>
      <c r="WCZ44" s="130"/>
      <c r="WDA44" s="131"/>
      <c r="WDB44" s="134"/>
      <c r="WDC44" s="130"/>
      <c r="WDD44" s="133"/>
      <c r="WDE44" s="145"/>
      <c r="WDF44" s="129"/>
      <c r="WDG44" s="130"/>
      <c r="WDH44" s="130"/>
      <c r="WDI44" s="131"/>
      <c r="WDJ44" s="134"/>
      <c r="WDK44" s="130"/>
      <c r="WDL44" s="133"/>
      <c r="WDM44" s="145"/>
      <c r="WDN44" s="129"/>
      <c r="WDO44" s="130"/>
      <c r="WDP44" s="130"/>
      <c r="WDQ44" s="131"/>
      <c r="WDR44" s="134"/>
      <c r="WDS44" s="130"/>
      <c r="WDT44" s="133"/>
      <c r="WDU44" s="145"/>
      <c r="WDV44" s="129"/>
      <c r="WDW44" s="130"/>
      <c r="WDX44" s="130"/>
      <c r="WDY44" s="131"/>
      <c r="WDZ44" s="134"/>
      <c r="WEA44" s="130"/>
      <c r="WEB44" s="133"/>
      <c r="WEC44" s="145"/>
      <c r="WED44" s="129"/>
      <c r="WEE44" s="130"/>
      <c r="WEF44" s="130"/>
      <c r="WEG44" s="131"/>
      <c r="WEH44" s="134"/>
      <c r="WEI44" s="130"/>
      <c r="WEJ44" s="133"/>
      <c r="WEK44" s="145"/>
      <c r="WEL44" s="129"/>
      <c r="WEM44" s="130"/>
      <c r="WEN44" s="130"/>
      <c r="WEO44" s="131"/>
      <c r="WEP44" s="134"/>
      <c r="WEQ44" s="130"/>
      <c r="WER44" s="133"/>
      <c r="WES44" s="145"/>
      <c r="WET44" s="129"/>
      <c r="WEU44" s="130"/>
      <c r="WEV44" s="130"/>
      <c r="WEW44" s="131"/>
      <c r="WEX44" s="134"/>
      <c r="WEY44" s="130"/>
      <c r="WEZ44" s="133"/>
      <c r="WFA44" s="145"/>
      <c r="WFB44" s="129"/>
      <c r="WFC44" s="130"/>
      <c r="WFD44" s="130"/>
      <c r="WFE44" s="131"/>
      <c r="WFF44" s="134"/>
      <c r="WFG44" s="130"/>
      <c r="WFH44" s="133"/>
      <c r="WFI44" s="145"/>
      <c r="WFJ44" s="129"/>
      <c r="WFK44" s="130"/>
      <c r="WFL44" s="130"/>
      <c r="WFM44" s="131"/>
      <c r="WFN44" s="134"/>
      <c r="WFO44" s="130"/>
      <c r="WFP44" s="133"/>
      <c r="WFQ44" s="145"/>
      <c r="WFR44" s="129"/>
      <c r="WFS44" s="130"/>
      <c r="WFT44" s="130"/>
      <c r="WFU44" s="131"/>
      <c r="WFV44" s="134"/>
      <c r="WFW44" s="130"/>
      <c r="WFX44" s="133"/>
      <c r="WFY44" s="145"/>
      <c r="WFZ44" s="129"/>
      <c r="WGA44" s="130"/>
      <c r="WGB44" s="130"/>
      <c r="WGC44" s="131"/>
      <c r="WGD44" s="134"/>
      <c r="WGE44" s="130"/>
      <c r="WGF44" s="133"/>
      <c r="WGG44" s="145"/>
      <c r="WGH44" s="129"/>
      <c r="WGI44" s="130"/>
      <c r="WGJ44" s="130"/>
      <c r="WGK44" s="131"/>
      <c r="WGL44" s="134"/>
      <c r="WGM44" s="130"/>
      <c r="WGN44" s="133"/>
      <c r="WGO44" s="145"/>
      <c r="WGP44" s="129"/>
      <c r="WGQ44" s="130"/>
      <c r="WGR44" s="130"/>
      <c r="WGS44" s="131"/>
      <c r="WGT44" s="134"/>
      <c r="WGU44" s="130"/>
      <c r="WGV44" s="133"/>
      <c r="WGW44" s="145"/>
      <c r="WGX44" s="129"/>
      <c r="WGY44" s="130"/>
      <c r="WGZ44" s="130"/>
      <c r="WHA44" s="131"/>
      <c r="WHB44" s="134"/>
      <c r="WHC44" s="130"/>
      <c r="WHD44" s="133"/>
      <c r="WHE44" s="145"/>
      <c r="WHF44" s="129"/>
      <c r="WHG44" s="130"/>
      <c r="WHH44" s="130"/>
      <c r="WHI44" s="131"/>
      <c r="WHJ44" s="134"/>
      <c r="WHK44" s="130"/>
      <c r="WHL44" s="133"/>
      <c r="WHM44" s="145"/>
      <c r="WHN44" s="129"/>
      <c r="WHO44" s="130"/>
      <c r="WHP44" s="130"/>
      <c r="WHQ44" s="131"/>
      <c r="WHR44" s="134"/>
      <c r="WHS44" s="130"/>
      <c r="WHT44" s="133"/>
      <c r="WHU44" s="145"/>
      <c r="WHV44" s="129"/>
      <c r="WHW44" s="130"/>
      <c r="WHX44" s="130"/>
      <c r="WHY44" s="131"/>
      <c r="WHZ44" s="134"/>
      <c r="WIA44" s="130"/>
      <c r="WIB44" s="133"/>
      <c r="WIC44" s="145"/>
      <c r="WID44" s="129"/>
      <c r="WIE44" s="130"/>
      <c r="WIF44" s="130"/>
      <c r="WIG44" s="131"/>
      <c r="WIH44" s="134"/>
      <c r="WII44" s="130"/>
      <c r="WIJ44" s="133"/>
      <c r="WIK44" s="145"/>
      <c r="WIL44" s="129"/>
      <c r="WIM44" s="130"/>
      <c r="WIN44" s="130"/>
      <c r="WIO44" s="131"/>
      <c r="WIP44" s="134"/>
      <c r="WIQ44" s="130"/>
      <c r="WIR44" s="133"/>
      <c r="WIS44" s="145"/>
      <c r="WIT44" s="129"/>
      <c r="WIU44" s="130"/>
      <c r="WIV44" s="130"/>
      <c r="WIW44" s="131"/>
      <c r="WIX44" s="134"/>
      <c r="WIY44" s="130"/>
      <c r="WIZ44" s="133"/>
      <c r="WJA44" s="145"/>
      <c r="WJB44" s="129"/>
      <c r="WJC44" s="130"/>
      <c r="WJD44" s="130"/>
      <c r="WJE44" s="131"/>
      <c r="WJF44" s="134"/>
      <c r="WJG44" s="130"/>
      <c r="WJH44" s="133"/>
      <c r="WJI44" s="145"/>
      <c r="WJJ44" s="129"/>
      <c r="WJK44" s="130"/>
      <c r="WJL44" s="130"/>
      <c r="WJM44" s="131"/>
      <c r="WJN44" s="134"/>
      <c r="WJO44" s="130"/>
      <c r="WJP44" s="133"/>
      <c r="WJQ44" s="145"/>
      <c r="WJR44" s="129"/>
      <c r="WJS44" s="130"/>
      <c r="WJT44" s="130"/>
      <c r="WJU44" s="131"/>
      <c r="WJV44" s="134"/>
      <c r="WJW44" s="130"/>
      <c r="WJX44" s="133"/>
      <c r="WJY44" s="145"/>
      <c r="WJZ44" s="129"/>
      <c r="WKA44" s="130"/>
      <c r="WKB44" s="130"/>
      <c r="WKC44" s="131"/>
      <c r="WKD44" s="134"/>
      <c r="WKE44" s="130"/>
      <c r="WKF44" s="133"/>
      <c r="WKG44" s="145"/>
      <c r="WKH44" s="129"/>
      <c r="WKI44" s="130"/>
      <c r="WKJ44" s="130"/>
      <c r="WKK44" s="131"/>
      <c r="WKL44" s="134"/>
      <c r="WKM44" s="130"/>
      <c r="WKN44" s="133"/>
      <c r="WKO44" s="145"/>
      <c r="WKP44" s="129"/>
      <c r="WKQ44" s="130"/>
      <c r="WKR44" s="130"/>
      <c r="WKS44" s="131"/>
      <c r="WKT44" s="134"/>
      <c r="WKU44" s="130"/>
      <c r="WKV44" s="133"/>
      <c r="WKW44" s="145"/>
      <c r="WKX44" s="129"/>
      <c r="WKY44" s="130"/>
      <c r="WKZ44" s="130"/>
      <c r="WLA44" s="131"/>
      <c r="WLB44" s="134"/>
      <c r="WLC44" s="130"/>
      <c r="WLD44" s="133"/>
      <c r="WLE44" s="145"/>
      <c r="WLF44" s="129"/>
      <c r="WLG44" s="130"/>
      <c r="WLH44" s="130"/>
      <c r="WLI44" s="131"/>
      <c r="WLJ44" s="134"/>
      <c r="WLK44" s="130"/>
      <c r="WLL44" s="133"/>
      <c r="WLM44" s="145"/>
      <c r="WLN44" s="129"/>
      <c r="WLO44" s="130"/>
      <c r="WLP44" s="130"/>
      <c r="WLQ44" s="131"/>
      <c r="WLR44" s="134"/>
      <c r="WLS44" s="130"/>
      <c r="WLT44" s="133"/>
      <c r="WLU44" s="145"/>
      <c r="WLV44" s="129"/>
      <c r="WLW44" s="130"/>
      <c r="WLX44" s="130"/>
      <c r="WLY44" s="131"/>
      <c r="WLZ44" s="134"/>
      <c r="WMA44" s="130"/>
      <c r="WMB44" s="133"/>
      <c r="WMC44" s="145"/>
      <c r="WMD44" s="129"/>
      <c r="WME44" s="130"/>
      <c r="WMF44" s="130"/>
      <c r="WMG44" s="131"/>
      <c r="WMH44" s="134"/>
      <c r="WMI44" s="130"/>
      <c r="WMJ44" s="133"/>
      <c r="WMK44" s="145"/>
      <c r="WML44" s="129"/>
      <c r="WMM44" s="130"/>
      <c r="WMN44" s="130"/>
      <c r="WMO44" s="131"/>
      <c r="WMP44" s="134"/>
      <c r="WMQ44" s="130"/>
      <c r="WMR44" s="133"/>
      <c r="WMS44" s="145"/>
      <c r="WMT44" s="129"/>
      <c r="WMU44" s="130"/>
      <c r="WMV44" s="130"/>
      <c r="WMW44" s="131"/>
      <c r="WMX44" s="134"/>
      <c r="WMY44" s="130"/>
      <c r="WMZ44" s="133"/>
      <c r="WNA44" s="145"/>
      <c r="WNB44" s="129"/>
      <c r="WNC44" s="130"/>
      <c r="WND44" s="130"/>
      <c r="WNE44" s="131"/>
      <c r="WNF44" s="134"/>
      <c r="WNG44" s="130"/>
      <c r="WNH44" s="133"/>
      <c r="WNI44" s="145"/>
      <c r="WNJ44" s="129"/>
      <c r="WNK44" s="130"/>
      <c r="WNL44" s="130"/>
      <c r="WNM44" s="131"/>
      <c r="WNN44" s="134"/>
      <c r="WNO44" s="130"/>
      <c r="WNP44" s="133"/>
      <c r="WNQ44" s="145"/>
      <c r="WNR44" s="129"/>
      <c r="WNS44" s="130"/>
      <c r="WNT44" s="130"/>
      <c r="WNU44" s="131"/>
      <c r="WNV44" s="134"/>
      <c r="WNW44" s="130"/>
      <c r="WNX44" s="133"/>
      <c r="WNY44" s="145"/>
      <c r="WNZ44" s="129"/>
      <c r="WOA44" s="130"/>
      <c r="WOB44" s="130"/>
      <c r="WOC44" s="131"/>
      <c r="WOD44" s="134"/>
      <c r="WOE44" s="130"/>
      <c r="WOF44" s="133"/>
      <c r="WOG44" s="145"/>
      <c r="WOH44" s="129"/>
      <c r="WOI44" s="130"/>
      <c r="WOJ44" s="130"/>
      <c r="WOK44" s="131"/>
      <c r="WOL44" s="134"/>
      <c r="WOM44" s="130"/>
      <c r="WON44" s="133"/>
      <c r="WOO44" s="145"/>
      <c r="WOP44" s="129"/>
      <c r="WOQ44" s="130"/>
      <c r="WOR44" s="130"/>
      <c r="WOS44" s="131"/>
      <c r="WOT44" s="134"/>
      <c r="WOU44" s="130"/>
      <c r="WOV44" s="133"/>
      <c r="WOW44" s="145"/>
      <c r="WOX44" s="129"/>
      <c r="WOY44" s="130"/>
      <c r="WOZ44" s="130"/>
      <c r="WPA44" s="131"/>
      <c r="WPB44" s="134"/>
      <c r="WPC44" s="130"/>
      <c r="WPD44" s="133"/>
      <c r="WPE44" s="145"/>
      <c r="WPF44" s="129"/>
      <c r="WPG44" s="130"/>
      <c r="WPH44" s="130"/>
      <c r="WPI44" s="131"/>
      <c r="WPJ44" s="134"/>
      <c r="WPK44" s="130"/>
      <c r="WPL44" s="133"/>
      <c r="WPM44" s="145"/>
      <c r="WPN44" s="129"/>
      <c r="WPO44" s="130"/>
      <c r="WPP44" s="130"/>
      <c r="WPQ44" s="131"/>
      <c r="WPR44" s="134"/>
      <c r="WPS44" s="130"/>
      <c r="WPT44" s="133"/>
      <c r="WPU44" s="145"/>
      <c r="WPV44" s="129"/>
      <c r="WPW44" s="130"/>
      <c r="WPX44" s="130"/>
      <c r="WPY44" s="131"/>
      <c r="WPZ44" s="134"/>
      <c r="WQA44" s="130"/>
      <c r="WQB44" s="133"/>
      <c r="WQC44" s="145"/>
      <c r="WQD44" s="129"/>
      <c r="WQE44" s="130"/>
      <c r="WQF44" s="130"/>
      <c r="WQG44" s="131"/>
      <c r="WQH44" s="134"/>
      <c r="WQI44" s="130"/>
      <c r="WQJ44" s="133"/>
      <c r="WQK44" s="145"/>
      <c r="WQL44" s="129"/>
      <c r="WQM44" s="130"/>
      <c r="WQN44" s="130"/>
      <c r="WQO44" s="131"/>
      <c r="WQP44" s="134"/>
      <c r="WQQ44" s="130"/>
      <c r="WQR44" s="133"/>
      <c r="WQS44" s="145"/>
      <c r="WQT44" s="129"/>
      <c r="WQU44" s="130"/>
      <c r="WQV44" s="130"/>
      <c r="WQW44" s="131"/>
      <c r="WQX44" s="134"/>
      <c r="WQY44" s="130"/>
      <c r="WQZ44" s="133"/>
      <c r="WRA44" s="145"/>
      <c r="WRB44" s="129"/>
      <c r="WRC44" s="130"/>
      <c r="WRD44" s="130"/>
      <c r="WRE44" s="131"/>
      <c r="WRF44" s="134"/>
      <c r="WRG44" s="130"/>
      <c r="WRH44" s="133"/>
      <c r="WRI44" s="145"/>
      <c r="WRJ44" s="129"/>
      <c r="WRK44" s="130"/>
      <c r="WRL44" s="130"/>
      <c r="WRM44" s="131"/>
      <c r="WRN44" s="134"/>
      <c r="WRO44" s="130"/>
      <c r="WRP44" s="133"/>
      <c r="WRQ44" s="145"/>
      <c r="WRR44" s="129"/>
      <c r="WRS44" s="130"/>
      <c r="WRT44" s="130"/>
      <c r="WRU44" s="131"/>
      <c r="WRV44" s="134"/>
      <c r="WRW44" s="130"/>
      <c r="WRX44" s="133"/>
      <c r="WRY44" s="145"/>
      <c r="WRZ44" s="129"/>
      <c r="WSA44" s="130"/>
      <c r="WSB44" s="130"/>
      <c r="WSC44" s="131"/>
      <c r="WSD44" s="134"/>
      <c r="WSE44" s="130"/>
      <c r="WSF44" s="133"/>
      <c r="WSG44" s="145"/>
      <c r="WSH44" s="129"/>
      <c r="WSI44" s="130"/>
      <c r="WSJ44" s="130"/>
      <c r="WSK44" s="131"/>
      <c r="WSL44" s="134"/>
      <c r="WSM44" s="130"/>
      <c r="WSN44" s="133"/>
      <c r="WSO44" s="145"/>
      <c r="WSP44" s="129"/>
      <c r="WSQ44" s="130"/>
      <c r="WSR44" s="130"/>
      <c r="WSS44" s="131"/>
      <c r="WST44" s="134"/>
      <c r="WSU44" s="130"/>
      <c r="WSV44" s="133"/>
      <c r="WSW44" s="145"/>
      <c r="WSX44" s="129"/>
      <c r="WSY44" s="130"/>
      <c r="WSZ44" s="130"/>
      <c r="WTA44" s="131"/>
      <c r="WTB44" s="134"/>
      <c r="WTC44" s="130"/>
      <c r="WTD44" s="133"/>
      <c r="WTE44" s="145"/>
      <c r="WTF44" s="129"/>
      <c r="WTG44" s="130"/>
      <c r="WTH44" s="130"/>
      <c r="WTI44" s="131"/>
      <c r="WTJ44" s="134"/>
      <c r="WTK44" s="130"/>
      <c r="WTL44" s="133"/>
      <c r="WTM44" s="145"/>
      <c r="WTN44" s="129"/>
      <c r="WTO44" s="130"/>
      <c r="WTP44" s="130"/>
      <c r="WTQ44" s="131"/>
      <c r="WTR44" s="134"/>
      <c r="WTS44" s="130"/>
      <c r="WTT44" s="133"/>
      <c r="WTU44" s="145"/>
      <c r="WTV44" s="129"/>
      <c r="WTW44" s="130"/>
      <c r="WTX44" s="130"/>
      <c r="WTY44" s="131"/>
      <c r="WTZ44" s="134"/>
      <c r="WUA44" s="130"/>
      <c r="WUB44" s="133"/>
      <c r="WUC44" s="145"/>
      <c r="WUD44" s="129"/>
      <c r="WUE44" s="130"/>
      <c r="WUF44" s="130"/>
      <c r="WUG44" s="131"/>
      <c r="WUH44" s="134"/>
      <c r="WUI44" s="130"/>
      <c r="WUJ44" s="133"/>
      <c r="WUK44" s="145"/>
      <c r="WUL44" s="129"/>
      <c r="WUM44" s="130"/>
      <c r="WUN44" s="130"/>
      <c r="WUO44" s="131"/>
      <c r="WUP44" s="134"/>
      <c r="WUQ44" s="130"/>
      <c r="WUR44" s="133"/>
      <c r="WUS44" s="145"/>
      <c r="WUT44" s="129"/>
      <c r="WUU44" s="130"/>
      <c r="WUV44" s="130"/>
      <c r="WUW44" s="131"/>
      <c r="WUX44" s="134"/>
      <c r="WUY44" s="130"/>
      <c r="WUZ44" s="133"/>
      <c r="WVA44" s="145"/>
      <c r="WVB44" s="129"/>
      <c r="WVC44" s="130"/>
      <c r="WVD44" s="130"/>
      <c r="WVE44" s="131"/>
      <c r="WVF44" s="134"/>
      <c r="WVG44" s="130"/>
      <c r="WVH44" s="133"/>
      <c r="WVI44" s="145"/>
      <c r="WVJ44" s="129"/>
      <c r="WVK44" s="130"/>
      <c r="WVL44" s="130"/>
      <c r="WVM44" s="131"/>
      <c r="WVN44" s="134"/>
      <c r="WVO44" s="130"/>
      <c r="WVP44" s="133"/>
      <c r="WVQ44" s="145"/>
      <c r="WVR44" s="129"/>
      <c r="WVS44" s="130"/>
      <c r="WVT44" s="130"/>
      <c r="WVU44" s="131"/>
      <c r="WVV44" s="134"/>
      <c r="WVW44" s="130"/>
      <c r="WVX44" s="133"/>
      <c r="WVY44" s="145"/>
      <c r="WVZ44" s="129"/>
      <c r="WWA44" s="130"/>
      <c r="WWB44" s="130"/>
      <c r="WWC44" s="131"/>
      <c r="WWD44" s="134"/>
      <c r="WWE44" s="130"/>
      <c r="WWF44" s="133"/>
      <c r="WWG44" s="145"/>
      <c r="WWH44" s="129"/>
      <c r="WWI44" s="130"/>
      <c r="WWJ44" s="130"/>
      <c r="WWK44" s="131"/>
      <c r="WWL44" s="134"/>
      <c r="WWM44" s="130"/>
      <c r="WWN44" s="133"/>
      <c r="WWO44" s="145"/>
      <c r="WWP44" s="129"/>
      <c r="WWQ44" s="130"/>
      <c r="WWR44" s="130"/>
      <c r="WWS44" s="131"/>
      <c r="WWT44" s="134"/>
      <c r="WWU44" s="130"/>
      <c r="WWV44" s="133"/>
      <c r="WWW44" s="145"/>
      <c r="WWX44" s="129"/>
      <c r="WWY44" s="130"/>
      <c r="WWZ44" s="130"/>
      <c r="WXA44" s="131"/>
      <c r="WXB44" s="134"/>
      <c r="WXC44" s="130"/>
      <c r="WXD44" s="133"/>
      <c r="WXE44" s="145"/>
      <c r="WXF44" s="129"/>
      <c r="WXG44" s="130"/>
      <c r="WXH44" s="130"/>
      <c r="WXI44" s="131"/>
      <c r="WXJ44" s="134"/>
      <c r="WXK44" s="130"/>
      <c r="WXL44" s="133"/>
      <c r="WXM44" s="145"/>
      <c r="WXN44" s="129"/>
      <c r="WXO44" s="130"/>
      <c r="WXP44" s="130"/>
      <c r="WXQ44" s="131"/>
      <c r="WXR44" s="134"/>
      <c r="WXS44" s="130"/>
      <c r="WXT44" s="133"/>
      <c r="WXU44" s="145"/>
      <c r="WXV44" s="129"/>
      <c r="WXW44" s="130"/>
      <c r="WXX44" s="130"/>
      <c r="WXY44" s="131"/>
      <c r="WXZ44" s="134"/>
      <c r="WYA44" s="130"/>
      <c r="WYB44" s="133"/>
      <c r="WYC44" s="145"/>
      <c r="WYD44" s="129"/>
      <c r="WYE44" s="130"/>
      <c r="WYF44" s="130"/>
      <c r="WYG44" s="131"/>
      <c r="WYH44" s="134"/>
      <c r="WYI44" s="130"/>
      <c r="WYJ44" s="133"/>
      <c r="WYK44" s="145"/>
      <c r="WYL44" s="129"/>
      <c r="WYM44" s="130"/>
      <c r="WYN44" s="130"/>
      <c r="WYO44" s="131"/>
      <c r="WYP44" s="134"/>
      <c r="WYQ44" s="130"/>
      <c r="WYR44" s="133"/>
      <c r="WYS44" s="145"/>
      <c r="WYT44" s="129"/>
      <c r="WYU44" s="130"/>
      <c r="WYV44" s="130"/>
      <c r="WYW44" s="131"/>
      <c r="WYX44" s="134"/>
      <c r="WYY44" s="130"/>
      <c r="WYZ44" s="133"/>
      <c r="WZA44" s="145"/>
      <c r="WZB44" s="129"/>
      <c r="WZC44" s="130"/>
      <c r="WZD44" s="130"/>
      <c r="WZE44" s="131"/>
      <c r="WZF44" s="134"/>
      <c r="WZG44" s="130"/>
      <c r="WZH44" s="133"/>
      <c r="WZI44" s="145"/>
      <c r="WZJ44" s="129"/>
      <c r="WZK44" s="130"/>
      <c r="WZL44" s="130"/>
      <c r="WZM44" s="131"/>
      <c r="WZN44" s="134"/>
      <c r="WZO44" s="130"/>
      <c r="WZP44" s="133"/>
      <c r="WZQ44" s="145"/>
      <c r="WZR44" s="129"/>
      <c r="WZS44" s="130"/>
      <c r="WZT44" s="130"/>
      <c r="WZU44" s="131"/>
      <c r="WZV44" s="134"/>
      <c r="WZW44" s="130"/>
      <c r="WZX44" s="133"/>
      <c r="WZY44" s="145"/>
      <c r="WZZ44" s="129"/>
      <c r="XAA44" s="130"/>
      <c r="XAB44" s="130"/>
      <c r="XAC44" s="131"/>
      <c r="XAD44" s="134"/>
      <c r="XAE44" s="130"/>
      <c r="XAF44" s="133"/>
      <c r="XAG44" s="145"/>
      <c r="XAH44" s="129"/>
      <c r="XAI44" s="130"/>
      <c r="XAJ44" s="130"/>
      <c r="XAK44" s="131"/>
      <c r="XAL44" s="134"/>
      <c r="XAM44" s="130"/>
      <c r="XAN44" s="133"/>
      <c r="XAO44" s="145"/>
      <c r="XAP44" s="129"/>
      <c r="XAQ44" s="130"/>
      <c r="XAR44" s="130"/>
      <c r="XAS44" s="131"/>
      <c r="XAT44" s="134"/>
      <c r="XAU44" s="130"/>
      <c r="XAV44" s="133"/>
      <c r="XAW44" s="145"/>
      <c r="XAX44" s="129"/>
      <c r="XAY44" s="130"/>
      <c r="XAZ44" s="130"/>
      <c r="XBA44" s="131"/>
      <c r="XBB44" s="134"/>
      <c r="XBC44" s="130"/>
      <c r="XBD44" s="133"/>
      <c r="XBE44" s="145"/>
      <c r="XBF44" s="129"/>
      <c r="XBG44" s="130"/>
      <c r="XBH44" s="130"/>
      <c r="XBI44" s="131"/>
      <c r="XBJ44" s="134"/>
      <c r="XBK44" s="130"/>
      <c r="XBL44" s="133"/>
      <c r="XBM44" s="145"/>
      <c r="XBN44" s="129"/>
      <c r="XBO44" s="130"/>
      <c r="XBP44" s="130"/>
      <c r="XBQ44" s="131"/>
      <c r="XBR44" s="134"/>
      <c r="XBS44" s="130"/>
      <c r="XBT44" s="133"/>
      <c r="XBU44" s="145"/>
      <c r="XBV44" s="129"/>
      <c r="XBW44" s="130"/>
      <c r="XBX44" s="130"/>
      <c r="XBY44" s="131"/>
      <c r="XBZ44" s="134"/>
      <c r="XCA44" s="130"/>
      <c r="XCB44" s="133"/>
      <c r="XCC44" s="145"/>
      <c r="XCD44" s="129"/>
      <c r="XCE44" s="130"/>
      <c r="XCF44" s="130"/>
      <c r="XCG44" s="131"/>
      <c r="XCH44" s="134"/>
      <c r="XCI44" s="130"/>
      <c r="XCJ44" s="133"/>
      <c r="XCK44" s="145"/>
      <c r="XCL44" s="129"/>
      <c r="XCM44" s="130"/>
      <c r="XCN44" s="130"/>
      <c r="XCO44" s="131"/>
      <c r="XCP44" s="134"/>
      <c r="XCQ44" s="130"/>
      <c r="XCR44" s="133"/>
      <c r="XCS44" s="145"/>
      <c r="XCT44" s="129"/>
      <c r="XCU44" s="130"/>
      <c r="XCV44" s="130"/>
      <c r="XCW44" s="131"/>
      <c r="XCX44" s="134"/>
      <c r="XCY44" s="130"/>
      <c r="XCZ44" s="133"/>
      <c r="XDA44" s="145"/>
      <c r="XDB44" s="129"/>
      <c r="XDC44" s="130"/>
      <c r="XDD44" s="130"/>
      <c r="XDE44" s="131"/>
      <c r="XDF44" s="134"/>
      <c r="XDG44" s="130"/>
      <c r="XDH44" s="133"/>
      <c r="XDI44" s="145"/>
      <c r="XDJ44" s="129"/>
      <c r="XDK44" s="130"/>
      <c r="XDL44" s="130"/>
      <c r="XDM44" s="131"/>
      <c r="XDN44" s="134"/>
      <c r="XDO44" s="130"/>
      <c r="XDP44" s="133"/>
      <c r="XDQ44" s="145"/>
      <c r="XDR44" s="129"/>
      <c r="XDS44" s="130"/>
      <c r="XDT44" s="130"/>
      <c r="XDU44" s="131"/>
      <c r="XDV44" s="134"/>
      <c r="XDW44" s="130"/>
      <c r="XDX44" s="133"/>
      <c r="XDY44" s="145"/>
      <c r="XDZ44" s="129"/>
      <c r="XEA44" s="130"/>
      <c r="XEB44" s="130"/>
      <c r="XEC44" s="131"/>
      <c r="XED44" s="134"/>
      <c r="XEE44" s="130"/>
      <c r="XEF44" s="133"/>
      <c r="XEG44" s="145"/>
      <c r="XEH44" s="129"/>
      <c r="XEI44" s="130"/>
      <c r="XEJ44" s="130"/>
      <c r="XEK44" s="131"/>
      <c r="XEL44" s="134"/>
      <c r="XEM44" s="130"/>
      <c r="XEN44" s="133"/>
      <c r="XEO44" s="145"/>
      <c r="XEP44" s="129"/>
      <c r="XEQ44" s="130"/>
      <c r="XER44" s="130"/>
      <c r="XES44" s="131"/>
      <c r="XET44" s="134"/>
      <c r="XEU44" s="130"/>
      <c r="XEV44" s="133"/>
      <c r="XEW44" s="145"/>
      <c r="XEX44" s="129"/>
      <c r="XEY44" s="130"/>
      <c r="XEZ44" s="130"/>
      <c r="XFA44" s="131"/>
      <c r="XFB44" s="134"/>
      <c r="XFC44" s="130"/>
      <c r="XFD44" s="133"/>
    </row>
    <row r="45" spans="1:16384" s="4" customFormat="1" ht="57.6" customHeight="1">
      <c r="A45" s="43" t="s">
        <v>440</v>
      </c>
      <c r="B45" s="44" t="s">
        <v>459</v>
      </c>
      <c r="C45" s="45"/>
      <c r="D45" s="45" t="s">
        <v>424</v>
      </c>
      <c r="E45" s="46">
        <v>500000</v>
      </c>
      <c r="F45" s="50">
        <f>F44*0.15</f>
        <v>92.1</v>
      </c>
      <c r="G45" s="45">
        <v>7</v>
      </c>
      <c r="H45" s="48">
        <f t="shared" si="4"/>
        <v>322350000</v>
      </c>
      <c r="I45" s="48" t="s">
        <v>442</v>
      </c>
      <c r="J45" s="129"/>
      <c r="K45" s="130"/>
      <c r="L45" s="130"/>
      <c r="M45" s="131"/>
      <c r="N45" s="134"/>
      <c r="O45" s="130"/>
      <c r="P45" s="133"/>
      <c r="Q45" s="145"/>
      <c r="R45" s="129"/>
      <c r="S45" s="130"/>
      <c r="T45" s="130"/>
      <c r="U45" s="131"/>
      <c r="V45" s="134"/>
      <c r="W45" s="130"/>
      <c r="X45" s="133"/>
      <c r="Y45" s="145"/>
      <c r="Z45" s="129"/>
      <c r="AA45" s="130"/>
      <c r="AB45" s="130"/>
      <c r="AC45" s="131"/>
      <c r="AD45" s="134"/>
      <c r="AE45" s="130"/>
      <c r="AF45" s="133"/>
      <c r="AG45" s="145"/>
      <c r="AH45" s="129"/>
      <c r="AI45" s="130"/>
      <c r="AJ45" s="130"/>
      <c r="AK45" s="131"/>
      <c r="AL45" s="134"/>
      <c r="AM45" s="130"/>
      <c r="AN45" s="133"/>
      <c r="AO45" s="145"/>
      <c r="AP45" s="129"/>
      <c r="AQ45" s="130"/>
      <c r="AR45" s="130"/>
      <c r="AS45" s="131"/>
      <c r="AT45" s="134"/>
      <c r="AU45" s="130"/>
      <c r="AV45" s="133"/>
      <c r="AW45" s="145"/>
      <c r="AX45" s="129"/>
      <c r="AY45" s="130"/>
      <c r="AZ45" s="130"/>
      <c r="BA45" s="131"/>
      <c r="BB45" s="134"/>
      <c r="BC45" s="130"/>
      <c r="BD45" s="133"/>
      <c r="BE45" s="145"/>
      <c r="BF45" s="129"/>
      <c r="BG45" s="130"/>
      <c r="BH45" s="130"/>
      <c r="BI45" s="131"/>
      <c r="BJ45" s="134"/>
      <c r="BK45" s="130"/>
      <c r="BL45" s="133"/>
      <c r="BM45" s="145"/>
      <c r="BN45" s="129"/>
      <c r="BO45" s="130"/>
      <c r="BP45" s="130"/>
      <c r="BQ45" s="131"/>
      <c r="BR45" s="134"/>
      <c r="BS45" s="130"/>
      <c r="BT45" s="133"/>
      <c r="BU45" s="145"/>
      <c r="BV45" s="129"/>
      <c r="BW45" s="130"/>
      <c r="BX45" s="130"/>
      <c r="BY45" s="131"/>
      <c r="BZ45" s="134"/>
      <c r="CA45" s="130"/>
      <c r="CB45" s="133"/>
      <c r="CC45" s="145"/>
      <c r="CD45" s="129"/>
      <c r="CE45" s="130"/>
      <c r="CF45" s="130"/>
      <c r="CG45" s="131"/>
      <c r="CH45" s="134"/>
      <c r="CI45" s="130"/>
      <c r="CJ45" s="133"/>
      <c r="CK45" s="145"/>
      <c r="CL45" s="129"/>
      <c r="CM45" s="130"/>
      <c r="CN45" s="130"/>
      <c r="CO45" s="131"/>
      <c r="CP45" s="134"/>
      <c r="CQ45" s="130"/>
      <c r="CR45" s="133"/>
      <c r="CS45" s="145"/>
      <c r="CT45" s="129"/>
      <c r="CU45" s="130"/>
      <c r="CV45" s="130"/>
      <c r="CW45" s="131"/>
      <c r="CX45" s="134"/>
      <c r="CY45" s="130"/>
      <c r="CZ45" s="133"/>
      <c r="DA45" s="145"/>
      <c r="DB45" s="129"/>
      <c r="DC45" s="130"/>
      <c r="DD45" s="130"/>
      <c r="DE45" s="131"/>
      <c r="DF45" s="134"/>
      <c r="DG45" s="130"/>
      <c r="DH45" s="133"/>
      <c r="DI45" s="145"/>
      <c r="DJ45" s="129"/>
      <c r="DK45" s="130"/>
      <c r="DL45" s="130"/>
      <c r="DM45" s="131"/>
      <c r="DN45" s="134"/>
      <c r="DO45" s="130"/>
      <c r="DP45" s="133"/>
      <c r="DQ45" s="145"/>
      <c r="DR45" s="129"/>
      <c r="DS45" s="130"/>
      <c r="DT45" s="130"/>
      <c r="DU45" s="131"/>
      <c r="DV45" s="134"/>
      <c r="DW45" s="130"/>
      <c r="DX45" s="133"/>
      <c r="DY45" s="145"/>
      <c r="DZ45" s="129"/>
      <c r="EA45" s="130"/>
      <c r="EB45" s="130"/>
      <c r="EC45" s="131"/>
      <c r="ED45" s="134"/>
      <c r="EE45" s="130"/>
      <c r="EF45" s="133"/>
      <c r="EG45" s="145"/>
      <c r="EH45" s="129"/>
      <c r="EI45" s="130"/>
      <c r="EJ45" s="130"/>
      <c r="EK45" s="131"/>
      <c r="EL45" s="134"/>
      <c r="EM45" s="130"/>
      <c r="EN45" s="133"/>
      <c r="EO45" s="145"/>
      <c r="EP45" s="129"/>
      <c r="EQ45" s="130"/>
      <c r="ER45" s="130"/>
      <c r="ES45" s="131"/>
      <c r="ET45" s="134"/>
      <c r="EU45" s="130"/>
      <c r="EV45" s="133"/>
      <c r="EW45" s="145"/>
      <c r="EX45" s="129"/>
      <c r="EY45" s="130"/>
      <c r="EZ45" s="130"/>
      <c r="FA45" s="131"/>
      <c r="FB45" s="134"/>
      <c r="FC45" s="130"/>
      <c r="FD45" s="133"/>
      <c r="FE45" s="145"/>
      <c r="FF45" s="129"/>
      <c r="FG45" s="130"/>
      <c r="FH45" s="130"/>
      <c r="FI45" s="131"/>
      <c r="FJ45" s="134"/>
      <c r="FK45" s="130"/>
      <c r="FL45" s="133"/>
      <c r="FM45" s="145"/>
      <c r="FN45" s="129"/>
      <c r="FO45" s="130"/>
      <c r="FP45" s="130"/>
      <c r="FQ45" s="131"/>
      <c r="FR45" s="134"/>
      <c r="FS45" s="130"/>
      <c r="FT45" s="133"/>
      <c r="FU45" s="145"/>
      <c r="FV45" s="129"/>
      <c r="FW45" s="130"/>
      <c r="FX45" s="130"/>
      <c r="FY45" s="131"/>
      <c r="FZ45" s="134"/>
      <c r="GA45" s="130"/>
      <c r="GB45" s="133"/>
      <c r="GC45" s="145"/>
      <c r="GD45" s="129"/>
      <c r="GE45" s="130"/>
      <c r="GF45" s="130"/>
      <c r="GG45" s="131"/>
      <c r="GH45" s="134"/>
      <c r="GI45" s="130"/>
      <c r="GJ45" s="133"/>
      <c r="GK45" s="145"/>
      <c r="GL45" s="129"/>
      <c r="GM45" s="130"/>
      <c r="GN45" s="130"/>
      <c r="GO45" s="131"/>
      <c r="GP45" s="134"/>
      <c r="GQ45" s="130"/>
      <c r="GR45" s="133"/>
      <c r="GS45" s="145"/>
      <c r="GT45" s="129"/>
      <c r="GU45" s="130"/>
      <c r="GV45" s="130"/>
      <c r="GW45" s="131"/>
      <c r="GX45" s="134"/>
      <c r="GY45" s="130"/>
      <c r="GZ45" s="133"/>
      <c r="HA45" s="145"/>
      <c r="HB45" s="129"/>
      <c r="HC45" s="130"/>
      <c r="HD45" s="130"/>
      <c r="HE45" s="131"/>
      <c r="HF45" s="134"/>
      <c r="HG45" s="130"/>
      <c r="HH45" s="133"/>
      <c r="HI45" s="145"/>
      <c r="HJ45" s="129"/>
      <c r="HK45" s="130"/>
      <c r="HL45" s="130"/>
      <c r="HM45" s="131"/>
      <c r="HN45" s="134"/>
      <c r="HO45" s="130"/>
      <c r="HP45" s="133"/>
      <c r="HQ45" s="145"/>
      <c r="HR45" s="129"/>
      <c r="HS45" s="130"/>
      <c r="HT45" s="130"/>
      <c r="HU45" s="131"/>
      <c r="HV45" s="134"/>
      <c r="HW45" s="130"/>
      <c r="HX45" s="133"/>
      <c r="HY45" s="145"/>
      <c r="HZ45" s="129"/>
      <c r="IA45" s="130"/>
      <c r="IB45" s="130"/>
      <c r="IC45" s="131"/>
      <c r="ID45" s="134"/>
      <c r="IE45" s="130"/>
      <c r="IF45" s="133"/>
      <c r="IG45" s="145"/>
      <c r="IH45" s="129"/>
      <c r="II45" s="130"/>
      <c r="IJ45" s="130"/>
      <c r="IK45" s="131"/>
      <c r="IL45" s="134"/>
      <c r="IM45" s="130"/>
      <c r="IN45" s="133"/>
      <c r="IO45" s="145"/>
      <c r="IP45" s="129"/>
      <c r="IQ45" s="130"/>
      <c r="IR45" s="130"/>
      <c r="IS45" s="131"/>
      <c r="IT45" s="134"/>
      <c r="IU45" s="130"/>
      <c r="IV45" s="133"/>
      <c r="IW45" s="145"/>
      <c r="IX45" s="129"/>
      <c r="IY45" s="130"/>
      <c r="IZ45" s="130"/>
      <c r="JA45" s="131"/>
      <c r="JB45" s="134"/>
      <c r="JC45" s="130"/>
      <c r="JD45" s="133"/>
      <c r="JE45" s="145"/>
      <c r="JF45" s="129"/>
      <c r="JG45" s="130"/>
      <c r="JH45" s="130"/>
      <c r="JI45" s="131"/>
      <c r="JJ45" s="134"/>
      <c r="JK45" s="130"/>
      <c r="JL45" s="133"/>
      <c r="JM45" s="145"/>
      <c r="JN45" s="129"/>
      <c r="JO45" s="130"/>
      <c r="JP45" s="130"/>
      <c r="JQ45" s="131"/>
      <c r="JR45" s="134"/>
      <c r="JS45" s="130"/>
      <c r="JT45" s="133"/>
      <c r="JU45" s="145"/>
      <c r="JV45" s="129"/>
      <c r="JW45" s="130"/>
      <c r="JX45" s="130"/>
      <c r="JY45" s="131"/>
      <c r="JZ45" s="134"/>
      <c r="KA45" s="130"/>
      <c r="KB45" s="133"/>
      <c r="KC45" s="145"/>
      <c r="KD45" s="129"/>
      <c r="KE45" s="130"/>
      <c r="KF45" s="130"/>
      <c r="KG45" s="131"/>
      <c r="KH45" s="134"/>
      <c r="KI45" s="130"/>
      <c r="KJ45" s="133"/>
      <c r="KK45" s="145"/>
      <c r="KL45" s="129"/>
      <c r="KM45" s="130"/>
      <c r="KN45" s="130"/>
      <c r="KO45" s="131"/>
      <c r="KP45" s="134"/>
      <c r="KQ45" s="130"/>
      <c r="KR45" s="133"/>
      <c r="KS45" s="145"/>
      <c r="KT45" s="129"/>
      <c r="KU45" s="130"/>
      <c r="KV45" s="130"/>
      <c r="KW45" s="131"/>
      <c r="KX45" s="134"/>
      <c r="KY45" s="130"/>
      <c r="KZ45" s="133"/>
      <c r="LA45" s="145"/>
      <c r="LB45" s="129"/>
      <c r="LC45" s="130"/>
      <c r="LD45" s="130"/>
      <c r="LE45" s="131"/>
      <c r="LF45" s="134"/>
      <c r="LG45" s="130"/>
      <c r="LH45" s="133"/>
      <c r="LI45" s="145"/>
      <c r="LJ45" s="129"/>
      <c r="LK45" s="130"/>
      <c r="LL45" s="130"/>
      <c r="LM45" s="131"/>
      <c r="LN45" s="134"/>
      <c r="LO45" s="130"/>
      <c r="LP45" s="133"/>
      <c r="LQ45" s="145"/>
      <c r="LR45" s="129"/>
      <c r="LS45" s="130"/>
      <c r="LT45" s="130"/>
      <c r="LU45" s="131"/>
      <c r="LV45" s="134"/>
      <c r="LW45" s="130"/>
      <c r="LX45" s="133"/>
      <c r="LY45" s="145"/>
      <c r="LZ45" s="129"/>
      <c r="MA45" s="130"/>
      <c r="MB45" s="130"/>
      <c r="MC45" s="131"/>
      <c r="MD45" s="134"/>
      <c r="ME45" s="130"/>
      <c r="MF45" s="133"/>
      <c r="MG45" s="145"/>
      <c r="MH45" s="129"/>
      <c r="MI45" s="130"/>
      <c r="MJ45" s="130"/>
      <c r="MK45" s="131"/>
      <c r="ML45" s="134"/>
      <c r="MM45" s="130"/>
      <c r="MN45" s="133"/>
      <c r="MO45" s="145"/>
      <c r="MP45" s="129"/>
      <c r="MQ45" s="130"/>
      <c r="MR45" s="130"/>
      <c r="MS45" s="131"/>
      <c r="MT45" s="134"/>
      <c r="MU45" s="130"/>
      <c r="MV45" s="133"/>
      <c r="MW45" s="145"/>
      <c r="MX45" s="129"/>
      <c r="MY45" s="130"/>
      <c r="MZ45" s="130"/>
      <c r="NA45" s="131"/>
      <c r="NB45" s="134"/>
      <c r="NC45" s="130"/>
      <c r="ND45" s="133"/>
      <c r="NE45" s="145"/>
      <c r="NF45" s="129"/>
      <c r="NG45" s="130"/>
      <c r="NH45" s="130"/>
      <c r="NI45" s="131"/>
      <c r="NJ45" s="134"/>
      <c r="NK45" s="130"/>
      <c r="NL45" s="133"/>
      <c r="NM45" s="145"/>
      <c r="NN45" s="129"/>
      <c r="NO45" s="130"/>
      <c r="NP45" s="130"/>
      <c r="NQ45" s="131"/>
      <c r="NR45" s="134"/>
      <c r="NS45" s="130"/>
      <c r="NT45" s="133"/>
      <c r="NU45" s="145"/>
      <c r="NV45" s="129"/>
      <c r="NW45" s="130"/>
      <c r="NX45" s="130"/>
      <c r="NY45" s="131"/>
      <c r="NZ45" s="134"/>
      <c r="OA45" s="130"/>
      <c r="OB45" s="133"/>
      <c r="OC45" s="145"/>
      <c r="OD45" s="129"/>
      <c r="OE45" s="130"/>
      <c r="OF45" s="130"/>
      <c r="OG45" s="131"/>
      <c r="OH45" s="134"/>
      <c r="OI45" s="130"/>
      <c r="OJ45" s="133"/>
      <c r="OK45" s="145"/>
      <c r="OL45" s="129"/>
      <c r="OM45" s="130"/>
      <c r="ON45" s="130"/>
      <c r="OO45" s="131"/>
      <c r="OP45" s="134"/>
      <c r="OQ45" s="130"/>
      <c r="OR45" s="133"/>
      <c r="OS45" s="145"/>
      <c r="OT45" s="129"/>
      <c r="OU45" s="130"/>
      <c r="OV45" s="130"/>
      <c r="OW45" s="131"/>
      <c r="OX45" s="134"/>
      <c r="OY45" s="130"/>
      <c r="OZ45" s="133"/>
      <c r="PA45" s="145"/>
      <c r="PB45" s="129"/>
      <c r="PC45" s="130"/>
      <c r="PD45" s="130"/>
      <c r="PE45" s="131"/>
      <c r="PF45" s="134"/>
      <c r="PG45" s="130"/>
      <c r="PH45" s="133"/>
      <c r="PI45" s="145"/>
      <c r="PJ45" s="129"/>
      <c r="PK45" s="130"/>
      <c r="PL45" s="130"/>
      <c r="PM45" s="131"/>
      <c r="PN45" s="134"/>
      <c r="PO45" s="130"/>
      <c r="PP45" s="133"/>
      <c r="PQ45" s="145"/>
      <c r="PR45" s="129"/>
      <c r="PS45" s="130"/>
      <c r="PT45" s="130"/>
      <c r="PU45" s="131"/>
      <c r="PV45" s="134"/>
      <c r="PW45" s="130"/>
      <c r="PX45" s="133"/>
      <c r="PY45" s="145"/>
      <c r="PZ45" s="129"/>
      <c r="QA45" s="130"/>
      <c r="QB45" s="130"/>
      <c r="QC45" s="131"/>
      <c r="QD45" s="134"/>
      <c r="QE45" s="130"/>
      <c r="QF45" s="133"/>
      <c r="QG45" s="145"/>
      <c r="QH45" s="129"/>
      <c r="QI45" s="130"/>
      <c r="QJ45" s="130"/>
      <c r="QK45" s="131"/>
      <c r="QL45" s="134"/>
      <c r="QM45" s="130"/>
      <c r="QN45" s="133"/>
      <c r="QO45" s="145"/>
      <c r="QP45" s="129"/>
      <c r="QQ45" s="130"/>
      <c r="QR45" s="130"/>
      <c r="QS45" s="131"/>
      <c r="QT45" s="134"/>
      <c r="QU45" s="130"/>
      <c r="QV45" s="133"/>
      <c r="QW45" s="145"/>
      <c r="QX45" s="129"/>
      <c r="QY45" s="130"/>
      <c r="QZ45" s="130"/>
      <c r="RA45" s="131"/>
      <c r="RB45" s="134"/>
      <c r="RC45" s="130"/>
      <c r="RD45" s="133"/>
      <c r="RE45" s="145"/>
      <c r="RF45" s="129"/>
      <c r="RG45" s="130"/>
      <c r="RH45" s="130"/>
      <c r="RI45" s="131"/>
      <c r="RJ45" s="134"/>
      <c r="RK45" s="130"/>
      <c r="RL45" s="133"/>
      <c r="RM45" s="145"/>
      <c r="RN45" s="129"/>
      <c r="RO45" s="130"/>
      <c r="RP45" s="130"/>
      <c r="RQ45" s="131"/>
      <c r="RR45" s="134"/>
      <c r="RS45" s="130"/>
      <c r="RT45" s="133"/>
      <c r="RU45" s="145"/>
      <c r="RV45" s="129"/>
      <c r="RW45" s="130"/>
      <c r="RX45" s="130"/>
      <c r="RY45" s="131"/>
      <c r="RZ45" s="134"/>
      <c r="SA45" s="130"/>
      <c r="SB45" s="133"/>
      <c r="SC45" s="145"/>
      <c r="SD45" s="129"/>
      <c r="SE45" s="130"/>
      <c r="SF45" s="130"/>
      <c r="SG45" s="131"/>
      <c r="SH45" s="134"/>
      <c r="SI45" s="130"/>
      <c r="SJ45" s="133"/>
      <c r="SK45" s="145"/>
      <c r="SL45" s="129"/>
      <c r="SM45" s="130"/>
      <c r="SN45" s="130"/>
      <c r="SO45" s="131"/>
      <c r="SP45" s="134"/>
      <c r="SQ45" s="130"/>
      <c r="SR45" s="133"/>
      <c r="SS45" s="145"/>
      <c r="ST45" s="129"/>
      <c r="SU45" s="130"/>
      <c r="SV45" s="130"/>
      <c r="SW45" s="131"/>
      <c r="SX45" s="134"/>
      <c r="SY45" s="130"/>
      <c r="SZ45" s="133"/>
      <c r="TA45" s="145"/>
      <c r="TB45" s="129"/>
      <c r="TC45" s="130"/>
      <c r="TD45" s="130"/>
      <c r="TE45" s="131"/>
      <c r="TF45" s="134"/>
      <c r="TG45" s="130"/>
      <c r="TH45" s="133"/>
      <c r="TI45" s="145"/>
      <c r="TJ45" s="129"/>
      <c r="TK45" s="130"/>
      <c r="TL45" s="130"/>
      <c r="TM45" s="131"/>
      <c r="TN45" s="134"/>
      <c r="TO45" s="130"/>
      <c r="TP45" s="133"/>
      <c r="TQ45" s="145"/>
      <c r="TR45" s="129"/>
      <c r="TS45" s="130"/>
      <c r="TT45" s="130"/>
      <c r="TU45" s="131"/>
      <c r="TV45" s="134"/>
      <c r="TW45" s="130"/>
      <c r="TX45" s="133"/>
      <c r="TY45" s="145"/>
      <c r="TZ45" s="129"/>
      <c r="UA45" s="130"/>
      <c r="UB45" s="130"/>
      <c r="UC45" s="131"/>
      <c r="UD45" s="134"/>
      <c r="UE45" s="130"/>
      <c r="UF45" s="133"/>
      <c r="UG45" s="145"/>
      <c r="UH45" s="129"/>
      <c r="UI45" s="130"/>
      <c r="UJ45" s="130"/>
      <c r="UK45" s="131"/>
      <c r="UL45" s="134"/>
      <c r="UM45" s="130"/>
      <c r="UN45" s="133"/>
      <c r="UO45" s="145"/>
      <c r="UP45" s="129"/>
      <c r="UQ45" s="130"/>
      <c r="UR45" s="130"/>
      <c r="US45" s="131"/>
      <c r="UT45" s="134"/>
      <c r="UU45" s="130"/>
      <c r="UV45" s="133"/>
      <c r="UW45" s="145"/>
      <c r="UX45" s="129"/>
      <c r="UY45" s="130"/>
      <c r="UZ45" s="130"/>
      <c r="VA45" s="131"/>
      <c r="VB45" s="134"/>
      <c r="VC45" s="130"/>
      <c r="VD45" s="133"/>
      <c r="VE45" s="145"/>
      <c r="VF45" s="129"/>
      <c r="VG45" s="130"/>
      <c r="VH45" s="130"/>
      <c r="VI45" s="131"/>
      <c r="VJ45" s="134"/>
      <c r="VK45" s="130"/>
      <c r="VL45" s="133"/>
      <c r="VM45" s="145"/>
      <c r="VN45" s="129"/>
      <c r="VO45" s="130"/>
      <c r="VP45" s="130"/>
      <c r="VQ45" s="131"/>
      <c r="VR45" s="134"/>
      <c r="VS45" s="130"/>
      <c r="VT45" s="133"/>
      <c r="VU45" s="145"/>
      <c r="VV45" s="129"/>
      <c r="VW45" s="130"/>
      <c r="VX45" s="130"/>
      <c r="VY45" s="131"/>
      <c r="VZ45" s="134"/>
      <c r="WA45" s="130"/>
      <c r="WB45" s="133"/>
      <c r="WC45" s="145"/>
      <c r="WD45" s="129"/>
      <c r="WE45" s="130"/>
      <c r="WF45" s="130"/>
      <c r="WG45" s="131"/>
      <c r="WH45" s="134"/>
      <c r="WI45" s="130"/>
      <c r="WJ45" s="133"/>
      <c r="WK45" s="145"/>
      <c r="WL45" s="129"/>
      <c r="WM45" s="130"/>
      <c r="WN45" s="130"/>
      <c r="WO45" s="131"/>
      <c r="WP45" s="134"/>
      <c r="WQ45" s="130"/>
      <c r="WR45" s="133"/>
      <c r="WS45" s="145"/>
      <c r="WT45" s="129"/>
      <c r="WU45" s="130"/>
      <c r="WV45" s="130"/>
      <c r="WW45" s="131"/>
      <c r="WX45" s="134"/>
      <c r="WY45" s="130"/>
      <c r="WZ45" s="133"/>
      <c r="XA45" s="145"/>
      <c r="XB45" s="129"/>
      <c r="XC45" s="130"/>
      <c r="XD45" s="130"/>
      <c r="XE45" s="131"/>
      <c r="XF45" s="134"/>
      <c r="XG45" s="130"/>
      <c r="XH45" s="133"/>
      <c r="XI45" s="145"/>
      <c r="XJ45" s="129"/>
      <c r="XK45" s="130"/>
      <c r="XL45" s="130"/>
      <c r="XM45" s="131"/>
      <c r="XN45" s="134"/>
      <c r="XO45" s="130"/>
      <c r="XP45" s="133"/>
      <c r="XQ45" s="145"/>
      <c r="XR45" s="129"/>
      <c r="XS45" s="130"/>
      <c r="XT45" s="130"/>
      <c r="XU45" s="131"/>
      <c r="XV45" s="134"/>
      <c r="XW45" s="130"/>
      <c r="XX45" s="133"/>
      <c r="XY45" s="145"/>
      <c r="XZ45" s="129"/>
      <c r="YA45" s="130"/>
      <c r="YB45" s="130"/>
      <c r="YC45" s="131"/>
      <c r="YD45" s="134"/>
      <c r="YE45" s="130"/>
      <c r="YF45" s="133"/>
      <c r="YG45" s="145"/>
      <c r="YH45" s="129"/>
      <c r="YI45" s="130"/>
      <c r="YJ45" s="130"/>
      <c r="YK45" s="131"/>
      <c r="YL45" s="134"/>
      <c r="YM45" s="130"/>
      <c r="YN45" s="133"/>
      <c r="YO45" s="145"/>
      <c r="YP45" s="129"/>
      <c r="YQ45" s="130"/>
      <c r="YR45" s="130"/>
      <c r="YS45" s="131"/>
      <c r="YT45" s="134"/>
      <c r="YU45" s="130"/>
      <c r="YV45" s="133"/>
      <c r="YW45" s="145"/>
      <c r="YX45" s="129"/>
      <c r="YY45" s="130"/>
      <c r="YZ45" s="130"/>
      <c r="ZA45" s="131"/>
      <c r="ZB45" s="134"/>
      <c r="ZC45" s="130"/>
      <c r="ZD45" s="133"/>
      <c r="ZE45" s="145"/>
      <c r="ZF45" s="129"/>
      <c r="ZG45" s="130"/>
      <c r="ZH45" s="130"/>
      <c r="ZI45" s="131"/>
      <c r="ZJ45" s="134"/>
      <c r="ZK45" s="130"/>
      <c r="ZL45" s="133"/>
      <c r="ZM45" s="145"/>
      <c r="ZN45" s="129"/>
      <c r="ZO45" s="130"/>
      <c r="ZP45" s="130"/>
      <c r="ZQ45" s="131"/>
      <c r="ZR45" s="134"/>
      <c r="ZS45" s="130"/>
      <c r="ZT45" s="133"/>
      <c r="ZU45" s="145"/>
      <c r="ZV45" s="129"/>
      <c r="ZW45" s="130"/>
      <c r="ZX45" s="130"/>
      <c r="ZY45" s="131"/>
      <c r="ZZ45" s="134"/>
      <c r="AAA45" s="130"/>
      <c r="AAB45" s="133"/>
      <c r="AAC45" s="145"/>
      <c r="AAD45" s="129"/>
      <c r="AAE45" s="130"/>
      <c r="AAF45" s="130"/>
      <c r="AAG45" s="131"/>
      <c r="AAH45" s="134"/>
      <c r="AAI45" s="130"/>
      <c r="AAJ45" s="133"/>
      <c r="AAK45" s="145"/>
      <c r="AAL45" s="129"/>
      <c r="AAM45" s="130"/>
      <c r="AAN45" s="130"/>
      <c r="AAO45" s="131"/>
      <c r="AAP45" s="134"/>
      <c r="AAQ45" s="130"/>
      <c r="AAR45" s="133"/>
      <c r="AAS45" s="145"/>
      <c r="AAT45" s="129"/>
      <c r="AAU45" s="130"/>
      <c r="AAV45" s="130"/>
      <c r="AAW45" s="131"/>
      <c r="AAX45" s="134"/>
      <c r="AAY45" s="130"/>
      <c r="AAZ45" s="133"/>
      <c r="ABA45" s="145"/>
      <c r="ABB45" s="129"/>
      <c r="ABC45" s="130"/>
      <c r="ABD45" s="130"/>
      <c r="ABE45" s="131"/>
      <c r="ABF45" s="134"/>
      <c r="ABG45" s="130"/>
      <c r="ABH45" s="133"/>
      <c r="ABI45" s="145"/>
      <c r="ABJ45" s="129"/>
      <c r="ABK45" s="130"/>
      <c r="ABL45" s="130"/>
      <c r="ABM45" s="131"/>
      <c r="ABN45" s="134"/>
      <c r="ABO45" s="130"/>
      <c r="ABP45" s="133"/>
      <c r="ABQ45" s="145"/>
      <c r="ABR45" s="129"/>
      <c r="ABS45" s="130"/>
      <c r="ABT45" s="130"/>
      <c r="ABU45" s="131"/>
      <c r="ABV45" s="134"/>
      <c r="ABW45" s="130"/>
      <c r="ABX45" s="133"/>
      <c r="ABY45" s="145"/>
      <c r="ABZ45" s="129"/>
      <c r="ACA45" s="130"/>
      <c r="ACB45" s="130"/>
      <c r="ACC45" s="131"/>
      <c r="ACD45" s="134"/>
      <c r="ACE45" s="130"/>
      <c r="ACF45" s="133"/>
      <c r="ACG45" s="145"/>
      <c r="ACH45" s="129"/>
      <c r="ACI45" s="130"/>
      <c r="ACJ45" s="130"/>
      <c r="ACK45" s="131"/>
      <c r="ACL45" s="134"/>
      <c r="ACM45" s="130"/>
      <c r="ACN45" s="133"/>
      <c r="ACO45" s="145"/>
      <c r="ACP45" s="129"/>
      <c r="ACQ45" s="130"/>
      <c r="ACR45" s="130"/>
      <c r="ACS45" s="131"/>
      <c r="ACT45" s="134"/>
      <c r="ACU45" s="130"/>
      <c r="ACV45" s="133"/>
      <c r="ACW45" s="145"/>
      <c r="ACX45" s="129"/>
      <c r="ACY45" s="130"/>
      <c r="ACZ45" s="130"/>
      <c r="ADA45" s="131"/>
      <c r="ADB45" s="134"/>
      <c r="ADC45" s="130"/>
      <c r="ADD45" s="133"/>
      <c r="ADE45" s="145"/>
      <c r="ADF45" s="129"/>
      <c r="ADG45" s="130"/>
      <c r="ADH45" s="130"/>
      <c r="ADI45" s="131"/>
      <c r="ADJ45" s="134"/>
      <c r="ADK45" s="130"/>
      <c r="ADL45" s="133"/>
      <c r="ADM45" s="145"/>
      <c r="ADN45" s="129"/>
      <c r="ADO45" s="130"/>
      <c r="ADP45" s="130"/>
      <c r="ADQ45" s="131"/>
      <c r="ADR45" s="134"/>
      <c r="ADS45" s="130"/>
      <c r="ADT45" s="133"/>
      <c r="ADU45" s="145"/>
      <c r="ADV45" s="129"/>
      <c r="ADW45" s="130"/>
      <c r="ADX45" s="130"/>
      <c r="ADY45" s="131"/>
      <c r="ADZ45" s="134"/>
      <c r="AEA45" s="130"/>
      <c r="AEB45" s="133"/>
      <c r="AEC45" s="145"/>
      <c r="AED45" s="129"/>
      <c r="AEE45" s="130"/>
      <c r="AEF45" s="130"/>
      <c r="AEG45" s="131"/>
      <c r="AEH45" s="134"/>
      <c r="AEI45" s="130"/>
      <c r="AEJ45" s="133"/>
      <c r="AEK45" s="145"/>
      <c r="AEL45" s="129"/>
      <c r="AEM45" s="130"/>
      <c r="AEN45" s="130"/>
      <c r="AEO45" s="131"/>
      <c r="AEP45" s="134"/>
      <c r="AEQ45" s="130"/>
      <c r="AER45" s="133"/>
      <c r="AES45" s="145"/>
      <c r="AET45" s="129"/>
      <c r="AEU45" s="130"/>
      <c r="AEV45" s="130"/>
      <c r="AEW45" s="131"/>
      <c r="AEX45" s="134"/>
      <c r="AEY45" s="130"/>
      <c r="AEZ45" s="133"/>
      <c r="AFA45" s="145"/>
      <c r="AFB45" s="129"/>
      <c r="AFC45" s="130"/>
      <c r="AFD45" s="130"/>
      <c r="AFE45" s="131"/>
      <c r="AFF45" s="134"/>
      <c r="AFG45" s="130"/>
      <c r="AFH45" s="133"/>
      <c r="AFI45" s="145"/>
      <c r="AFJ45" s="129"/>
      <c r="AFK45" s="130"/>
      <c r="AFL45" s="130"/>
      <c r="AFM45" s="131"/>
      <c r="AFN45" s="134"/>
      <c r="AFO45" s="130"/>
      <c r="AFP45" s="133"/>
      <c r="AFQ45" s="145"/>
      <c r="AFR45" s="129"/>
      <c r="AFS45" s="130"/>
      <c r="AFT45" s="130"/>
      <c r="AFU45" s="131"/>
      <c r="AFV45" s="134"/>
      <c r="AFW45" s="130"/>
      <c r="AFX45" s="133"/>
      <c r="AFY45" s="145"/>
      <c r="AFZ45" s="129"/>
      <c r="AGA45" s="130"/>
      <c r="AGB45" s="130"/>
      <c r="AGC45" s="131"/>
      <c r="AGD45" s="134"/>
      <c r="AGE45" s="130"/>
      <c r="AGF45" s="133"/>
      <c r="AGG45" s="145"/>
      <c r="AGH45" s="129"/>
      <c r="AGI45" s="130"/>
      <c r="AGJ45" s="130"/>
      <c r="AGK45" s="131"/>
      <c r="AGL45" s="134"/>
      <c r="AGM45" s="130"/>
      <c r="AGN45" s="133"/>
      <c r="AGO45" s="145"/>
      <c r="AGP45" s="129"/>
      <c r="AGQ45" s="130"/>
      <c r="AGR45" s="130"/>
      <c r="AGS45" s="131"/>
      <c r="AGT45" s="134"/>
      <c r="AGU45" s="130"/>
      <c r="AGV45" s="133"/>
      <c r="AGW45" s="145"/>
      <c r="AGX45" s="129"/>
      <c r="AGY45" s="130"/>
      <c r="AGZ45" s="130"/>
      <c r="AHA45" s="131"/>
      <c r="AHB45" s="134"/>
      <c r="AHC45" s="130"/>
      <c r="AHD45" s="133"/>
      <c r="AHE45" s="145"/>
      <c r="AHF45" s="129"/>
      <c r="AHG45" s="130"/>
      <c r="AHH45" s="130"/>
      <c r="AHI45" s="131"/>
      <c r="AHJ45" s="134"/>
      <c r="AHK45" s="130"/>
      <c r="AHL45" s="133"/>
      <c r="AHM45" s="145"/>
      <c r="AHN45" s="129"/>
      <c r="AHO45" s="130"/>
      <c r="AHP45" s="130"/>
      <c r="AHQ45" s="131"/>
      <c r="AHR45" s="134"/>
      <c r="AHS45" s="130"/>
      <c r="AHT45" s="133"/>
      <c r="AHU45" s="145"/>
      <c r="AHV45" s="129"/>
      <c r="AHW45" s="130"/>
      <c r="AHX45" s="130"/>
      <c r="AHY45" s="131"/>
      <c r="AHZ45" s="134"/>
      <c r="AIA45" s="130"/>
      <c r="AIB45" s="133"/>
      <c r="AIC45" s="145"/>
      <c r="AID45" s="129"/>
      <c r="AIE45" s="130"/>
      <c r="AIF45" s="130"/>
      <c r="AIG45" s="131"/>
      <c r="AIH45" s="134"/>
      <c r="AII45" s="130"/>
      <c r="AIJ45" s="133"/>
      <c r="AIK45" s="145"/>
      <c r="AIL45" s="129"/>
      <c r="AIM45" s="130"/>
      <c r="AIN45" s="130"/>
      <c r="AIO45" s="131"/>
      <c r="AIP45" s="134"/>
      <c r="AIQ45" s="130"/>
      <c r="AIR45" s="133"/>
      <c r="AIS45" s="145"/>
      <c r="AIT45" s="129"/>
      <c r="AIU45" s="130"/>
      <c r="AIV45" s="130"/>
      <c r="AIW45" s="131"/>
      <c r="AIX45" s="134"/>
      <c r="AIY45" s="130"/>
      <c r="AIZ45" s="133"/>
      <c r="AJA45" s="145"/>
      <c r="AJB45" s="129"/>
      <c r="AJC45" s="130"/>
      <c r="AJD45" s="130"/>
      <c r="AJE45" s="131"/>
      <c r="AJF45" s="134"/>
      <c r="AJG45" s="130"/>
      <c r="AJH45" s="133"/>
      <c r="AJI45" s="145"/>
      <c r="AJJ45" s="129"/>
      <c r="AJK45" s="130"/>
      <c r="AJL45" s="130"/>
      <c r="AJM45" s="131"/>
      <c r="AJN45" s="134"/>
      <c r="AJO45" s="130"/>
      <c r="AJP45" s="133"/>
      <c r="AJQ45" s="145"/>
      <c r="AJR45" s="129"/>
      <c r="AJS45" s="130"/>
      <c r="AJT45" s="130"/>
      <c r="AJU45" s="131"/>
      <c r="AJV45" s="134"/>
      <c r="AJW45" s="130"/>
      <c r="AJX45" s="133"/>
      <c r="AJY45" s="145"/>
      <c r="AJZ45" s="129"/>
      <c r="AKA45" s="130"/>
      <c r="AKB45" s="130"/>
      <c r="AKC45" s="131"/>
      <c r="AKD45" s="134"/>
      <c r="AKE45" s="130"/>
      <c r="AKF45" s="133"/>
      <c r="AKG45" s="145"/>
      <c r="AKH45" s="129"/>
      <c r="AKI45" s="130"/>
      <c r="AKJ45" s="130"/>
      <c r="AKK45" s="131"/>
      <c r="AKL45" s="134"/>
      <c r="AKM45" s="130"/>
      <c r="AKN45" s="133"/>
      <c r="AKO45" s="145"/>
      <c r="AKP45" s="129"/>
      <c r="AKQ45" s="130"/>
      <c r="AKR45" s="130"/>
      <c r="AKS45" s="131"/>
      <c r="AKT45" s="134"/>
      <c r="AKU45" s="130"/>
      <c r="AKV45" s="133"/>
      <c r="AKW45" s="145"/>
      <c r="AKX45" s="129"/>
      <c r="AKY45" s="130"/>
      <c r="AKZ45" s="130"/>
      <c r="ALA45" s="131"/>
      <c r="ALB45" s="134"/>
      <c r="ALC45" s="130"/>
      <c r="ALD45" s="133"/>
      <c r="ALE45" s="145"/>
      <c r="ALF45" s="129"/>
      <c r="ALG45" s="130"/>
      <c r="ALH45" s="130"/>
      <c r="ALI45" s="131"/>
      <c r="ALJ45" s="134"/>
      <c r="ALK45" s="130"/>
      <c r="ALL45" s="133"/>
      <c r="ALM45" s="145"/>
      <c r="ALN45" s="129"/>
      <c r="ALO45" s="130"/>
      <c r="ALP45" s="130"/>
      <c r="ALQ45" s="131"/>
      <c r="ALR45" s="134"/>
      <c r="ALS45" s="130"/>
      <c r="ALT45" s="133"/>
      <c r="ALU45" s="145"/>
      <c r="ALV45" s="129"/>
      <c r="ALW45" s="130"/>
      <c r="ALX45" s="130"/>
      <c r="ALY45" s="131"/>
      <c r="ALZ45" s="134"/>
      <c r="AMA45" s="130"/>
      <c r="AMB45" s="133"/>
      <c r="AMC45" s="145"/>
      <c r="AMD45" s="129"/>
      <c r="AME45" s="130"/>
      <c r="AMF45" s="130"/>
      <c r="AMG45" s="131"/>
      <c r="AMH45" s="134"/>
      <c r="AMI45" s="130"/>
      <c r="AMJ45" s="133"/>
      <c r="AMK45" s="145"/>
      <c r="AML45" s="129"/>
      <c r="AMM45" s="130"/>
      <c r="AMN45" s="130"/>
      <c r="AMO45" s="131"/>
      <c r="AMP45" s="134"/>
      <c r="AMQ45" s="130"/>
      <c r="AMR45" s="133"/>
      <c r="AMS45" s="145"/>
      <c r="AMT45" s="129"/>
      <c r="AMU45" s="130"/>
      <c r="AMV45" s="130"/>
      <c r="AMW45" s="131"/>
      <c r="AMX45" s="134"/>
      <c r="AMY45" s="130"/>
      <c r="AMZ45" s="133"/>
      <c r="ANA45" s="145"/>
      <c r="ANB45" s="129"/>
      <c r="ANC45" s="130"/>
      <c r="AND45" s="130"/>
      <c r="ANE45" s="131"/>
      <c r="ANF45" s="134"/>
      <c r="ANG45" s="130"/>
      <c r="ANH45" s="133"/>
      <c r="ANI45" s="145"/>
      <c r="ANJ45" s="129"/>
      <c r="ANK45" s="130"/>
      <c r="ANL45" s="130"/>
      <c r="ANM45" s="131"/>
      <c r="ANN45" s="134"/>
      <c r="ANO45" s="130"/>
      <c r="ANP45" s="133"/>
      <c r="ANQ45" s="145"/>
      <c r="ANR45" s="129"/>
      <c r="ANS45" s="130"/>
      <c r="ANT45" s="130"/>
      <c r="ANU45" s="131"/>
      <c r="ANV45" s="134"/>
      <c r="ANW45" s="130"/>
      <c r="ANX45" s="133"/>
      <c r="ANY45" s="145"/>
      <c r="ANZ45" s="129"/>
      <c r="AOA45" s="130"/>
      <c r="AOB45" s="130"/>
      <c r="AOC45" s="131"/>
      <c r="AOD45" s="134"/>
      <c r="AOE45" s="130"/>
      <c r="AOF45" s="133"/>
      <c r="AOG45" s="145"/>
      <c r="AOH45" s="129"/>
      <c r="AOI45" s="130"/>
      <c r="AOJ45" s="130"/>
      <c r="AOK45" s="131"/>
      <c r="AOL45" s="134"/>
      <c r="AOM45" s="130"/>
      <c r="AON45" s="133"/>
      <c r="AOO45" s="145"/>
      <c r="AOP45" s="129"/>
      <c r="AOQ45" s="130"/>
      <c r="AOR45" s="130"/>
      <c r="AOS45" s="131"/>
      <c r="AOT45" s="134"/>
      <c r="AOU45" s="130"/>
      <c r="AOV45" s="133"/>
      <c r="AOW45" s="145"/>
      <c r="AOX45" s="129"/>
      <c r="AOY45" s="130"/>
      <c r="AOZ45" s="130"/>
      <c r="APA45" s="131"/>
      <c r="APB45" s="134"/>
      <c r="APC45" s="130"/>
      <c r="APD45" s="133"/>
      <c r="APE45" s="145"/>
      <c r="APF45" s="129"/>
      <c r="APG45" s="130"/>
      <c r="APH45" s="130"/>
      <c r="API45" s="131"/>
      <c r="APJ45" s="134"/>
      <c r="APK45" s="130"/>
      <c r="APL45" s="133"/>
      <c r="APM45" s="145"/>
      <c r="APN45" s="129"/>
      <c r="APO45" s="130"/>
      <c r="APP45" s="130"/>
      <c r="APQ45" s="131"/>
      <c r="APR45" s="134"/>
      <c r="APS45" s="130"/>
      <c r="APT45" s="133"/>
      <c r="APU45" s="145"/>
      <c r="APV45" s="129"/>
      <c r="APW45" s="130"/>
      <c r="APX45" s="130"/>
      <c r="APY45" s="131"/>
      <c r="APZ45" s="134"/>
      <c r="AQA45" s="130"/>
      <c r="AQB45" s="133"/>
      <c r="AQC45" s="145"/>
      <c r="AQD45" s="129"/>
      <c r="AQE45" s="130"/>
      <c r="AQF45" s="130"/>
      <c r="AQG45" s="131"/>
      <c r="AQH45" s="134"/>
      <c r="AQI45" s="130"/>
      <c r="AQJ45" s="133"/>
      <c r="AQK45" s="145"/>
      <c r="AQL45" s="129"/>
      <c r="AQM45" s="130"/>
      <c r="AQN45" s="130"/>
      <c r="AQO45" s="131"/>
      <c r="AQP45" s="134"/>
      <c r="AQQ45" s="130"/>
      <c r="AQR45" s="133"/>
      <c r="AQS45" s="145"/>
      <c r="AQT45" s="129"/>
      <c r="AQU45" s="130"/>
      <c r="AQV45" s="130"/>
      <c r="AQW45" s="131"/>
      <c r="AQX45" s="134"/>
      <c r="AQY45" s="130"/>
      <c r="AQZ45" s="133"/>
      <c r="ARA45" s="145"/>
      <c r="ARB45" s="129"/>
      <c r="ARC45" s="130"/>
      <c r="ARD45" s="130"/>
      <c r="ARE45" s="131"/>
      <c r="ARF45" s="134"/>
      <c r="ARG45" s="130"/>
      <c r="ARH45" s="133"/>
      <c r="ARI45" s="145"/>
      <c r="ARJ45" s="129"/>
      <c r="ARK45" s="130"/>
      <c r="ARL45" s="130"/>
      <c r="ARM45" s="131"/>
      <c r="ARN45" s="134"/>
      <c r="ARO45" s="130"/>
      <c r="ARP45" s="133"/>
      <c r="ARQ45" s="145"/>
      <c r="ARR45" s="129"/>
      <c r="ARS45" s="130"/>
      <c r="ART45" s="130"/>
      <c r="ARU45" s="131"/>
      <c r="ARV45" s="134"/>
      <c r="ARW45" s="130"/>
      <c r="ARX45" s="133"/>
      <c r="ARY45" s="145"/>
      <c r="ARZ45" s="129"/>
      <c r="ASA45" s="130"/>
      <c r="ASB45" s="130"/>
      <c r="ASC45" s="131"/>
      <c r="ASD45" s="134"/>
      <c r="ASE45" s="130"/>
      <c r="ASF45" s="133"/>
      <c r="ASG45" s="145"/>
      <c r="ASH45" s="129"/>
      <c r="ASI45" s="130"/>
      <c r="ASJ45" s="130"/>
      <c r="ASK45" s="131"/>
      <c r="ASL45" s="134"/>
      <c r="ASM45" s="130"/>
      <c r="ASN45" s="133"/>
      <c r="ASO45" s="145"/>
      <c r="ASP45" s="129"/>
      <c r="ASQ45" s="130"/>
      <c r="ASR45" s="130"/>
      <c r="ASS45" s="131"/>
      <c r="AST45" s="134"/>
      <c r="ASU45" s="130"/>
      <c r="ASV45" s="133"/>
      <c r="ASW45" s="145"/>
      <c r="ASX45" s="129"/>
      <c r="ASY45" s="130"/>
      <c r="ASZ45" s="130"/>
      <c r="ATA45" s="131"/>
      <c r="ATB45" s="134"/>
      <c r="ATC45" s="130"/>
      <c r="ATD45" s="133"/>
      <c r="ATE45" s="145"/>
      <c r="ATF45" s="129"/>
      <c r="ATG45" s="130"/>
      <c r="ATH45" s="130"/>
      <c r="ATI45" s="131"/>
      <c r="ATJ45" s="134"/>
      <c r="ATK45" s="130"/>
      <c r="ATL45" s="133"/>
      <c r="ATM45" s="145"/>
      <c r="ATN45" s="129"/>
      <c r="ATO45" s="130"/>
      <c r="ATP45" s="130"/>
      <c r="ATQ45" s="131"/>
      <c r="ATR45" s="134"/>
      <c r="ATS45" s="130"/>
      <c r="ATT45" s="133"/>
      <c r="ATU45" s="145"/>
      <c r="ATV45" s="129"/>
      <c r="ATW45" s="130"/>
      <c r="ATX45" s="130"/>
      <c r="ATY45" s="131"/>
      <c r="ATZ45" s="134"/>
      <c r="AUA45" s="130"/>
      <c r="AUB45" s="133"/>
      <c r="AUC45" s="145"/>
      <c r="AUD45" s="129"/>
      <c r="AUE45" s="130"/>
      <c r="AUF45" s="130"/>
      <c r="AUG45" s="131"/>
      <c r="AUH45" s="134"/>
      <c r="AUI45" s="130"/>
      <c r="AUJ45" s="133"/>
      <c r="AUK45" s="145"/>
      <c r="AUL45" s="129"/>
      <c r="AUM45" s="130"/>
      <c r="AUN45" s="130"/>
      <c r="AUO45" s="131"/>
      <c r="AUP45" s="134"/>
      <c r="AUQ45" s="130"/>
      <c r="AUR45" s="133"/>
      <c r="AUS45" s="145"/>
      <c r="AUT45" s="129"/>
      <c r="AUU45" s="130"/>
      <c r="AUV45" s="130"/>
      <c r="AUW45" s="131"/>
      <c r="AUX45" s="134"/>
      <c r="AUY45" s="130"/>
      <c r="AUZ45" s="133"/>
      <c r="AVA45" s="145"/>
      <c r="AVB45" s="129"/>
      <c r="AVC45" s="130"/>
      <c r="AVD45" s="130"/>
      <c r="AVE45" s="131"/>
      <c r="AVF45" s="134"/>
      <c r="AVG45" s="130"/>
      <c r="AVH45" s="133"/>
      <c r="AVI45" s="145"/>
      <c r="AVJ45" s="129"/>
      <c r="AVK45" s="130"/>
      <c r="AVL45" s="130"/>
      <c r="AVM45" s="131"/>
      <c r="AVN45" s="134"/>
      <c r="AVO45" s="130"/>
      <c r="AVP45" s="133"/>
      <c r="AVQ45" s="145"/>
      <c r="AVR45" s="129"/>
      <c r="AVS45" s="130"/>
      <c r="AVT45" s="130"/>
      <c r="AVU45" s="131"/>
      <c r="AVV45" s="134"/>
      <c r="AVW45" s="130"/>
      <c r="AVX45" s="133"/>
      <c r="AVY45" s="145"/>
      <c r="AVZ45" s="129"/>
      <c r="AWA45" s="130"/>
      <c r="AWB45" s="130"/>
      <c r="AWC45" s="131"/>
      <c r="AWD45" s="134"/>
      <c r="AWE45" s="130"/>
      <c r="AWF45" s="133"/>
      <c r="AWG45" s="145"/>
      <c r="AWH45" s="129"/>
      <c r="AWI45" s="130"/>
      <c r="AWJ45" s="130"/>
      <c r="AWK45" s="131"/>
      <c r="AWL45" s="134"/>
      <c r="AWM45" s="130"/>
      <c r="AWN45" s="133"/>
      <c r="AWO45" s="145"/>
      <c r="AWP45" s="129"/>
      <c r="AWQ45" s="130"/>
      <c r="AWR45" s="130"/>
      <c r="AWS45" s="131"/>
      <c r="AWT45" s="134"/>
      <c r="AWU45" s="130"/>
      <c r="AWV45" s="133"/>
      <c r="AWW45" s="145"/>
      <c r="AWX45" s="129"/>
      <c r="AWY45" s="130"/>
      <c r="AWZ45" s="130"/>
      <c r="AXA45" s="131"/>
      <c r="AXB45" s="134"/>
      <c r="AXC45" s="130"/>
      <c r="AXD45" s="133"/>
      <c r="AXE45" s="145"/>
      <c r="AXF45" s="129"/>
      <c r="AXG45" s="130"/>
      <c r="AXH45" s="130"/>
      <c r="AXI45" s="131"/>
      <c r="AXJ45" s="134"/>
      <c r="AXK45" s="130"/>
      <c r="AXL45" s="133"/>
      <c r="AXM45" s="145"/>
      <c r="AXN45" s="129"/>
      <c r="AXO45" s="130"/>
      <c r="AXP45" s="130"/>
      <c r="AXQ45" s="131"/>
      <c r="AXR45" s="134"/>
      <c r="AXS45" s="130"/>
      <c r="AXT45" s="133"/>
      <c r="AXU45" s="145"/>
      <c r="AXV45" s="129"/>
      <c r="AXW45" s="130"/>
      <c r="AXX45" s="130"/>
      <c r="AXY45" s="131"/>
      <c r="AXZ45" s="134"/>
      <c r="AYA45" s="130"/>
      <c r="AYB45" s="133"/>
      <c r="AYC45" s="145"/>
      <c r="AYD45" s="129"/>
      <c r="AYE45" s="130"/>
      <c r="AYF45" s="130"/>
      <c r="AYG45" s="131"/>
      <c r="AYH45" s="134"/>
      <c r="AYI45" s="130"/>
      <c r="AYJ45" s="133"/>
      <c r="AYK45" s="145"/>
      <c r="AYL45" s="129"/>
      <c r="AYM45" s="130"/>
      <c r="AYN45" s="130"/>
      <c r="AYO45" s="131"/>
      <c r="AYP45" s="134"/>
      <c r="AYQ45" s="130"/>
      <c r="AYR45" s="133"/>
      <c r="AYS45" s="145"/>
      <c r="AYT45" s="129"/>
      <c r="AYU45" s="130"/>
      <c r="AYV45" s="130"/>
      <c r="AYW45" s="131"/>
      <c r="AYX45" s="134"/>
      <c r="AYY45" s="130"/>
      <c r="AYZ45" s="133"/>
      <c r="AZA45" s="145"/>
      <c r="AZB45" s="129"/>
      <c r="AZC45" s="130"/>
      <c r="AZD45" s="130"/>
      <c r="AZE45" s="131"/>
      <c r="AZF45" s="134"/>
      <c r="AZG45" s="130"/>
      <c r="AZH45" s="133"/>
      <c r="AZI45" s="145"/>
      <c r="AZJ45" s="129"/>
      <c r="AZK45" s="130"/>
      <c r="AZL45" s="130"/>
      <c r="AZM45" s="131"/>
      <c r="AZN45" s="134"/>
      <c r="AZO45" s="130"/>
      <c r="AZP45" s="133"/>
      <c r="AZQ45" s="145"/>
      <c r="AZR45" s="129"/>
      <c r="AZS45" s="130"/>
      <c r="AZT45" s="130"/>
      <c r="AZU45" s="131"/>
      <c r="AZV45" s="134"/>
      <c r="AZW45" s="130"/>
      <c r="AZX45" s="133"/>
      <c r="AZY45" s="145"/>
      <c r="AZZ45" s="129"/>
      <c r="BAA45" s="130"/>
      <c r="BAB45" s="130"/>
      <c r="BAC45" s="131"/>
      <c r="BAD45" s="134"/>
      <c r="BAE45" s="130"/>
      <c r="BAF45" s="133"/>
      <c r="BAG45" s="145"/>
      <c r="BAH45" s="129"/>
      <c r="BAI45" s="130"/>
      <c r="BAJ45" s="130"/>
      <c r="BAK45" s="131"/>
      <c r="BAL45" s="134"/>
      <c r="BAM45" s="130"/>
      <c r="BAN45" s="133"/>
      <c r="BAO45" s="145"/>
      <c r="BAP45" s="129"/>
      <c r="BAQ45" s="130"/>
      <c r="BAR45" s="130"/>
      <c r="BAS45" s="131"/>
      <c r="BAT45" s="134"/>
      <c r="BAU45" s="130"/>
      <c r="BAV45" s="133"/>
      <c r="BAW45" s="145"/>
      <c r="BAX45" s="129"/>
      <c r="BAY45" s="130"/>
      <c r="BAZ45" s="130"/>
      <c r="BBA45" s="131"/>
      <c r="BBB45" s="134"/>
      <c r="BBC45" s="130"/>
      <c r="BBD45" s="133"/>
      <c r="BBE45" s="145"/>
      <c r="BBF45" s="129"/>
      <c r="BBG45" s="130"/>
      <c r="BBH45" s="130"/>
      <c r="BBI45" s="131"/>
      <c r="BBJ45" s="134"/>
      <c r="BBK45" s="130"/>
      <c r="BBL45" s="133"/>
      <c r="BBM45" s="145"/>
      <c r="BBN45" s="129"/>
      <c r="BBO45" s="130"/>
      <c r="BBP45" s="130"/>
      <c r="BBQ45" s="131"/>
      <c r="BBR45" s="134"/>
      <c r="BBS45" s="130"/>
      <c r="BBT45" s="133"/>
      <c r="BBU45" s="145"/>
      <c r="BBV45" s="129"/>
      <c r="BBW45" s="130"/>
      <c r="BBX45" s="130"/>
      <c r="BBY45" s="131"/>
      <c r="BBZ45" s="134"/>
      <c r="BCA45" s="130"/>
      <c r="BCB45" s="133"/>
      <c r="BCC45" s="145"/>
      <c r="BCD45" s="129"/>
      <c r="BCE45" s="130"/>
      <c r="BCF45" s="130"/>
      <c r="BCG45" s="131"/>
      <c r="BCH45" s="134"/>
      <c r="BCI45" s="130"/>
      <c r="BCJ45" s="133"/>
      <c r="BCK45" s="145"/>
      <c r="BCL45" s="129"/>
      <c r="BCM45" s="130"/>
      <c r="BCN45" s="130"/>
      <c r="BCO45" s="131"/>
      <c r="BCP45" s="134"/>
      <c r="BCQ45" s="130"/>
      <c r="BCR45" s="133"/>
      <c r="BCS45" s="145"/>
      <c r="BCT45" s="129"/>
      <c r="BCU45" s="130"/>
      <c r="BCV45" s="130"/>
      <c r="BCW45" s="131"/>
      <c r="BCX45" s="134"/>
      <c r="BCY45" s="130"/>
      <c r="BCZ45" s="133"/>
      <c r="BDA45" s="145"/>
      <c r="BDB45" s="129"/>
      <c r="BDC45" s="130"/>
      <c r="BDD45" s="130"/>
      <c r="BDE45" s="131"/>
      <c r="BDF45" s="134"/>
      <c r="BDG45" s="130"/>
      <c r="BDH45" s="133"/>
      <c r="BDI45" s="145"/>
      <c r="BDJ45" s="129"/>
      <c r="BDK45" s="130"/>
      <c r="BDL45" s="130"/>
      <c r="BDM45" s="131"/>
      <c r="BDN45" s="134"/>
      <c r="BDO45" s="130"/>
      <c r="BDP45" s="133"/>
      <c r="BDQ45" s="145"/>
      <c r="BDR45" s="129"/>
      <c r="BDS45" s="130"/>
      <c r="BDT45" s="130"/>
      <c r="BDU45" s="131"/>
      <c r="BDV45" s="134"/>
      <c r="BDW45" s="130"/>
      <c r="BDX45" s="133"/>
      <c r="BDY45" s="145"/>
      <c r="BDZ45" s="129"/>
      <c r="BEA45" s="130"/>
      <c r="BEB45" s="130"/>
      <c r="BEC45" s="131"/>
      <c r="BED45" s="134"/>
      <c r="BEE45" s="130"/>
      <c r="BEF45" s="133"/>
      <c r="BEG45" s="145"/>
      <c r="BEH45" s="129"/>
      <c r="BEI45" s="130"/>
      <c r="BEJ45" s="130"/>
      <c r="BEK45" s="131"/>
      <c r="BEL45" s="134"/>
      <c r="BEM45" s="130"/>
      <c r="BEN45" s="133"/>
      <c r="BEO45" s="145"/>
      <c r="BEP45" s="129"/>
      <c r="BEQ45" s="130"/>
      <c r="BER45" s="130"/>
      <c r="BES45" s="131"/>
      <c r="BET45" s="134"/>
      <c r="BEU45" s="130"/>
      <c r="BEV45" s="133"/>
      <c r="BEW45" s="145"/>
      <c r="BEX45" s="129"/>
      <c r="BEY45" s="130"/>
      <c r="BEZ45" s="130"/>
      <c r="BFA45" s="131"/>
      <c r="BFB45" s="134"/>
      <c r="BFC45" s="130"/>
      <c r="BFD45" s="133"/>
      <c r="BFE45" s="145"/>
      <c r="BFF45" s="129"/>
      <c r="BFG45" s="130"/>
      <c r="BFH45" s="130"/>
      <c r="BFI45" s="131"/>
      <c r="BFJ45" s="134"/>
      <c r="BFK45" s="130"/>
      <c r="BFL45" s="133"/>
      <c r="BFM45" s="145"/>
      <c r="BFN45" s="129"/>
      <c r="BFO45" s="130"/>
      <c r="BFP45" s="130"/>
      <c r="BFQ45" s="131"/>
      <c r="BFR45" s="134"/>
      <c r="BFS45" s="130"/>
      <c r="BFT45" s="133"/>
      <c r="BFU45" s="145"/>
      <c r="BFV45" s="129"/>
      <c r="BFW45" s="130"/>
      <c r="BFX45" s="130"/>
      <c r="BFY45" s="131"/>
      <c r="BFZ45" s="134"/>
      <c r="BGA45" s="130"/>
      <c r="BGB45" s="133"/>
      <c r="BGC45" s="145"/>
      <c r="BGD45" s="129"/>
      <c r="BGE45" s="130"/>
      <c r="BGF45" s="130"/>
      <c r="BGG45" s="131"/>
      <c r="BGH45" s="134"/>
      <c r="BGI45" s="130"/>
      <c r="BGJ45" s="133"/>
      <c r="BGK45" s="145"/>
      <c r="BGL45" s="129"/>
      <c r="BGM45" s="130"/>
      <c r="BGN45" s="130"/>
      <c r="BGO45" s="131"/>
      <c r="BGP45" s="134"/>
      <c r="BGQ45" s="130"/>
      <c r="BGR45" s="133"/>
      <c r="BGS45" s="145"/>
      <c r="BGT45" s="129"/>
      <c r="BGU45" s="130"/>
      <c r="BGV45" s="130"/>
      <c r="BGW45" s="131"/>
      <c r="BGX45" s="134"/>
      <c r="BGY45" s="130"/>
      <c r="BGZ45" s="133"/>
      <c r="BHA45" s="145"/>
      <c r="BHB45" s="129"/>
      <c r="BHC45" s="130"/>
      <c r="BHD45" s="130"/>
      <c r="BHE45" s="131"/>
      <c r="BHF45" s="134"/>
      <c r="BHG45" s="130"/>
      <c r="BHH45" s="133"/>
      <c r="BHI45" s="145"/>
      <c r="BHJ45" s="129"/>
      <c r="BHK45" s="130"/>
      <c r="BHL45" s="130"/>
      <c r="BHM45" s="131"/>
      <c r="BHN45" s="134"/>
      <c r="BHO45" s="130"/>
      <c r="BHP45" s="133"/>
      <c r="BHQ45" s="145"/>
      <c r="BHR45" s="129"/>
      <c r="BHS45" s="130"/>
      <c r="BHT45" s="130"/>
      <c r="BHU45" s="131"/>
      <c r="BHV45" s="134"/>
      <c r="BHW45" s="130"/>
      <c r="BHX45" s="133"/>
      <c r="BHY45" s="145"/>
      <c r="BHZ45" s="129"/>
      <c r="BIA45" s="130"/>
      <c r="BIB45" s="130"/>
      <c r="BIC45" s="131"/>
      <c r="BID45" s="134"/>
      <c r="BIE45" s="130"/>
      <c r="BIF45" s="133"/>
      <c r="BIG45" s="145"/>
      <c r="BIH45" s="129"/>
      <c r="BII45" s="130"/>
      <c r="BIJ45" s="130"/>
      <c r="BIK45" s="131"/>
      <c r="BIL45" s="134"/>
      <c r="BIM45" s="130"/>
      <c r="BIN45" s="133"/>
      <c r="BIO45" s="145"/>
      <c r="BIP45" s="129"/>
      <c r="BIQ45" s="130"/>
      <c r="BIR45" s="130"/>
      <c r="BIS45" s="131"/>
      <c r="BIT45" s="134"/>
      <c r="BIU45" s="130"/>
      <c r="BIV45" s="133"/>
      <c r="BIW45" s="145"/>
      <c r="BIX45" s="129"/>
      <c r="BIY45" s="130"/>
      <c r="BIZ45" s="130"/>
      <c r="BJA45" s="131"/>
      <c r="BJB45" s="134"/>
      <c r="BJC45" s="130"/>
      <c r="BJD45" s="133"/>
      <c r="BJE45" s="145"/>
      <c r="BJF45" s="129"/>
      <c r="BJG45" s="130"/>
      <c r="BJH45" s="130"/>
      <c r="BJI45" s="131"/>
      <c r="BJJ45" s="134"/>
      <c r="BJK45" s="130"/>
      <c r="BJL45" s="133"/>
      <c r="BJM45" s="145"/>
      <c r="BJN45" s="129"/>
      <c r="BJO45" s="130"/>
      <c r="BJP45" s="130"/>
      <c r="BJQ45" s="131"/>
      <c r="BJR45" s="134"/>
      <c r="BJS45" s="130"/>
      <c r="BJT45" s="133"/>
      <c r="BJU45" s="145"/>
      <c r="BJV45" s="129"/>
      <c r="BJW45" s="130"/>
      <c r="BJX45" s="130"/>
      <c r="BJY45" s="131"/>
      <c r="BJZ45" s="134"/>
      <c r="BKA45" s="130"/>
      <c r="BKB45" s="133"/>
      <c r="BKC45" s="145"/>
      <c r="BKD45" s="129"/>
      <c r="BKE45" s="130"/>
      <c r="BKF45" s="130"/>
      <c r="BKG45" s="131"/>
      <c r="BKH45" s="134"/>
      <c r="BKI45" s="130"/>
      <c r="BKJ45" s="133"/>
      <c r="BKK45" s="145"/>
      <c r="BKL45" s="129"/>
      <c r="BKM45" s="130"/>
      <c r="BKN45" s="130"/>
      <c r="BKO45" s="131"/>
      <c r="BKP45" s="134"/>
      <c r="BKQ45" s="130"/>
      <c r="BKR45" s="133"/>
      <c r="BKS45" s="145"/>
      <c r="BKT45" s="129"/>
      <c r="BKU45" s="130"/>
      <c r="BKV45" s="130"/>
      <c r="BKW45" s="131"/>
      <c r="BKX45" s="134"/>
      <c r="BKY45" s="130"/>
      <c r="BKZ45" s="133"/>
      <c r="BLA45" s="145"/>
      <c r="BLB45" s="129"/>
      <c r="BLC45" s="130"/>
      <c r="BLD45" s="130"/>
      <c r="BLE45" s="131"/>
      <c r="BLF45" s="134"/>
      <c r="BLG45" s="130"/>
      <c r="BLH45" s="133"/>
      <c r="BLI45" s="145"/>
      <c r="BLJ45" s="129"/>
      <c r="BLK45" s="130"/>
      <c r="BLL45" s="130"/>
      <c r="BLM45" s="131"/>
      <c r="BLN45" s="134"/>
      <c r="BLO45" s="130"/>
      <c r="BLP45" s="133"/>
      <c r="BLQ45" s="145"/>
      <c r="BLR45" s="129"/>
      <c r="BLS45" s="130"/>
      <c r="BLT45" s="130"/>
      <c r="BLU45" s="131"/>
      <c r="BLV45" s="134"/>
      <c r="BLW45" s="130"/>
      <c r="BLX45" s="133"/>
      <c r="BLY45" s="145"/>
      <c r="BLZ45" s="129"/>
      <c r="BMA45" s="130"/>
      <c r="BMB45" s="130"/>
      <c r="BMC45" s="131"/>
      <c r="BMD45" s="134"/>
      <c r="BME45" s="130"/>
      <c r="BMF45" s="133"/>
      <c r="BMG45" s="145"/>
      <c r="BMH45" s="129"/>
      <c r="BMI45" s="130"/>
      <c r="BMJ45" s="130"/>
      <c r="BMK45" s="131"/>
      <c r="BML45" s="134"/>
      <c r="BMM45" s="130"/>
      <c r="BMN45" s="133"/>
      <c r="BMO45" s="145"/>
      <c r="BMP45" s="129"/>
      <c r="BMQ45" s="130"/>
      <c r="BMR45" s="130"/>
      <c r="BMS45" s="131"/>
      <c r="BMT45" s="134"/>
      <c r="BMU45" s="130"/>
      <c r="BMV45" s="133"/>
      <c r="BMW45" s="145"/>
      <c r="BMX45" s="129"/>
      <c r="BMY45" s="130"/>
      <c r="BMZ45" s="130"/>
      <c r="BNA45" s="131"/>
      <c r="BNB45" s="134"/>
      <c r="BNC45" s="130"/>
      <c r="BND45" s="133"/>
      <c r="BNE45" s="145"/>
      <c r="BNF45" s="129"/>
      <c r="BNG45" s="130"/>
      <c r="BNH45" s="130"/>
      <c r="BNI45" s="131"/>
      <c r="BNJ45" s="134"/>
      <c r="BNK45" s="130"/>
      <c r="BNL45" s="133"/>
      <c r="BNM45" s="145"/>
      <c r="BNN45" s="129"/>
      <c r="BNO45" s="130"/>
      <c r="BNP45" s="130"/>
      <c r="BNQ45" s="131"/>
      <c r="BNR45" s="134"/>
      <c r="BNS45" s="130"/>
      <c r="BNT45" s="133"/>
      <c r="BNU45" s="145"/>
      <c r="BNV45" s="129"/>
      <c r="BNW45" s="130"/>
      <c r="BNX45" s="130"/>
      <c r="BNY45" s="131"/>
      <c r="BNZ45" s="134"/>
      <c r="BOA45" s="130"/>
      <c r="BOB45" s="133"/>
      <c r="BOC45" s="145"/>
      <c r="BOD45" s="129"/>
      <c r="BOE45" s="130"/>
      <c r="BOF45" s="130"/>
      <c r="BOG45" s="131"/>
      <c r="BOH45" s="134"/>
      <c r="BOI45" s="130"/>
      <c r="BOJ45" s="133"/>
      <c r="BOK45" s="145"/>
      <c r="BOL45" s="129"/>
      <c r="BOM45" s="130"/>
      <c r="BON45" s="130"/>
      <c r="BOO45" s="131"/>
      <c r="BOP45" s="134"/>
      <c r="BOQ45" s="130"/>
      <c r="BOR45" s="133"/>
      <c r="BOS45" s="145"/>
      <c r="BOT45" s="129"/>
      <c r="BOU45" s="130"/>
      <c r="BOV45" s="130"/>
      <c r="BOW45" s="131"/>
      <c r="BOX45" s="134"/>
      <c r="BOY45" s="130"/>
      <c r="BOZ45" s="133"/>
      <c r="BPA45" s="145"/>
      <c r="BPB45" s="129"/>
      <c r="BPC45" s="130"/>
      <c r="BPD45" s="130"/>
      <c r="BPE45" s="131"/>
      <c r="BPF45" s="134"/>
      <c r="BPG45" s="130"/>
      <c r="BPH45" s="133"/>
      <c r="BPI45" s="145"/>
      <c r="BPJ45" s="129"/>
      <c r="BPK45" s="130"/>
      <c r="BPL45" s="130"/>
      <c r="BPM45" s="131"/>
      <c r="BPN45" s="134"/>
      <c r="BPO45" s="130"/>
      <c r="BPP45" s="133"/>
      <c r="BPQ45" s="145"/>
      <c r="BPR45" s="129"/>
      <c r="BPS45" s="130"/>
      <c r="BPT45" s="130"/>
      <c r="BPU45" s="131"/>
      <c r="BPV45" s="134"/>
      <c r="BPW45" s="130"/>
      <c r="BPX45" s="133"/>
      <c r="BPY45" s="145"/>
      <c r="BPZ45" s="129"/>
      <c r="BQA45" s="130"/>
      <c r="BQB45" s="130"/>
      <c r="BQC45" s="131"/>
      <c r="BQD45" s="134"/>
      <c r="BQE45" s="130"/>
      <c r="BQF45" s="133"/>
      <c r="BQG45" s="145"/>
      <c r="BQH45" s="129"/>
      <c r="BQI45" s="130"/>
      <c r="BQJ45" s="130"/>
      <c r="BQK45" s="131"/>
      <c r="BQL45" s="134"/>
      <c r="BQM45" s="130"/>
      <c r="BQN45" s="133"/>
      <c r="BQO45" s="145"/>
      <c r="BQP45" s="129"/>
      <c r="BQQ45" s="130"/>
      <c r="BQR45" s="130"/>
      <c r="BQS45" s="131"/>
      <c r="BQT45" s="134"/>
      <c r="BQU45" s="130"/>
      <c r="BQV45" s="133"/>
      <c r="BQW45" s="145"/>
      <c r="BQX45" s="129"/>
      <c r="BQY45" s="130"/>
      <c r="BQZ45" s="130"/>
      <c r="BRA45" s="131"/>
      <c r="BRB45" s="134"/>
      <c r="BRC45" s="130"/>
      <c r="BRD45" s="133"/>
      <c r="BRE45" s="145"/>
      <c r="BRF45" s="129"/>
      <c r="BRG45" s="130"/>
      <c r="BRH45" s="130"/>
      <c r="BRI45" s="131"/>
      <c r="BRJ45" s="134"/>
      <c r="BRK45" s="130"/>
      <c r="BRL45" s="133"/>
      <c r="BRM45" s="145"/>
      <c r="BRN45" s="129"/>
      <c r="BRO45" s="130"/>
      <c r="BRP45" s="130"/>
      <c r="BRQ45" s="131"/>
      <c r="BRR45" s="134"/>
      <c r="BRS45" s="130"/>
      <c r="BRT45" s="133"/>
      <c r="BRU45" s="145"/>
      <c r="BRV45" s="129"/>
      <c r="BRW45" s="130"/>
      <c r="BRX45" s="130"/>
      <c r="BRY45" s="131"/>
      <c r="BRZ45" s="134"/>
      <c r="BSA45" s="130"/>
      <c r="BSB45" s="133"/>
      <c r="BSC45" s="145"/>
      <c r="BSD45" s="129"/>
      <c r="BSE45" s="130"/>
      <c r="BSF45" s="130"/>
      <c r="BSG45" s="131"/>
      <c r="BSH45" s="134"/>
      <c r="BSI45" s="130"/>
      <c r="BSJ45" s="133"/>
      <c r="BSK45" s="145"/>
      <c r="BSL45" s="129"/>
      <c r="BSM45" s="130"/>
      <c r="BSN45" s="130"/>
      <c r="BSO45" s="131"/>
      <c r="BSP45" s="134"/>
      <c r="BSQ45" s="130"/>
      <c r="BSR45" s="133"/>
      <c r="BSS45" s="145"/>
      <c r="BST45" s="129"/>
      <c r="BSU45" s="130"/>
      <c r="BSV45" s="130"/>
      <c r="BSW45" s="131"/>
      <c r="BSX45" s="134"/>
      <c r="BSY45" s="130"/>
      <c r="BSZ45" s="133"/>
      <c r="BTA45" s="145"/>
      <c r="BTB45" s="129"/>
      <c r="BTC45" s="130"/>
      <c r="BTD45" s="130"/>
      <c r="BTE45" s="131"/>
      <c r="BTF45" s="134"/>
      <c r="BTG45" s="130"/>
      <c r="BTH45" s="133"/>
      <c r="BTI45" s="145"/>
      <c r="BTJ45" s="129"/>
      <c r="BTK45" s="130"/>
      <c r="BTL45" s="130"/>
      <c r="BTM45" s="131"/>
      <c r="BTN45" s="134"/>
      <c r="BTO45" s="130"/>
      <c r="BTP45" s="133"/>
      <c r="BTQ45" s="145"/>
      <c r="BTR45" s="129"/>
      <c r="BTS45" s="130"/>
      <c r="BTT45" s="130"/>
      <c r="BTU45" s="131"/>
      <c r="BTV45" s="134"/>
      <c r="BTW45" s="130"/>
      <c r="BTX45" s="133"/>
      <c r="BTY45" s="145"/>
      <c r="BTZ45" s="129"/>
      <c r="BUA45" s="130"/>
      <c r="BUB45" s="130"/>
      <c r="BUC45" s="131"/>
      <c r="BUD45" s="134"/>
      <c r="BUE45" s="130"/>
      <c r="BUF45" s="133"/>
      <c r="BUG45" s="145"/>
      <c r="BUH45" s="129"/>
      <c r="BUI45" s="130"/>
      <c r="BUJ45" s="130"/>
      <c r="BUK45" s="131"/>
      <c r="BUL45" s="134"/>
      <c r="BUM45" s="130"/>
      <c r="BUN45" s="133"/>
      <c r="BUO45" s="145"/>
      <c r="BUP45" s="129"/>
      <c r="BUQ45" s="130"/>
      <c r="BUR45" s="130"/>
      <c r="BUS45" s="131"/>
      <c r="BUT45" s="134"/>
      <c r="BUU45" s="130"/>
      <c r="BUV45" s="133"/>
      <c r="BUW45" s="145"/>
      <c r="BUX45" s="129"/>
      <c r="BUY45" s="130"/>
      <c r="BUZ45" s="130"/>
      <c r="BVA45" s="131"/>
      <c r="BVB45" s="134"/>
      <c r="BVC45" s="130"/>
      <c r="BVD45" s="133"/>
      <c r="BVE45" s="145"/>
      <c r="BVF45" s="129"/>
      <c r="BVG45" s="130"/>
      <c r="BVH45" s="130"/>
      <c r="BVI45" s="131"/>
      <c r="BVJ45" s="134"/>
      <c r="BVK45" s="130"/>
      <c r="BVL45" s="133"/>
      <c r="BVM45" s="145"/>
      <c r="BVN45" s="129"/>
      <c r="BVO45" s="130"/>
      <c r="BVP45" s="130"/>
      <c r="BVQ45" s="131"/>
      <c r="BVR45" s="134"/>
      <c r="BVS45" s="130"/>
      <c r="BVT45" s="133"/>
      <c r="BVU45" s="145"/>
      <c r="BVV45" s="129"/>
      <c r="BVW45" s="130"/>
      <c r="BVX45" s="130"/>
      <c r="BVY45" s="131"/>
      <c r="BVZ45" s="134"/>
      <c r="BWA45" s="130"/>
      <c r="BWB45" s="133"/>
      <c r="BWC45" s="145"/>
      <c r="BWD45" s="129"/>
      <c r="BWE45" s="130"/>
      <c r="BWF45" s="130"/>
      <c r="BWG45" s="131"/>
      <c r="BWH45" s="134"/>
      <c r="BWI45" s="130"/>
      <c r="BWJ45" s="133"/>
      <c r="BWK45" s="145"/>
      <c r="BWL45" s="129"/>
      <c r="BWM45" s="130"/>
      <c r="BWN45" s="130"/>
      <c r="BWO45" s="131"/>
      <c r="BWP45" s="134"/>
      <c r="BWQ45" s="130"/>
      <c r="BWR45" s="133"/>
      <c r="BWS45" s="145"/>
      <c r="BWT45" s="129"/>
      <c r="BWU45" s="130"/>
      <c r="BWV45" s="130"/>
      <c r="BWW45" s="131"/>
      <c r="BWX45" s="134"/>
      <c r="BWY45" s="130"/>
      <c r="BWZ45" s="133"/>
      <c r="BXA45" s="145"/>
      <c r="BXB45" s="129"/>
      <c r="BXC45" s="130"/>
      <c r="BXD45" s="130"/>
      <c r="BXE45" s="131"/>
      <c r="BXF45" s="134"/>
      <c r="BXG45" s="130"/>
      <c r="BXH45" s="133"/>
      <c r="BXI45" s="145"/>
      <c r="BXJ45" s="129"/>
      <c r="BXK45" s="130"/>
      <c r="BXL45" s="130"/>
      <c r="BXM45" s="131"/>
      <c r="BXN45" s="134"/>
      <c r="BXO45" s="130"/>
      <c r="BXP45" s="133"/>
      <c r="BXQ45" s="145"/>
      <c r="BXR45" s="129"/>
      <c r="BXS45" s="130"/>
      <c r="BXT45" s="130"/>
      <c r="BXU45" s="131"/>
      <c r="BXV45" s="134"/>
      <c r="BXW45" s="130"/>
      <c r="BXX45" s="133"/>
      <c r="BXY45" s="145"/>
      <c r="BXZ45" s="129"/>
      <c r="BYA45" s="130"/>
      <c r="BYB45" s="130"/>
      <c r="BYC45" s="131"/>
      <c r="BYD45" s="134"/>
      <c r="BYE45" s="130"/>
      <c r="BYF45" s="133"/>
      <c r="BYG45" s="145"/>
      <c r="BYH45" s="129"/>
      <c r="BYI45" s="130"/>
      <c r="BYJ45" s="130"/>
      <c r="BYK45" s="131"/>
      <c r="BYL45" s="134"/>
      <c r="BYM45" s="130"/>
      <c r="BYN45" s="133"/>
      <c r="BYO45" s="145"/>
      <c r="BYP45" s="129"/>
      <c r="BYQ45" s="130"/>
      <c r="BYR45" s="130"/>
      <c r="BYS45" s="131"/>
      <c r="BYT45" s="134"/>
      <c r="BYU45" s="130"/>
      <c r="BYV45" s="133"/>
      <c r="BYW45" s="145"/>
      <c r="BYX45" s="129"/>
      <c r="BYY45" s="130"/>
      <c r="BYZ45" s="130"/>
      <c r="BZA45" s="131"/>
      <c r="BZB45" s="134"/>
      <c r="BZC45" s="130"/>
      <c r="BZD45" s="133"/>
      <c r="BZE45" s="145"/>
      <c r="BZF45" s="129"/>
      <c r="BZG45" s="130"/>
      <c r="BZH45" s="130"/>
      <c r="BZI45" s="131"/>
      <c r="BZJ45" s="134"/>
      <c r="BZK45" s="130"/>
      <c r="BZL45" s="133"/>
      <c r="BZM45" s="145"/>
      <c r="BZN45" s="129"/>
      <c r="BZO45" s="130"/>
      <c r="BZP45" s="130"/>
      <c r="BZQ45" s="131"/>
      <c r="BZR45" s="134"/>
      <c r="BZS45" s="130"/>
      <c r="BZT45" s="133"/>
      <c r="BZU45" s="145"/>
      <c r="BZV45" s="129"/>
      <c r="BZW45" s="130"/>
      <c r="BZX45" s="130"/>
      <c r="BZY45" s="131"/>
      <c r="BZZ45" s="134"/>
      <c r="CAA45" s="130"/>
      <c r="CAB45" s="133"/>
      <c r="CAC45" s="145"/>
      <c r="CAD45" s="129"/>
      <c r="CAE45" s="130"/>
      <c r="CAF45" s="130"/>
      <c r="CAG45" s="131"/>
      <c r="CAH45" s="134"/>
      <c r="CAI45" s="130"/>
      <c r="CAJ45" s="133"/>
      <c r="CAK45" s="145"/>
      <c r="CAL45" s="129"/>
      <c r="CAM45" s="130"/>
      <c r="CAN45" s="130"/>
      <c r="CAO45" s="131"/>
      <c r="CAP45" s="134"/>
      <c r="CAQ45" s="130"/>
      <c r="CAR45" s="133"/>
      <c r="CAS45" s="145"/>
      <c r="CAT45" s="129"/>
      <c r="CAU45" s="130"/>
      <c r="CAV45" s="130"/>
      <c r="CAW45" s="131"/>
      <c r="CAX45" s="134"/>
      <c r="CAY45" s="130"/>
      <c r="CAZ45" s="133"/>
      <c r="CBA45" s="145"/>
      <c r="CBB45" s="129"/>
      <c r="CBC45" s="130"/>
      <c r="CBD45" s="130"/>
      <c r="CBE45" s="131"/>
      <c r="CBF45" s="134"/>
      <c r="CBG45" s="130"/>
      <c r="CBH45" s="133"/>
      <c r="CBI45" s="145"/>
      <c r="CBJ45" s="129"/>
      <c r="CBK45" s="130"/>
      <c r="CBL45" s="130"/>
      <c r="CBM45" s="131"/>
      <c r="CBN45" s="134"/>
      <c r="CBO45" s="130"/>
      <c r="CBP45" s="133"/>
      <c r="CBQ45" s="145"/>
      <c r="CBR45" s="129"/>
      <c r="CBS45" s="130"/>
      <c r="CBT45" s="130"/>
      <c r="CBU45" s="131"/>
      <c r="CBV45" s="134"/>
      <c r="CBW45" s="130"/>
      <c r="CBX45" s="133"/>
      <c r="CBY45" s="145"/>
      <c r="CBZ45" s="129"/>
      <c r="CCA45" s="130"/>
      <c r="CCB45" s="130"/>
      <c r="CCC45" s="131"/>
      <c r="CCD45" s="134"/>
      <c r="CCE45" s="130"/>
      <c r="CCF45" s="133"/>
      <c r="CCG45" s="145"/>
      <c r="CCH45" s="129"/>
      <c r="CCI45" s="130"/>
      <c r="CCJ45" s="130"/>
      <c r="CCK45" s="131"/>
      <c r="CCL45" s="134"/>
      <c r="CCM45" s="130"/>
      <c r="CCN45" s="133"/>
      <c r="CCO45" s="145"/>
      <c r="CCP45" s="129"/>
      <c r="CCQ45" s="130"/>
      <c r="CCR45" s="130"/>
      <c r="CCS45" s="131"/>
      <c r="CCT45" s="134"/>
      <c r="CCU45" s="130"/>
      <c r="CCV45" s="133"/>
      <c r="CCW45" s="145"/>
      <c r="CCX45" s="129"/>
      <c r="CCY45" s="130"/>
      <c r="CCZ45" s="130"/>
      <c r="CDA45" s="131"/>
      <c r="CDB45" s="134"/>
      <c r="CDC45" s="130"/>
      <c r="CDD45" s="133"/>
      <c r="CDE45" s="145"/>
      <c r="CDF45" s="129"/>
      <c r="CDG45" s="130"/>
      <c r="CDH45" s="130"/>
      <c r="CDI45" s="131"/>
      <c r="CDJ45" s="134"/>
      <c r="CDK45" s="130"/>
      <c r="CDL45" s="133"/>
      <c r="CDM45" s="145"/>
      <c r="CDN45" s="129"/>
      <c r="CDO45" s="130"/>
      <c r="CDP45" s="130"/>
      <c r="CDQ45" s="131"/>
      <c r="CDR45" s="134"/>
      <c r="CDS45" s="130"/>
      <c r="CDT45" s="133"/>
      <c r="CDU45" s="145"/>
      <c r="CDV45" s="129"/>
      <c r="CDW45" s="130"/>
      <c r="CDX45" s="130"/>
      <c r="CDY45" s="131"/>
      <c r="CDZ45" s="134"/>
      <c r="CEA45" s="130"/>
      <c r="CEB45" s="133"/>
      <c r="CEC45" s="145"/>
      <c r="CED45" s="129"/>
      <c r="CEE45" s="130"/>
      <c r="CEF45" s="130"/>
      <c r="CEG45" s="131"/>
      <c r="CEH45" s="134"/>
      <c r="CEI45" s="130"/>
      <c r="CEJ45" s="133"/>
      <c r="CEK45" s="145"/>
      <c r="CEL45" s="129"/>
      <c r="CEM45" s="130"/>
      <c r="CEN45" s="130"/>
      <c r="CEO45" s="131"/>
      <c r="CEP45" s="134"/>
      <c r="CEQ45" s="130"/>
      <c r="CER45" s="133"/>
      <c r="CES45" s="145"/>
      <c r="CET45" s="129"/>
      <c r="CEU45" s="130"/>
      <c r="CEV45" s="130"/>
      <c r="CEW45" s="131"/>
      <c r="CEX45" s="134"/>
      <c r="CEY45" s="130"/>
      <c r="CEZ45" s="133"/>
      <c r="CFA45" s="145"/>
      <c r="CFB45" s="129"/>
      <c r="CFC45" s="130"/>
      <c r="CFD45" s="130"/>
      <c r="CFE45" s="131"/>
      <c r="CFF45" s="134"/>
      <c r="CFG45" s="130"/>
      <c r="CFH45" s="133"/>
      <c r="CFI45" s="145"/>
      <c r="CFJ45" s="129"/>
      <c r="CFK45" s="130"/>
      <c r="CFL45" s="130"/>
      <c r="CFM45" s="131"/>
      <c r="CFN45" s="134"/>
      <c r="CFO45" s="130"/>
      <c r="CFP45" s="133"/>
      <c r="CFQ45" s="145"/>
      <c r="CFR45" s="129"/>
      <c r="CFS45" s="130"/>
      <c r="CFT45" s="130"/>
      <c r="CFU45" s="131"/>
      <c r="CFV45" s="134"/>
      <c r="CFW45" s="130"/>
      <c r="CFX45" s="133"/>
      <c r="CFY45" s="145"/>
      <c r="CFZ45" s="129"/>
      <c r="CGA45" s="130"/>
      <c r="CGB45" s="130"/>
      <c r="CGC45" s="131"/>
      <c r="CGD45" s="134"/>
      <c r="CGE45" s="130"/>
      <c r="CGF45" s="133"/>
      <c r="CGG45" s="145"/>
      <c r="CGH45" s="129"/>
      <c r="CGI45" s="130"/>
      <c r="CGJ45" s="130"/>
      <c r="CGK45" s="131"/>
      <c r="CGL45" s="134"/>
      <c r="CGM45" s="130"/>
      <c r="CGN45" s="133"/>
      <c r="CGO45" s="145"/>
      <c r="CGP45" s="129"/>
      <c r="CGQ45" s="130"/>
      <c r="CGR45" s="130"/>
      <c r="CGS45" s="131"/>
      <c r="CGT45" s="134"/>
      <c r="CGU45" s="130"/>
      <c r="CGV45" s="133"/>
      <c r="CGW45" s="145"/>
      <c r="CGX45" s="129"/>
      <c r="CGY45" s="130"/>
      <c r="CGZ45" s="130"/>
      <c r="CHA45" s="131"/>
      <c r="CHB45" s="134"/>
      <c r="CHC45" s="130"/>
      <c r="CHD45" s="133"/>
      <c r="CHE45" s="145"/>
      <c r="CHF45" s="129"/>
      <c r="CHG45" s="130"/>
      <c r="CHH45" s="130"/>
      <c r="CHI45" s="131"/>
      <c r="CHJ45" s="134"/>
      <c r="CHK45" s="130"/>
      <c r="CHL45" s="133"/>
      <c r="CHM45" s="145"/>
      <c r="CHN45" s="129"/>
      <c r="CHO45" s="130"/>
      <c r="CHP45" s="130"/>
      <c r="CHQ45" s="131"/>
      <c r="CHR45" s="134"/>
      <c r="CHS45" s="130"/>
      <c r="CHT45" s="133"/>
      <c r="CHU45" s="145"/>
      <c r="CHV45" s="129"/>
      <c r="CHW45" s="130"/>
      <c r="CHX45" s="130"/>
      <c r="CHY45" s="131"/>
      <c r="CHZ45" s="134"/>
      <c r="CIA45" s="130"/>
      <c r="CIB45" s="133"/>
      <c r="CIC45" s="145"/>
      <c r="CID45" s="129"/>
      <c r="CIE45" s="130"/>
      <c r="CIF45" s="130"/>
      <c r="CIG45" s="131"/>
      <c r="CIH45" s="134"/>
      <c r="CII45" s="130"/>
      <c r="CIJ45" s="133"/>
      <c r="CIK45" s="145"/>
      <c r="CIL45" s="129"/>
      <c r="CIM45" s="130"/>
      <c r="CIN45" s="130"/>
      <c r="CIO45" s="131"/>
      <c r="CIP45" s="134"/>
      <c r="CIQ45" s="130"/>
      <c r="CIR45" s="133"/>
      <c r="CIS45" s="145"/>
      <c r="CIT45" s="129"/>
      <c r="CIU45" s="130"/>
      <c r="CIV45" s="130"/>
      <c r="CIW45" s="131"/>
      <c r="CIX45" s="134"/>
      <c r="CIY45" s="130"/>
      <c r="CIZ45" s="133"/>
      <c r="CJA45" s="145"/>
      <c r="CJB45" s="129"/>
      <c r="CJC45" s="130"/>
      <c r="CJD45" s="130"/>
      <c r="CJE45" s="131"/>
      <c r="CJF45" s="134"/>
      <c r="CJG45" s="130"/>
      <c r="CJH45" s="133"/>
      <c r="CJI45" s="145"/>
      <c r="CJJ45" s="129"/>
      <c r="CJK45" s="130"/>
      <c r="CJL45" s="130"/>
      <c r="CJM45" s="131"/>
      <c r="CJN45" s="134"/>
      <c r="CJO45" s="130"/>
      <c r="CJP45" s="133"/>
      <c r="CJQ45" s="145"/>
      <c r="CJR45" s="129"/>
      <c r="CJS45" s="130"/>
      <c r="CJT45" s="130"/>
      <c r="CJU45" s="131"/>
      <c r="CJV45" s="134"/>
      <c r="CJW45" s="130"/>
      <c r="CJX45" s="133"/>
      <c r="CJY45" s="145"/>
      <c r="CJZ45" s="129"/>
      <c r="CKA45" s="130"/>
      <c r="CKB45" s="130"/>
      <c r="CKC45" s="131"/>
      <c r="CKD45" s="134"/>
      <c r="CKE45" s="130"/>
      <c r="CKF45" s="133"/>
      <c r="CKG45" s="145"/>
      <c r="CKH45" s="129"/>
      <c r="CKI45" s="130"/>
      <c r="CKJ45" s="130"/>
      <c r="CKK45" s="131"/>
      <c r="CKL45" s="134"/>
      <c r="CKM45" s="130"/>
      <c r="CKN45" s="133"/>
      <c r="CKO45" s="145"/>
      <c r="CKP45" s="129"/>
      <c r="CKQ45" s="130"/>
      <c r="CKR45" s="130"/>
      <c r="CKS45" s="131"/>
      <c r="CKT45" s="134"/>
      <c r="CKU45" s="130"/>
      <c r="CKV45" s="133"/>
      <c r="CKW45" s="145"/>
      <c r="CKX45" s="129"/>
      <c r="CKY45" s="130"/>
      <c r="CKZ45" s="130"/>
      <c r="CLA45" s="131"/>
      <c r="CLB45" s="134"/>
      <c r="CLC45" s="130"/>
      <c r="CLD45" s="133"/>
      <c r="CLE45" s="145"/>
      <c r="CLF45" s="129"/>
      <c r="CLG45" s="130"/>
      <c r="CLH45" s="130"/>
      <c r="CLI45" s="131"/>
      <c r="CLJ45" s="134"/>
      <c r="CLK45" s="130"/>
      <c r="CLL45" s="133"/>
      <c r="CLM45" s="145"/>
      <c r="CLN45" s="129"/>
      <c r="CLO45" s="130"/>
      <c r="CLP45" s="130"/>
      <c r="CLQ45" s="131"/>
      <c r="CLR45" s="134"/>
      <c r="CLS45" s="130"/>
      <c r="CLT45" s="133"/>
      <c r="CLU45" s="145"/>
      <c r="CLV45" s="129"/>
      <c r="CLW45" s="130"/>
      <c r="CLX45" s="130"/>
      <c r="CLY45" s="131"/>
      <c r="CLZ45" s="134"/>
      <c r="CMA45" s="130"/>
      <c r="CMB45" s="133"/>
      <c r="CMC45" s="145"/>
      <c r="CMD45" s="129"/>
      <c r="CME45" s="130"/>
      <c r="CMF45" s="130"/>
      <c r="CMG45" s="131"/>
      <c r="CMH45" s="134"/>
      <c r="CMI45" s="130"/>
      <c r="CMJ45" s="133"/>
      <c r="CMK45" s="145"/>
      <c r="CML45" s="129"/>
      <c r="CMM45" s="130"/>
      <c r="CMN45" s="130"/>
      <c r="CMO45" s="131"/>
      <c r="CMP45" s="134"/>
      <c r="CMQ45" s="130"/>
      <c r="CMR45" s="133"/>
      <c r="CMS45" s="145"/>
      <c r="CMT45" s="129"/>
      <c r="CMU45" s="130"/>
      <c r="CMV45" s="130"/>
      <c r="CMW45" s="131"/>
      <c r="CMX45" s="134"/>
      <c r="CMY45" s="130"/>
      <c r="CMZ45" s="133"/>
      <c r="CNA45" s="145"/>
      <c r="CNB45" s="129"/>
      <c r="CNC45" s="130"/>
      <c r="CND45" s="130"/>
      <c r="CNE45" s="131"/>
      <c r="CNF45" s="134"/>
      <c r="CNG45" s="130"/>
      <c r="CNH45" s="133"/>
      <c r="CNI45" s="145"/>
      <c r="CNJ45" s="129"/>
      <c r="CNK45" s="130"/>
      <c r="CNL45" s="130"/>
      <c r="CNM45" s="131"/>
      <c r="CNN45" s="134"/>
      <c r="CNO45" s="130"/>
      <c r="CNP45" s="133"/>
      <c r="CNQ45" s="145"/>
      <c r="CNR45" s="129"/>
      <c r="CNS45" s="130"/>
      <c r="CNT45" s="130"/>
      <c r="CNU45" s="131"/>
      <c r="CNV45" s="134"/>
      <c r="CNW45" s="130"/>
      <c r="CNX45" s="133"/>
      <c r="CNY45" s="145"/>
      <c r="CNZ45" s="129"/>
      <c r="COA45" s="130"/>
      <c r="COB45" s="130"/>
      <c r="COC45" s="131"/>
      <c r="COD45" s="134"/>
      <c r="COE45" s="130"/>
      <c r="COF45" s="133"/>
      <c r="COG45" s="145"/>
      <c r="COH45" s="129"/>
      <c r="COI45" s="130"/>
      <c r="COJ45" s="130"/>
      <c r="COK45" s="131"/>
      <c r="COL45" s="134"/>
      <c r="COM45" s="130"/>
      <c r="CON45" s="133"/>
      <c r="COO45" s="145"/>
      <c r="COP45" s="129"/>
      <c r="COQ45" s="130"/>
      <c r="COR45" s="130"/>
      <c r="COS45" s="131"/>
      <c r="COT45" s="134"/>
      <c r="COU45" s="130"/>
      <c r="COV45" s="133"/>
      <c r="COW45" s="145"/>
      <c r="COX45" s="129"/>
      <c r="COY45" s="130"/>
      <c r="COZ45" s="130"/>
      <c r="CPA45" s="131"/>
      <c r="CPB45" s="134"/>
      <c r="CPC45" s="130"/>
      <c r="CPD45" s="133"/>
      <c r="CPE45" s="145"/>
      <c r="CPF45" s="129"/>
      <c r="CPG45" s="130"/>
      <c r="CPH45" s="130"/>
      <c r="CPI45" s="131"/>
      <c r="CPJ45" s="134"/>
      <c r="CPK45" s="130"/>
      <c r="CPL45" s="133"/>
      <c r="CPM45" s="145"/>
      <c r="CPN45" s="129"/>
      <c r="CPO45" s="130"/>
      <c r="CPP45" s="130"/>
      <c r="CPQ45" s="131"/>
      <c r="CPR45" s="134"/>
      <c r="CPS45" s="130"/>
      <c r="CPT45" s="133"/>
      <c r="CPU45" s="145"/>
      <c r="CPV45" s="129"/>
      <c r="CPW45" s="130"/>
      <c r="CPX45" s="130"/>
      <c r="CPY45" s="131"/>
      <c r="CPZ45" s="134"/>
      <c r="CQA45" s="130"/>
      <c r="CQB45" s="133"/>
      <c r="CQC45" s="145"/>
      <c r="CQD45" s="129"/>
      <c r="CQE45" s="130"/>
      <c r="CQF45" s="130"/>
      <c r="CQG45" s="131"/>
      <c r="CQH45" s="134"/>
      <c r="CQI45" s="130"/>
      <c r="CQJ45" s="133"/>
      <c r="CQK45" s="145"/>
      <c r="CQL45" s="129"/>
      <c r="CQM45" s="130"/>
      <c r="CQN45" s="130"/>
      <c r="CQO45" s="131"/>
      <c r="CQP45" s="134"/>
      <c r="CQQ45" s="130"/>
      <c r="CQR45" s="133"/>
      <c r="CQS45" s="145"/>
      <c r="CQT45" s="129"/>
      <c r="CQU45" s="130"/>
      <c r="CQV45" s="130"/>
      <c r="CQW45" s="131"/>
      <c r="CQX45" s="134"/>
      <c r="CQY45" s="130"/>
      <c r="CQZ45" s="133"/>
      <c r="CRA45" s="145"/>
      <c r="CRB45" s="129"/>
      <c r="CRC45" s="130"/>
      <c r="CRD45" s="130"/>
      <c r="CRE45" s="131"/>
      <c r="CRF45" s="134"/>
      <c r="CRG45" s="130"/>
      <c r="CRH45" s="133"/>
      <c r="CRI45" s="145"/>
      <c r="CRJ45" s="129"/>
      <c r="CRK45" s="130"/>
      <c r="CRL45" s="130"/>
      <c r="CRM45" s="131"/>
      <c r="CRN45" s="134"/>
      <c r="CRO45" s="130"/>
      <c r="CRP45" s="133"/>
      <c r="CRQ45" s="145"/>
      <c r="CRR45" s="129"/>
      <c r="CRS45" s="130"/>
      <c r="CRT45" s="130"/>
      <c r="CRU45" s="131"/>
      <c r="CRV45" s="134"/>
      <c r="CRW45" s="130"/>
      <c r="CRX45" s="133"/>
      <c r="CRY45" s="145"/>
      <c r="CRZ45" s="129"/>
      <c r="CSA45" s="130"/>
      <c r="CSB45" s="130"/>
      <c r="CSC45" s="131"/>
      <c r="CSD45" s="134"/>
      <c r="CSE45" s="130"/>
      <c r="CSF45" s="133"/>
      <c r="CSG45" s="145"/>
      <c r="CSH45" s="129"/>
      <c r="CSI45" s="130"/>
      <c r="CSJ45" s="130"/>
      <c r="CSK45" s="131"/>
      <c r="CSL45" s="134"/>
      <c r="CSM45" s="130"/>
      <c r="CSN45" s="133"/>
      <c r="CSO45" s="145"/>
      <c r="CSP45" s="129"/>
      <c r="CSQ45" s="130"/>
      <c r="CSR45" s="130"/>
      <c r="CSS45" s="131"/>
      <c r="CST45" s="134"/>
      <c r="CSU45" s="130"/>
      <c r="CSV45" s="133"/>
      <c r="CSW45" s="145"/>
      <c r="CSX45" s="129"/>
      <c r="CSY45" s="130"/>
      <c r="CSZ45" s="130"/>
      <c r="CTA45" s="131"/>
      <c r="CTB45" s="134"/>
      <c r="CTC45" s="130"/>
      <c r="CTD45" s="133"/>
      <c r="CTE45" s="145"/>
      <c r="CTF45" s="129"/>
      <c r="CTG45" s="130"/>
      <c r="CTH45" s="130"/>
      <c r="CTI45" s="131"/>
      <c r="CTJ45" s="134"/>
      <c r="CTK45" s="130"/>
      <c r="CTL45" s="133"/>
      <c r="CTM45" s="145"/>
      <c r="CTN45" s="129"/>
      <c r="CTO45" s="130"/>
      <c r="CTP45" s="130"/>
      <c r="CTQ45" s="131"/>
      <c r="CTR45" s="134"/>
      <c r="CTS45" s="130"/>
      <c r="CTT45" s="133"/>
      <c r="CTU45" s="145"/>
      <c r="CTV45" s="129"/>
      <c r="CTW45" s="130"/>
      <c r="CTX45" s="130"/>
      <c r="CTY45" s="131"/>
      <c r="CTZ45" s="134"/>
      <c r="CUA45" s="130"/>
      <c r="CUB45" s="133"/>
      <c r="CUC45" s="145"/>
      <c r="CUD45" s="129"/>
      <c r="CUE45" s="130"/>
      <c r="CUF45" s="130"/>
      <c r="CUG45" s="131"/>
      <c r="CUH45" s="134"/>
      <c r="CUI45" s="130"/>
      <c r="CUJ45" s="133"/>
      <c r="CUK45" s="145"/>
      <c r="CUL45" s="129"/>
      <c r="CUM45" s="130"/>
      <c r="CUN45" s="130"/>
      <c r="CUO45" s="131"/>
      <c r="CUP45" s="134"/>
      <c r="CUQ45" s="130"/>
      <c r="CUR45" s="133"/>
      <c r="CUS45" s="145"/>
      <c r="CUT45" s="129"/>
      <c r="CUU45" s="130"/>
      <c r="CUV45" s="130"/>
      <c r="CUW45" s="131"/>
      <c r="CUX45" s="134"/>
      <c r="CUY45" s="130"/>
      <c r="CUZ45" s="133"/>
      <c r="CVA45" s="145"/>
      <c r="CVB45" s="129"/>
      <c r="CVC45" s="130"/>
      <c r="CVD45" s="130"/>
      <c r="CVE45" s="131"/>
      <c r="CVF45" s="134"/>
      <c r="CVG45" s="130"/>
      <c r="CVH45" s="133"/>
      <c r="CVI45" s="145"/>
      <c r="CVJ45" s="129"/>
      <c r="CVK45" s="130"/>
      <c r="CVL45" s="130"/>
      <c r="CVM45" s="131"/>
      <c r="CVN45" s="134"/>
      <c r="CVO45" s="130"/>
      <c r="CVP45" s="133"/>
      <c r="CVQ45" s="145"/>
      <c r="CVR45" s="129"/>
      <c r="CVS45" s="130"/>
      <c r="CVT45" s="130"/>
      <c r="CVU45" s="131"/>
      <c r="CVV45" s="134"/>
      <c r="CVW45" s="130"/>
      <c r="CVX45" s="133"/>
      <c r="CVY45" s="145"/>
      <c r="CVZ45" s="129"/>
      <c r="CWA45" s="130"/>
      <c r="CWB45" s="130"/>
      <c r="CWC45" s="131"/>
      <c r="CWD45" s="134"/>
      <c r="CWE45" s="130"/>
      <c r="CWF45" s="133"/>
      <c r="CWG45" s="145"/>
      <c r="CWH45" s="129"/>
      <c r="CWI45" s="130"/>
      <c r="CWJ45" s="130"/>
      <c r="CWK45" s="131"/>
      <c r="CWL45" s="134"/>
      <c r="CWM45" s="130"/>
      <c r="CWN45" s="133"/>
      <c r="CWO45" s="145"/>
      <c r="CWP45" s="129"/>
      <c r="CWQ45" s="130"/>
      <c r="CWR45" s="130"/>
      <c r="CWS45" s="131"/>
      <c r="CWT45" s="134"/>
      <c r="CWU45" s="130"/>
      <c r="CWV45" s="133"/>
      <c r="CWW45" s="145"/>
      <c r="CWX45" s="129"/>
      <c r="CWY45" s="130"/>
      <c r="CWZ45" s="130"/>
      <c r="CXA45" s="131"/>
      <c r="CXB45" s="134"/>
      <c r="CXC45" s="130"/>
      <c r="CXD45" s="133"/>
      <c r="CXE45" s="145"/>
      <c r="CXF45" s="129"/>
      <c r="CXG45" s="130"/>
      <c r="CXH45" s="130"/>
      <c r="CXI45" s="131"/>
      <c r="CXJ45" s="134"/>
      <c r="CXK45" s="130"/>
      <c r="CXL45" s="133"/>
      <c r="CXM45" s="145"/>
      <c r="CXN45" s="129"/>
      <c r="CXO45" s="130"/>
      <c r="CXP45" s="130"/>
      <c r="CXQ45" s="131"/>
      <c r="CXR45" s="134"/>
      <c r="CXS45" s="130"/>
      <c r="CXT45" s="133"/>
      <c r="CXU45" s="145"/>
      <c r="CXV45" s="129"/>
      <c r="CXW45" s="130"/>
      <c r="CXX45" s="130"/>
      <c r="CXY45" s="131"/>
      <c r="CXZ45" s="134"/>
      <c r="CYA45" s="130"/>
      <c r="CYB45" s="133"/>
      <c r="CYC45" s="145"/>
      <c r="CYD45" s="129"/>
      <c r="CYE45" s="130"/>
      <c r="CYF45" s="130"/>
      <c r="CYG45" s="131"/>
      <c r="CYH45" s="134"/>
      <c r="CYI45" s="130"/>
      <c r="CYJ45" s="133"/>
      <c r="CYK45" s="145"/>
      <c r="CYL45" s="129"/>
      <c r="CYM45" s="130"/>
      <c r="CYN45" s="130"/>
      <c r="CYO45" s="131"/>
      <c r="CYP45" s="134"/>
      <c r="CYQ45" s="130"/>
      <c r="CYR45" s="133"/>
      <c r="CYS45" s="145"/>
      <c r="CYT45" s="129"/>
      <c r="CYU45" s="130"/>
      <c r="CYV45" s="130"/>
      <c r="CYW45" s="131"/>
      <c r="CYX45" s="134"/>
      <c r="CYY45" s="130"/>
      <c r="CYZ45" s="133"/>
      <c r="CZA45" s="145"/>
      <c r="CZB45" s="129"/>
      <c r="CZC45" s="130"/>
      <c r="CZD45" s="130"/>
      <c r="CZE45" s="131"/>
      <c r="CZF45" s="134"/>
      <c r="CZG45" s="130"/>
      <c r="CZH45" s="133"/>
      <c r="CZI45" s="145"/>
      <c r="CZJ45" s="129"/>
      <c r="CZK45" s="130"/>
      <c r="CZL45" s="130"/>
      <c r="CZM45" s="131"/>
      <c r="CZN45" s="134"/>
      <c r="CZO45" s="130"/>
      <c r="CZP45" s="133"/>
      <c r="CZQ45" s="145"/>
      <c r="CZR45" s="129"/>
      <c r="CZS45" s="130"/>
      <c r="CZT45" s="130"/>
      <c r="CZU45" s="131"/>
      <c r="CZV45" s="134"/>
      <c r="CZW45" s="130"/>
      <c r="CZX45" s="133"/>
      <c r="CZY45" s="145"/>
      <c r="CZZ45" s="129"/>
      <c r="DAA45" s="130"/>
      <c r="DAB45" s="130"/>
      <c r="DAC45" s="131"/>
      <c r="DAD45" s="134"/>
      <c r="DAE45" s="130"/>
      <c r="DAF45" s="133"/>
      <c r="DAG45" s="145"/>
      <c r="DAH45" s="129"/>
      <c r="DAI45" s="130"/>
      <c r="DAJ45" s="130"/>
      <c r="DAK45" s="131"/>
      <c r="DAL45" s="134"/>
      <c r="DAM45" s="130"/>
      <c r="DAN45" s="133"/>
      <c r="DAO45" s="145"/>
      <c r="DAP45" s="129"/>
      <c r="DAQ45" s="130"/>
      <c r="DAR45" s="130"/>
      <c r="DAS45" s="131"/>
      <c r="DAT45" s="134"/>
      <c r="DAU45" s="130"/>
      <c r="DAV45" s="133"/>
      <c r="DAW45" s="145"/>
      <c r="DAX45" s="129"/>
      <c r="DAY45" s="130"/>
      <c r="DAZ45" s="130"/>
      <c r="DBA45" s="131"/>
      <c r="DBB45" s="134"/>
      <c r="DBC45" s="130"/>
      <c r="DBD45" s="133"/>
      <c r="DBE45" s="145"/>
      <c r="DBF45" s="129"/>
      <c r="DBG45" s="130"/>
      <c r="DBH45" s="130"/>
      <c r="DBI45" s="131"/>
      <c r="DBJ45" s="134"/>
      <c r="DBK45" s="130"/>
      <c r="DBL45" s="133"/>
      <c r="DBM45" s="145"/>
      <c r="DBN45" s="129"/>
      <c r="DBO45" s="130"/>
      <c r="DBP45" s="130"/>
      <c r="DBQ45" s="131"/>
      <c r="DBR45" s="134"/>
      <c r="DBS45" s="130"/>
      <c r="DBT45" s="133"/>
      <c r="DBU45" s="145"/>
      <c r="DBV45" s="129"/>
      <c r="DBW45" s="130"/>
      <c r="DBX45" s="130"/>
      <c r="DBY45" s="131"/>
      <c r="DBZ45" s="134"/>
      <c r="DCA45" s="130"/>
      <c r="DCB45" s="133"/>
      <c r="DCC45" s="145"/>
      <c r="DCD45" s="129"/>
      <c r="DCE45" s="130"/>
      <c r="DCF45" s="130"/>
      <c r="DCG45" s="131"/>
      <c r="DCH45" s="134"/>
      <c r="DCI45" s="130"/>
      <c r="DCJ45" s="133"/>
      <c r="DCK45" s="145"/>
      <c r="DCL45" s="129"/>
      <c r="DCM45" s="130"/>
      <c r="DCN45" s="130"/>
      <c r="DCO45" s="131"/>
      <c r="DCP45" s="134"/>
      <c r="DCQ45" s="130"/>
      <c r="DCR45" s="133"/>
      <c r="DCS45" s="145"/>
      <c r="DCT45" s="129"/>
      <c r="DCU45" s="130"/>
      <c r="DCV45" s="130"/>
      <c r="DCW45" s="131"/>
      <c r="DCX45" s="134"/>
      <c r="DCY45" s="130"/>
      <c r="DCZ45" s="133"/>
      <c r="DDA45" s="145"/>
      <c r="DDB45" s="129"/>
      <c r="DDC45" s="130"/>
      <c r="DDD45" s="130"/>
      <c r="DDE45" s="131"/>
      <c r="DDF45" s="134"/>
      <c r="DDG45" s="130"/>
      <c r="DDH45" s="133"/>
      <c r="DDI45" s="145"/>
      <c r="DDJ45" s="129"/>
      <c r="DDK45" s="130"/>
      <c r="DDL45" s="130"/>
      <c r="DDM45" s="131"/>
      <c r="DDN45" s="134"/>
      <c r="DDO45" s="130"/>
      <c r="DDP45" s="133"/>
      <c r="DDQ45" s="145"/>
      <c r="DDR45" s="129"/>
      <c r="DDS45" s="130"/>
      <c r="DDT45" s="130"/>
      <c r="DDU45" s="131"/>
      <c r="DDV45" s="134"/>
      <c r="DDW45" s="130"/>
      <c r="DDX45" s="133"/>
      <c r="DDY45" s="145"/>
      <c r="DDZ45" s="129"/>
      <c r="DEA45" s="130"/>
      <c r="DEB45" s="130"/>
      <c r="DEC45" s="131"/>
      <c r="DED45" s="134"/>
      <c r="DEE45" s="130"/>
      <c r="DEF45" s="133"/>
      <c r="DEG45" s="145"/>
      <c r="DEH45" s="129"/>
      <c r="DEI45" s="130"/>
      <c r="DEJ45" s="130"/>
      <c r="DEK45" s="131"/>
      <c r="DEL45" s="134"/>
      <c r="DEM45" s="130"/>
      <c r="DEN45" s="133"/>
      <c r="DEO45" s="145"/>
      <c r="DEP45" s="129"/>
      <c r="DEQ45" s="130"/>
      <c r="DER45" s="130"/>
      <c r="DES45" s="131"/>
      <c r="DET45" s="134"/>
      <c r="DEU45" s="130"/>
      <c r="DEV45" s="133"/>
      <c r="DEW45" s="145"/>
      <c r="DEX45" s="129"/>
      <c r="DEY45" s="130"/>
      <c r="DEZ45" s="130"/>
      <c r="DFA45" s="131"/>
      <c r="DFB45" s="134"/>
      <c r="DFC45" s="130"/>
      <c r="DFD45" s="133"/>
      <c r="DFE45" s="145"/>
      <c r="DFF45" s="129"/>
      <c r="DFG45" s="130"/>
      <c r="DFH45" s="130"/>
      <c r="DFI45" s="131"/>
      <c r="DFJ45" s="134"/>
      <c r="DFK45" s="130"/>
      <c r="DFL45" s="133"/>
      <c r="DFM45" s="145"/>
      <c r="DFN45" s="129"/>
      <c r="DFO45" s="130"/>
      <c r="DFP45" s="130"/>
      <c r="DFQ45" s="131"/>
      <c r="DFR45" s="134"/>
      <c r="DFS45" s="130"/>
      <c r="DFT45" s="133"/>
      <c r="DFU45" s="145"/>
      <c r="DFV45" s="129"/>
      <c r="DFW45" s="130"/>
      <c r="DFX45" s="130"/>
      <c r="DFY45" s="131"/>
      <c r="DFZ45" s="134"/>
      <c r="DGA45" s="130"/>
      <c r="DGB45" s="133"/>
      <c r="DGC45" s="145"/>
      <c r="DGD45" s="129"/>
      <c r="DGE45" s="130"/>
      <c r="DGF45" s="130"/>
      <c r="DGG45" s="131"/>
      <c r="DGH45" s="134"/>
      <c r="DGI45" s="130"/>
      <c r="DGJ45" s="133"/>
      <c r="DGK45" s="145"/>
      <c r="DGL45" s="129"/>
      <c r="DGM45" s="130"/>
      <c r="DGN45" s="130"/>
      <c r="DGO45" s="131"/>
      <c r="DGP45" s="134"/>
      <c r="DGQ45" s="130"/>
      <c r="DGR45" s="133"/>
      <c r="DGS45" s="145"/>
      <c r="DGT45" s="129"/>
      <c r="DGU45" s="130"/>
      <c r="DGV45" s="130"/>
      <c r="DGW45" s="131"/>
      <c r="DGX45" s="134"/>
      <c r="DGY45" s="130"/>
      <c r="DGZ45" s="133"/>
      <c r="DHA45" s="145"/>
      <c r="DHB45" s="129"/>
      <c r="DHC45" s="130"/>
      <c r="DHD45" s="130"/>
      <c r="DHE45" s="131"/>
      <c r="DHF45" s="134"/>
      <c r="DHG45" s="130"/>
      <c r="DHH45" s="133"/>
      <c r="DHI45" s="145"/>
      <c r="DHJ45" s="129"/>
      <c r="DHK45" s="130"/>
      <c r="DHL45" s="130"/>
      <c r="DHM45" s="131"/>
      <c r="DHN45" s="134"/>
      <c r="DHO45" s="130"/>
      <c r="DHP45" s="133"/>
      <c r="DHQ45" s="145"/>
      <c r="DHR45" s="129"/>
      <c r="DHS45" s="130"/>
      <c r="DHT45" s="130"/>
      <c r="DHU45" s="131"/>
      <c r="DHV45" s="134"/>
      <c r="DHW45" s="130"/>
      <c r="DHX45" s="133"/>
      <c r="DHY45" s="145"/>
      <c r="DHZ45" s="129"/>
      <c r="DIA45" s="130"/>
      <c r="DIB45" s="130"/>
      <c r="DIC45" s="131"/>
      <c r="DID45" s="134"/>
      <c r="DIE45" s="130"/>
      <c r="DIF45" s="133"/>
      <c r="DIG45" s="145"/>
      <c r="DIH45" s="129"/>
      <c r="DII45" s="130"/>
      <c r="DIJ45" s="130"/>
      <c r="DIK45" s="131"/>
      <c r="DIL45" s="134"/>
      <c r="DIM45" s="130"/>
      <c r="DIN45" s="133"/>
      <c r="DIO45" s="145"/>
      <c r="DIP45" s="129"/>
      <c r="DIQ45" s="130"/>
      <c r="DIR45" s="130"/>
      <c r="DIS45" s="131"/>
      <c r="DIT45" s="134"/>
      <c r="DIU45" s="130"/>
      <c r="DIV45" s="133"/>
      <c r="DIW45" s="145"/>
      <c r="DIX45" s="129"/>
      <c r="DIY45" s="130"/>
      <c r="DIZ45" s="130"/>
      <c r="DJA45" s="131"/>
      <c r="DJB45" s="134"/>
      <c r="DJC45" s="130"/>
      <c r="DJD45" s="133"/>
      <c r="DJE45" s="145"/>
      <c r="DJF45" s="129"/>
      <c r="DJG45" s="130"/>
      <c r="DJH45" s="130"/>
      <c r="DJI45" s="131"/>
      <c r="DJJ45" s="134"/>
      <c r="DJK45" s="130"/>
      <c r="DJL45" s="133"/>
      <c r="DJM45" s="145"/>
      <c r="DJN45" s="129"/>
      <c r="DJO45" s="130"/>
      <c r="DJP45" s="130"/>
      <c r="DJQ45" s="131"/>
      <c r="DJR45" s="134"/>
      <c r="DJS45" s="130"/>
      <c r="DJT45" s="133"/>
      <c r="DJU45" s="145"/>
      <c r="DJV45" s="129"/>
      <c r="DJW45" s="130"/>
      <c r="DJX45" s="130"/>
      <c r="DJY45" s="131"/>
      <c r="DJZ45" s="134"/>
      <c r="DKA45" s="130"/>
      <c r="DKB45" s="133"/>
      <c r="DKC45" s="145"/>
      <c r="DKD45" s="129"/>
      <c r="DKE45" s="130"/>
      <c r="DKF45" s="130"/>
      <c r="DKG45" s="131"/>
      <c r="DKH45" s="134"/>
      <c r="DKI45" s="130"/>
      <c r="DKJ45" s="133"/>
      <c r="DKK45" s="145"/>
      <c r="DKL45" s="129"/>
      <c r="DKM45" s="130"/>
      <c r="DKN45" s="130"/>
      <c r="DKO45" s="131"/>
      <c r="DKP45" s="134"/>
      <c r="DKQ45" s="130"/>
      <c r="DKR45" s="133"/>
      <c r="DKS45" s="145"/>
      <c r="DKT45" s="129"/>
      <c r="DKU45" s="130"/>
      <c r="DKV45" s="130"/>
      <c r="DKW45" s="131"/>
      <c r="DKX45" s="134"/>
      <c r="DKY45" s="130"/>
      <c r="DKZ45" s="133"/>
      <c r="DLA45" s="145"/>
      <c r="DLB45" s="129"/>
      <c r="DLC45" s="130"/>
      <c r="DLD45" s="130"/>
      <c r="DLE45" s="131"/>
      <c r="DLF45" s="134"/>
      <c r="DLG45" s="130"/>
      <c r="DLH45" s="133"/>
      <c r="DLI45" s="145"/>
      <c r="DLJ45" s="129"/>
      <c r="DLK45" s="130"/>
      <c r="DLL45" s="130"/>
      <c r="DLM45" s="131"/>
      <c r="DLN45" s="134"/>
      <c r="DLO45" s="130"/>
      <c r="DLP45" s="133"/>
      <c r="DLQ45" s="145"/>
      <c r="DLR45" s="129"/>
      <c r="DLS45" s="130"/>
      <c r="DLT45" s="130"/>
      <c r="DLU45" s="131"/>
      <c r="DLV45" s="134"/>
      <c r="DLW45" s="130"/>
      <c r="DLX45" s="133"/>
      <c r="DLY45" s="145"/>
      <c r="DLZ45" s="129"/>
      <c r="DMA45" s="130"/>
      <c r="DMB45" s="130"/>
      <c r="DMC45" s="131"/>
      <c r="DMD45" s="134"/>
      <c r="DME45" s="130"/>
      <c r="DMF45" s="133"/>
      <c r="DMG45" s="145"/>
      <c r="DMH45" s="129"/>
      <c r="DMI45" s="130"/>
      <c r="DMJ45" s="130"/>
      <c r="DMK45" s="131"/>
      <c r="DML45" s="134"/>
      <c r="DMM45" s="130"/>
      <c r="DMN45" s="133"/>
      <c r="DMO45" s="145"/>
      <c r="DMP45" s="129"/>
      <c r="DMQ45" s="130"/>
      <c r="DMR45" s="130"/>
      <c r="DMS45" s="131"/>
      <c r="DMT45" s="134"/>
      <c r="DMU45" s="130"/>
      <c r="DMV45" s="133"/>
      <c r="DMW45" s="145"/>
      <c r="DMX45" s="129"/>
      <c r="DMY45" s="130"/>
      <c r="DMZ45" s="130"/>
      <c r="DNA45" s="131"/>
      <c r="DNB45" s="134"/>
      <c r="DNC45" s="130"/>
      <c r="DND45" s="133"/>
      <c r="DNE45" s="145"/>
      <c r="DNF45" s="129"/>
      <c r="DNG45" s="130"/>
      <c r="DNH45" s="130"/>
      <c r="DNI45" s="131"/>
      <c r="DNJ45" s="134"/>
      <c r="DNK45" s="130"/>
      <c r="DNL45" s="133"/>
      <c r="DNM45" s="145"/>
      <c r="DNN45" s="129"/>
      <c r="DNO45" s="130"/>
      <c r="DNP45" s="130"/>
      <c r="DNQ45" s="131"/>
      <c r="DNR45" s="134"/>
      <c r="DNS45" s="130"/>
      <c r="DNT45" s="133"/>
      <c r="DNU45" s="145"/>
      <c r="DNV45" s="129"/>
      <c r="DNW45" s="130"/>
      <c r="DNX45" s="130"/>
      <c r="DNY45" s="131"/>
      <c r="DNZ45" s="134"/>
      <c r="DOA45" s="130"/>
      <c r="DOB45" s="133"/>
      <c r="DOC45" s="145"/>
      <c r="DOD45" s="129"/>
      <c r="DOE45" s="130"/>
      <c r="DOF45" s="130"/>
      <c r="DOG45" s="131"/>
      <c r="DOH45" s="134"/>
      <c r="DOI45" s="130"/>
      <c r="DOJ45" s="133"/>
      <c r="DOK45" s="145"/>
      <c r="DOL45" s="129"/>
      <c r="DOM45" s="130"/>
      <c r="DON45" s="130"/>
      <c r="DOO45" s="131"/>
      <c r="DOP45" s="134"/>
      <c r="DOQ45" s="130"/>
      <c r="DOR45" s="133"/>
      <c r="DOS45" s="145"/>
      <c r="DOT45" s="129"/>
      <c r="DOU45" s="130"/>
      <c r="DOV45" s="130"/>
      <c r="DOW45" s="131"/>
      <c r="DOX45" s="134"/>
      <c r="DOY45" s="130"/>
      <c r="DOZ45" s="133"/>
      <c r="DPA45" s="145"/>
      <c r="DPB45" s="129"/>
      <c r="DPC45" s="130"/>
      <c r="DPD45" s="130"/>
      <c r="DPE45" s="131"/>
      <c r="DPF45" s="134"/>
      <c r="DPG45" s="130"/>
      <c r="DPH45" s="133"/>
      <c r="DPI45" s="145"/>
      <c r="DPJ45" s="129"/>
      <c r="DPK45" s="130"/>
      <c r="DPL45" s="130"/>
      <c r="DPM45" s="131"/>
      <c r="DPN45" s="134"/>
      <c r="DPO45" s="130"/>
      <c r="DPP45" s="133"/>
      <c r="DPQ45" s="145"/>
      <c r="DPR45" s="129"/>
      <c r="DPS45" s="130"/>
      <c r="DPT45" s="130"/>
      <c r="DPU45" s="131"/>
      <c r="DPV45" s="134"/>
      <c r="DPW45" s="130"/>
      <c r="DPX45" s="133"/>
      <c r="DPY45" s="145"/>
      <c r="DPZ45" s="129"/>
      <c r="DQA45" s="130"/>
      <c r="DQB45" s="130"/>
      <c r="DQC45" s="131"/>
      <c r="DQD45" s="134"/>
      <c r="DQE45" s="130"/>
      <c r="DQF45" s="133"/>
      <c r="DQG45" s="145"/>
      <c r="DQH45" s="129"/>
      <c r="DQI45" s="130"/>
      <c r="DQJ45" s="130"/>
      <c r="DQK45" s="131"/>
      <c r="DQL45" s="134"/>
      <c r="DQM45" s="130"/>
      <c r="DQN45" s="133"/>
      <c r="DQO45" s="145"/>
      <c r="DQP45" s="129"/>
      <c r="DQQ45" s="130"/>
      <c r="DQR45" s="130"/>
      <c r="DQS45" s="131"/>
      <c r="DQT45" s="134"/>
      <c r="DQU45" s="130"/>
      <c r="DQV45" s="133"/>
      <c r="DQW45" s="145"/>
      <c r="DQX45" s="129"/>
      <c r="DQY45" s="130"/>
      <c r="DQZ45" s="130"/>
      <c r="DRA45" s="131"/>
      <c r="DRB45" s="134"/>
      <c r="DRC45" s="130"/>
      <c r="DRD45" s="133"/>
      <c r="DRE45" s="145"/>
      <c r="DRF45" s="129"/>
      <c r="DRG45" s="130"/>
      <c r="DRH45" s="130"/>
      <c r="DRI45" s="131"/>
      <c r="DRJ45" s="134"/>
      <c r="DRK45" s="130"/>
      <c r="DRL45" s="133"/>
      <c r="DRM45" s="145"/>
      <c r="DRN45" s="129"/>
      <c r="DRO45" s="130"/>
      <c r="DRP45" s="130"/>
      <c r="DRQ45" s="131"/>
      <c r="DRR45" s="134"/>
      <c r="DRS45" s="130"/>
      <c r="DRT45" s="133"/>
      <c r="DRU45" s="145"/>
      <c r="DRV45" s="129"/>
      <c r="DRW45" s="130"/>
      <c r="DRX45" s="130"/>
      <c r="DRY45" s="131"/>
      <c r="DRZ45" s="134"/>
      <c r="DSA45" s="130"/>
      <c r="DSB45" s="133"/>
      <c r="DSC45" s="145"/>
      <c r="DSD45" s="129"/>
      <c r="DSE45" s="130"/>
      <c r="DSF45" s="130"/>
      <c r="DSG45" s="131"/>
      <c r="DSH45" s="134"/>
      <c r="DSI45" s="130"/>
      <c r="DSJ45" s="133"/>
      <c r="DSK45" s="145"/>
      <c r="DSL45" s="129"/>
      <c r="DSM45" s="130"/>
      <c r="DSN45" s="130"/>
      <c r="DSO45" s="131"/>
      <c r="DSP45" s="134"/>
      <c r="DSQ45" s="130"/>
      <c r="DSR45" s="133"/>
      <c r="DSS45" s="145"/>
      <c r="DST45" s="129"/>
      <c r="DSU45" s="130"/>
      <c r="DSV45" s="130"/>
      <c r="DSW45" s="131"/>
      <c r="DSX45" s="134"/>
      <c r="DSY45" s="130"/>
      <c r="DSZ45" s="133"/>
      <c r="DTA45" s="145"/>
      <c r="DTB45" s="129"/>
      <c r="DTC45" s="130"/>
      <c r="DTD45" s="130"/>
      <c r="DTE45" s="131"/>
      <c r="DTF45" s="134"/>
      <c r="DTG45" s="130"/>
      <c r="DTH45" s="133"/>
      <c r="DTI45" s="145"/>
      <c r="DTJ45" s="129"/>
      <c r="DTK45" s="130"/>
      <c r="DTL45" s="130"/>
      <c r="DTM45" s="131"/>
      <c r="DTN45" s="134"/>
      <c r="DTO45" s="130"/>
      <c r="DTP45" s="133"/>
      <c r="DTQ45" s="145"/>
      <c r="DTR45" s="129"/>
      <c r="DTS45" s="130"/>
      <c r="DTT45" s="130"/>
      <c r="DTU45" s="131"/>
      <c r="DTV45" s="134"/>
      <c r="DTW45" s="130"/>
      <c r="DTX45" s="133"/>
      <c r="DTY45" s="145"/>
      <c r="DTZ45" s="129"/>
      <c r="DUA45" s="130"/>
      <c r="DUB45" s="130"/>
      <c r="DUC45" s="131"/>
      <c r="DUD45" s="134"/>
      <c r="DUE45" s="130"/>
      <c r="DUF45" s="133"/>
      <c r="DUG45" s="145"/>
      <c r="DUH45" s="129"/>
      <c r="DUI45" s="130"/>
      <c r="DUJ45" s="130"/>
      <c r="DUK45" s="131"/>
      <c r="DUL45" s="134"/>
      <c r="DUM45" s="130"/>
      <c r="DUN45" s="133"/>
      <c r="DUO45" s="145"/>
      <c r="DUP45" s="129"/>
      <c r="DUQ45" s="130"/>
      <c r="DUR45" s="130"/>
      <c r="DUS45" s="131"/>
      <c r="DUT45" s="134"/>
      <c r="DUU45" s="130"/>
      <c r="DUV45" s="133"/>
      <c r="DUW45" s="145"/>
      <c r="DUX45" s="129"/>
      <c r="DUY45" s="130"/>
      <c r="DUZ45" s="130"/>
      <c r="DVA45" s="131"/>
      <c r="DVB45" s="134"/>
      <c r="DVC45" s="130"/>
      <c r="DVD45" s="133"/>
      <c r="DVE45" s="145"/>
      <c r="DVF45" s="129"/>
      <c r="DVG45" s="130"/>
      <c r="DVH45" s="130"/>
      <c r="DVI45" s="131"/>
      <c r="DVJ45" s="134"/>
      <c r="DVK45" s="130"/>
      <c r="DVL45" s="133"/>
      <c r="DVM45" s="145"/>
      <c r="DVN45" s="129"/>
      <c r="DVO45" s="130"/>
      <c r="DVP45" s="130"/>
      <c r="DVQ45" s="131"/>
      <c r="DVR45" s="134"/>
      <c r="DVS45" s="130"/>
      <c r="DVT45" s="133"/>
      <c r="DVU45" s="145"/>
      <c r="DVV45" s="129"/>
      <c r="DVW45" s="130"/>
      <c r="DVX45" s="130"/>
      <c r="DVY45" s="131"/>
      <c r="DVZ45" s="134"/>
      <c r="DWA45" s="130"/>
      <c r="DWB45" s="133"/>
      <c r="DWC45" s="145"/>
      <c r="DWD45" s="129"/>
      <c r="DWE45" s="130"/>
      <c r="DWF45" s="130"/>
      <c r="DWG45" s="131"/>
      <c r="DWH45" s="134"/>
      <c r="DWI45" s="130"/>
      <c r="DWJ45" s="133"/>
      <c r="DWK45" s="145"/>
      <c r="DWL45" s="129"/>
      <c r="DWM45" s="130"/>
      <c r="DWN45" s="130"/>
      <c r="DWO45" s="131"/>
      <c r="DWP45" s="134"/>
      <c r="DWQ45" s="130"/>
      <c r="DWR45" s="133"/>
      <c r="DWS45" s="145"/>
      <c r="DWT45" s="129"/>
      <c r="DWU45" s="130"/>
      <c r="DWV45" s="130"/>
      <c r="DWW45" s="131"/>
      <c r="DWX45" s="134"/>
      <c r="DWY45" s="130"/>
      <c r="DWZ45" s="133"/>
      <c r="DXA45" s="145"/>
      <c r="DXB45" s="129"/>
      <c r="DXC45" s="130"/>
      <c r="DXD45" s="130"/>
      <c r="DXE45" s="131"/>
      <c r="DXF45" s="134"/>
      <c r="DXG45" s="130"/>
      <c r="DXH45" s="133"/>
      <c r="DXI45" s="145"/>
      <c r="DXJ45" s="129"/>
      <c r="DXK45" s="130"/>
      <c r="DXL45" s="130"/>
      <c r="DXM45" s="131"/>
      <c r="DXN45" s="134"/>
      <c r="DXO45" s="130"/>
      <c r="DXP45" s="133"/>
      <c r="DXQ45" s="145"/>
      <c r="DXR45" s="129"/>
      <c r="DXS45" s="130"/>
      <c r="DXT45" s="130"/>
      <c r="DXU45" s="131"/>
      <c r="DXV45" s="134"/>
      <c r="DXW45" s="130"/>
      <c r="DXX45" s="133"/>
      <c r="DXY45" s="145"/>
      <c r="DXZ45" s="129"/>
      <c r="DYA45" s="130"/>
      <c r="DYB45" s="130"/>
      <c r="DYC45" s="131"/>
      <c r="DYD45" s="134"/>
      <c r="DYE45" s="130"/>
      <c r="DYF45" s="133"/>
      <c r="DYG45" s="145"/>
      <c r="DYH45" s="129"/>
      <c r="DYI45" s="130"/>
      <c r="DYJ45" s="130"/>
      <c r="DYK45" s="131"/>
      <c r="DYL45" s="134"/>
      <c r="DYM45" s="130"/>
      <c r="DYN45" s="133"/>
      <c r="DYO45" s="145"/>
      <c r="DYP45" s="129"/>
      <c r="DYQ45" s="130"/>
      <c r="DYR45" s="130"/>
      <c r="DYS45" s="131"/>
      <c r="DYT45" s="134"/>
      <c r="DYU45" s="130"/>
      <c r="DYV45" s="133"/>
      <c r="DYW45" s="145"/>
      <c r="DYX45" s="129"/>
      <c r="DYY45" s="130"/>
      <c r="DYZ45" s="130"/>
      <c r="DZA45" s="131"/>
      <c r="DZB45" s="134"/>
      <c r="DZC45" s="130"/>
      <c r="DZD45" s="133"/>
      <c r="DZE45" s="145"/>
      <c r="DZF45" s="129"/>
      <c r="DZG45" s="130"/>
      <c r="DZH45" s="130"/>
      <c r="DZI45" s="131"/>
      <c r="DZJ45" s="134"/>
      <c r="DZK45" s="130"/>
      <c r="DZL45" s="133"/>
      <c r="DZM45" s="145"/>
      <c r="DZN45" s="129"/>
      <c r="DZO45" s="130"/>
      <c r="DZP45" s="130"/>
      <c r="DZQ45" s="131"/>
      <c r="DZR45" s="134"/>
      <c r="DZS45" s="130"/>
      <c r="DZT45" s="133"/>
      <c r="DZU45" s="145"/>
      <c r="DZV45" s="129"/>
      <c r="DZW45" s="130"/>
      <c r="DZX45" s="130"/>
      <c r="DZY45" s="131"/>
      <c r="DZZ45" s="134"/>
      <c r="EAA45" s="130"/>
      <c r="EAB45" s="133"/>
      <c r="EAC45" s="145"/>
      <c r="EAD45" s="129"/>
      <c r="EAE45" s="130"/>
      <c r="EAF45" s="130"/>
      <c r="EAG45" s="131"/>
      <c r="EAH45" s="134"/>
      <c r="EAI45" s="130"/>
      <c r="EAJ45" s="133"/>
      <c r="EAK45" s="145"/>
      <c r="EAL45" s="129"/>
      <c r="EAM45" s="130"/>
      <c r="EAN45" s="130"/>
      <c r="EAO45" s="131"/>
      <c r="EAP45" s="134"/>
      <c r="EAQ45" s="130"/>
      <c r="EAR45" s="133"/>
      <c r="EAS45" s="145"/>
      <c r="EAT45" s="129"/>
      <c r="EAU45" s="130"/>
      <c r="EAV45" s="130"/>
      <c r="EAW45" s="131"/>
      <c r="EAX45" s="134"/>
      <c r="EAY45" s="130"/>
      <c r="EAZ45" s="133"/>
      <c r="EBA45" s="145"/>
      <c r="EBB45" s="129"/>
      <c r="EBC45" s="130"/>
      <c r="EBD45" s="130"/>
      <c r="EBE45" s="131"/>
      <c r="EBF45" s="134"/>
      <c r="EBG45" s="130"/>
      <c r="EBH45" s="133"/>
      <c r="EBI45" s="145"/>
      <c r="EBJ45" s="129"/>
      <c r="EBK45" s="130"/>
      <c r="EBL45" s="130"/>
      <c r="EBM45" s="131"/>
      <c r="EBN45" s="134"/>
      <c r="EBO45" s="130"/>
      <c r="EBP45" s="133"/>
      <c r="EBQ45" s="145"/>
      <c r="EBR45" s="129"/>
      <c r="EBS45" s="130"/>
      <c r="EBT45" s="130"/>
      <c r="EBU45" s="131"/>
      <c r="EBV45" s="134"/>
      <c r="EBW45" s="130"/>
      <c r="EBX45" s="133"/>
      <c r="EBY45" s="145"/>
      <c r="EBZ45" s="129"/>
      <c r="ECA45" s="130"/>
      <c r="ECB45" s="130"/>
      <c r="ECC45" s="131"/>
      <c r="ECD45" s="134"/>
      <c r="ECE45" s="130"/>
      <c r="ECF45" s="133"/>
      <c r="ECG45" s="145"/>
      <c r="ECH45" s="129"/>
      <c r="ECI45" s="130"/>
      <c r="ECJ45" s="130"/>
      <c r="ECK45" s="131"/>
      <c r="ECL45" s="134"/>
      <c r="ECM45" s="130"/>
      <c r="ECN45" s="133"/>
      <c r="ECO45" s="145"/>
      <c r="ECP45" s="129"/>
      <c r="ECQ45" s="130"/>
      <c r="ECR45" s="130"/>
      <c r="ECS45" s="131"/>
      <c r="ECT45" s="134"/>
      <c r="ECU45" s="130"/>
      <c r="ECV45" s="133"/>
      <c r="ECW45" s="145"/>
      <c r="ECX45" s="129"/>
      <c r="ECY45" s="130"/>
      <c r="ECZ45" s="130"/>
      <c r="EDA45" s="131"/>
      <c r="EDB45" s="134"/>
      <c r="EDC45" s="130"/>
      <c r="EDD45" s="133"/>
      <c r="EDE45" s="145"/>
      <c r="EDF45" s="129"/>
      <c r="EDG45" s="130"/>
      <c r="EDH45" s="130"/>
      <c r="EDI45" s="131"/>
      <c r="EDJ45" s="134"/>
      <c r="EDK45" s="130"/>
      <c r="EDL45" s="133"/>
      <c r="EDM45" s="145"/>
      <c r="EDN45" s="129"/>
      <c r="EDO45" s="130"/>
      <c r="EDP45" s="130"/>
      <c r="EDQ45" s="131"/>
      <c r="EDR45" s="134"/>
      <c r="EDS45" s="130"/>
      <c r="EDT45" s="133"/>
      <c r="EDU45" s="145"/>
      <c r="EDV45" s="129"/>
      <c r="EDW45" s="130"/>
      <c r="EDX45" s="130"/>
      <c r="EDY45" s="131"/>
      <c r="EDZ45" s="134"/>
      <c r="EEA45" s="130"/>
      <c r="EEB45" s="133"/>
      <c r="EEC45" s="145"/>
      <c r="EED45" s="129"/>
      <c r="EEE45" s="130"/>
      <c r="EEF45" s="130"/>
      <c r="EEG45" s="131"/>
      <c r="EEH45" s="134"/>
      <c r="EEI45" s="130"/>
      <c r="EEJ45" s="133"/>
      <c r="EEK45" s="145"/>
      <c r="EEL45" s="129"/>
      <c r="EEM45" s="130"/>
      <c r="EEN45" s="130"/>
      <c r="EEO45" s="131"/>
      <c r="EEP45" s="134"/>
      <c r="EEQ45" s="130"/>
      <c r="EER45" s="133"/>
      <c r="EES45" s="145"/>
      <c r="EET45" s="129"/>
      <c r="EEU45" s="130"/>
      <c r="EEV45" s="130"/>
      <c r="EEW45" s="131"/>
      <c r="EEX45" s="134"/>
      <c r="EEY45" s="130"/>
      <c r="EEZ45" s="133"/>
      <c r="EFA45" s="145"/>
      <c r="EFB45" s="129"/>
      <c r="EFC45" s="130"/>
      <c r="EFD45" s="130"/>
      <c r="EFE45" s="131"/>
      <c r="EFF45" s="134"/>
      <c r="EFG45" s="130"/>
      <c r="EFH45" s="133"/>
      <c r="EFI45" s="145"/>
      <c r="EFJ45" s="129"/>
      <c r="EFK45" s="130"/>
      <c r="EFL45" s="130"/>
      <c r="EFM45" s="131"/>
      <c r="EFN45" s="134"/>
      <c r="EFO45" s="130"/>
      <c r="EFP45" s="133"/>
      <c r="EFQ45" s="145"/>
      <c r="EFR45" s="129"/>
      <c r="EFS45" s="130"/>
      <c r="EFT45" s="130"/>
      <c r="EFU45" s="131"/>
      <c r="EFV45" s="134"/>
      <c r="EFW45" s="130"/>
      <c r="EFX45" s="133"/>
      <c r="EFY45" s="145"/>
      <c r="EFZ45" s="129"/>
      <c r="EGA45" s="130"/>
      <c r="EGB45" s="130"/>
      <c r="EGC45" s="131"/>
      <c r="EGD45" s="134"/>
      <c r="EGE45" s="130"/>
      <c r="EGF45" s="133"/>
      <c r="EGG45" s="145"/>
      <c r="EGH45" s="129"/>
      <c r="EGI45" s="130"/>
      <c r="EGJ45" s="130"/>
      <c r="EGK45" s="131"/>
      <c r="EGL45" s="134"/>
      <c r="EGM45" s="130"/>
      <c r="EGN45" s="133"/>
      <c r="EGO45" s="145"/>
      <c r="EGP45" s="129"/>
      <c r="EGQ45" s="130"/>
      <c r="EGR45" s="130"/>
      <c r="EGS45" s="131"/>
      <c r="EGT45" s="134"/>
      <c r="EGU45" s="130"/>
      <c r="EGV45" s="133"/>
      <c r="EGW45" s="145"/>
      <c r="EGX45" s="129"/>
      <c r="EGY45" s="130"/>
      <c r="EGZ45" s="130"/>
      <c r="EHA45" s="131"/>
      <c r="EHB45" s="134"/>
      <c r="EHC45" s="130"/>
      <c r="EHD45" s="133"/>
      <c r="EHE45" s="145"/>
      <c r="EHF45" s="129"/>
      <c r="EHG45" s="130"/>
      <c r="EHH45" s="130"/>
      <c r="EHI45" s="131"/>
      <c r="EHJ45" s="134"/>
      <c r="EHK45" s="130"/>
      <c r="EHL45" s="133"/>
      <c r="EHM45" s="145"/>
      <c r="EHN45" s="129"/>
      <c r="EHO45" s="130"/>
      <c r="EHP45" s="130"/>
      <c r="EHQ45" s="131"/>
      <c r="EHR45" s="134"/>
      <c r="EHS45" s="130"/>
      <c r="EHT45" s="133"/>
      <c r="EHU45" s="145"/>
      <c r="EHV45" s="129"/>
      <c r="EHW45" s="130"/>
      <c r="EHX45" s="130"/>
      <c r="EHY45" s="131"/>
      <c r="EHZ45" s="134"/>
      <c r="EIA45" s="130"/>
      <c r="EIB45" s="133"/>
      <c r="EIC45" s="145"/>
      <c r="EID45" s="129"/>
      <c r="EIE45" s="130"/>
      <c r="EIF45" s="130"/>
      <c r="EIG45" s="131"/>
      <c r="EIH45" s="134"/>
      <c r="EII45" s="130"/>
      <c r="EIJ45" s="133"/>
      <c r="EIK45" s="145"/>
      <c r="EIL45" s="129"/>
      <c r="EIM45" s="130"/>
      <c r="EIN45" s="130"/>
      <c r="EIO45" s="131"/>
      <c r="EIP45" s="134"/>
      <c r="EIQ45" s="130"/>
      <c r="EIR45" s="133"/>
      <c r="EIS45" s="145"/>
      <c r="EIT45" s="129"/>
      <c r="EIU45" s="130"/>
      <c r="EIV45" s="130"/>
      <c r="EIW45" s="131"/>
      <c r="EIX45" s="134"/>
      <c r="EIY45" s="130"/>
      <c r="EIZ45" s="133"/>
      <c r="EJA45" s="145"/>
      <c r="EJB45" s="129"/>
      <c r="EJC45" s="130"/>
      <c r="EJD45" s="130"/>
      <c r="EJE45" s="131"/>
      <c r="EJF45" s="134"/>
      <c r="EJG45" s="130"/>
      <c r="EJH45" s="133"/>
      <c r="EJI45" s="145"/>
      <c r="EJJ45" s="129"/>
      <c r="EJK45" s="130"/>
      <c r="EJL45" s="130"/>
      <c r="EJM45" s="131"/>
      <c r="EJN45" s="134"/>
      <c r="EJO45" s="130"/>
      <c r="EJP45" s="133"/>
      <c r="EJQ45" s="145"/>
      <c r="EJR45" s="129"/>
      <c r="EJS45" s="130"/>
      <c r="EJT45" s="130"/>
      <c r="EJU45" s="131"/>
      <c r="EJV45" s="134"/>
      <c r="EJW45" s="130"/>
      <c r="EJX45" s="133"/>
      <c r="EJY45" s="145"/>
      <c r="EJZ45" s="129"/>
      <c r="EKA45" s="130"/>
      <c r="EKB45" s="130"/>
      <c r="EKC45" s="131"/>
      <c r="EKD45" s="134"/>
      <c r="EKE45" s="130"/>
      <c r="EKF45" s="133"/>
      <c r="EKG45" s="145"/>
      <c r="EKH45" s="129"/>
      <c r="EKI45" s="130"/>
      <c r="EKJ45" s="130"/>
      <c r="EKK45" s="131"/>
      <c r="EKL45" s="134"/>
      <c r="EKM45" s="130"/>
      <c r="EKN45" s="133"/>
      <c r="EKO45" s="145"/>
      <c r="EKP45" s="129"/>
      <c r="EKQ45" s="130"/>
      <c r="EKR45" s="130"/>
      <c r="EKS45" s="131"/>
      <c r="EKT45" s="134"/>
      <c r="EKU45" s="130"/>
      <c r="EKV45" s="133"/>
      <c r="EKW45" s="145"/>
      <c r="EKX45" s="129"/>
      <c r="EKY45" s="130"/>
      <c r="EKZ45" s="130"/>
      <c r="ELA45" s="131"/>
      <c r="ELB45" s="134"/>
      <c r="ELC45" s="130"/>
      <c r="ELD45" s="133"/>
      <c r="ELE45" s="145"/>
      <c r="ELF45" s="129"/>
      <c r="ELG45" s="130"/>
      <c r="ELH45" s="130"/>
      <c r="ELI45" s="131"/>
      <c r="ELJ45" s="134"/>
      <c r="ELK45" s="130"/>
      <c r="ELL45" s="133"/>
      <c r="ELM45" s="145"/>
      <c r="ELN45" s="129"/>
      <c r="ELO45" s="130"/>
      <c r="ELP45" s="130"/>
      <c r="ELQ45" s="131"/>
      <c r="ELR45" s="134"/>
      <c r="ELS45" s="130"/>
      <c r="ELT45" s="133"/>
      <c r="ELU45" s="145"/>
      <c r="ELV45" s="129"/>
      <c r="ELW45" s="130"/>
      <c r="ELX45" s="130"/>
      <c r="ELY45" s="131"/>
      <c r="ELZ45" s="134"/>
      <c r="EMA45" s="130"/>
      <c r="EMB45" s="133"/>
      <c r="EMC45" s="145"/>
      <c r="EMD45" s="129"/>
      <c r="EME45" s="130"/>
      <c r="EMF45" s="130"/>
      <c r="EMG45" s="131"/>
      <c r="EMH45" s="134"/>
      <c r="EMI45" s="130"/>
      <c r="EMJ45" s="133"/>
      <c r="EMK45" s="145"/>
      <c r="EML45" s="129"/>
      <c r="EMM45" s="130"/>
      <c r="EMN45" s="130"/>
      <c r="EMO45" s="131"/>
      <c r="EMP45" s="134"/>
      <c r="EMQ45" s="130"/>
      <c r="EMR45" s="133"/>
      <c r="EMS45" s="145"/>
      <c r="EMT45" s="129"/>
      <c r="EMU45" s="130"/>
      <c r="EMV45" s="130"/>
      <c r="EMW45" s="131"/>
      <c r="EMX45" s="134"/>
      <c r="EMY45" s="130"/>
      <c r="EMZ45" s="133"/>
      <c r="ENA45" s="145"/>
      <c r="ENB45" s="129"/>
      <c r="ENC45" s="130"/>
      <c r="END45" s="130"/>
      <c r="ENE45" s="131"/>
      <c r="ENF45" s="134"/>
      <c r="ENG45" s="130"/>
      <c r="ENH45" s="133"/>
      <c r="ENI45" s="145"/>
      <c r="ENJ45" s="129"/>
      <c r="ENK45" s="130"/>
      <c r="ENL45" s="130"/>
      <c r="ENM45" s="131"/>
      <c r="ENN45" s="134"/>
      <c r="ENO45" s="130"/>
      <c r="ENP45" s="133"/>
      <c r="ENQ45" s="145"/>
      <c r="ENR45" s="129"/>
      <c r="ENS45" s="130"/>
      <c r="ENT45" s="130"/>
      <c r="ENU45" s="131"/>
      <c r="ENV45" s="134"/>
      <c r="ENW45" s="130"/>
      <c r="ENX45" s="133"/>
      <c r="ENY45" s="145"/>
      <c r="ENZ45" s="129"/>
      <c r="EOA45" s="130"/>
      <c r="EOB45" s="130"/>
      <c r="EOC45" s="131"/>
      <c r="EOD45" s="134"/>
      <c r="EOE45" s="130"/>
      <c r="EOF45" s="133"/>
      <c r="EOG45" s="145"/>
      <c r="EOH45" s="129"/>
      <c r="EOI45" s="130"/>
      <c r="EOJ45" s="130"/>
      <c r="EOK45" s="131"/>
      <c r="EOL45" s="134"/>
      <c r="EOM45" s="130"/>
      <c r="EON45" s="133"/>
      <c r="EOO45" s="145"/>
      <c r="EOP45" s="129"/>
      <c r="EOQ45" s="130"/>
      <c r="EOR45" s="130"/>
      <c r="EOS45" s="131"/>
      <c r="EOT45" s="134"/>
      <c r="EOU45" s="130"/>
      <c r="EOV45" s="133"/>
      <c r="EOW45" s="145"/>
      <c r="EOX45" s="129"/>
      <c r="EOY45" s="130"/>
      <c r="EOZ45" s="130"/>
      <c r="EPA45" s="131"/>
      <c r="EPB45" s="134"/>
      <c r="EPC45" s="130"/>
      <c r="EPD45" s="133"/>
      <c r="EPE45" s="145"/>
      <c r="EPF45" s="129"/>
      <c r="EPG45" s="130"/>
      <c r="EPH45" s="130"/>
      <c r="EPI45" s="131"/>
      <c r="EPJ45" s="134"/>
      <c r="EPK45" s="130"/>
      <c r="EPL45" s="133"/>
      <c r="EPM45" s="145"/>
      <c r="EPN45" s="129"/>
      <c r="EPO45" s="130"/>
      <c r="EPP45" s="130"/>
      <c r="EPQ45" s="131"/>
      <c r="EPR45" s="134"/>
      <c r="EPS45" s="130"/>
      <c r="EPT45" s="133"/>
      <c r="EPU45" s="145"/>
      <c r="EPV45" s="129"/>
      <c r="EPW45" s="130"/>
      <c r="EPX45" s="130"/>
      <c r="EPY45" s="131"/>
      <c r="EPZ45" s="134"/>
      <c r="EQA45" s="130"/>
      <c r="EQB45" s="133"/>
      <c r="EQC45" s="145"/>
      <c r="EQD45" s="129"/>
      <c r="EQE45" s="130"/>
      <c r="EQF45" s="130"/>
      <c r="EQG45" s="131"/>
      <c r="EQH45" s="134"/>
      <c r="EQI45" s="130"/>
      <c r="EQJ45" s="133"/>
      <c r="EQK45" s="145"/>
      <c r="EQL45" s="129"/>
      <c r="EQM45" s="130"/>
      <c r="EQN45" s="130"/>
      <c r="EQO45" s="131"/>
      <c r="EQP45" s="134"/>
      <c r="EQQ45" s="130"/>
      <c r="EQR45" s="133"/>
      <c r="EQS45" s="145"/>
      <c r="EQT45" s="129"/>
      <c r="EQU45" s="130"/>
      <c r="EQV45" s="130"/>
      <c r="EQW45" s="131"/>
      <c r="EQX45" s="134"/>
      <c r="EQY45" s="130"/>
      <c r="EQZ45" s="133"/>
      <c r="ERA45" s="145"/>
      <c r="ERB45" s="129"/>
      <c r="ERC45" s="130"/>
      <c r="ERD45" s="130"/>
      <c r="ERE45" s="131"/>
      <c r="ERF45" s="134"/>
      <c r="ERG45" s="130"/>
      <c r="ERH45" s="133"/>
      <c r="ERI45" s="145"/>
      <c r="ERJ45" s="129"/>
      <c r="ERK45" s="130"/>
      <c r="ERL45" s="130"/>
      <c r="ERM45" s="131"/>
      <c r="ERN45" s="134"/>
      <c r="ERO45" s="130"/>
      <c r="ERP45" s="133"/>
      <c r="ERQ45" s="145"/>
      <c r="ERR45" s="129"/>
      <c r="ERS45" s="130"/>
      <c r="ERT45" s="130"/>
      <c r="ERU45" s="131"/>
      <c r="ERV45" s="134"/>
      <c r="ERW45" s="130"/>
      <c r="ERX45" s="133"/>
      <c r="ERY45" s="145"/>
      <c r="ERZ45" s="129"/>
      <c r="ESA45" s="130"/>
      <c r="ESB45" s="130"/>
      <c r="ESC45" s="131"/>
      <c r="ESD45" s="134"/>
      <c r="ESE45" s="130"/>
      <c r="ESF45" s="133"/>
      <c r="ESG45" s="145"/>
      <c r="ESH45" s="129"/>
      <c r="ESI45" s="130"/>
      <c r="ESJ45" s="130"/>
      <c r="ESK45" s="131"/>
      <c r="ESL45" s="134"/>
      <c r="ESM45" s="130"/>
      <c r="ESN45" s="133"/>
      <c r="ESO45" s="145"/>
      <c r="ESP45" s="129"/>
      <c r="ESQ45" s="130"/>
      <c r="ESR45" s="130"/>
      <c r="ESS45" s="131"/>
      <c r="EST45" s="134"/>
      <c r="ESU45" s="130"/>
      <c r="ESV45" s="133"/>
      <c r="ESW45" s="145"/>
      <c r="ESX45" s="129"/>
      <c r="ESY45" s="130"/>
      <c r="ESZ45" s="130"/>
      <c r="ETA45" s="131"/>
      <c r="ETB45" s="134"/>
      <c r="ETC45" s="130"/>
      <c r="ETD45" s="133"/>
      <c r="ETE45" s="145"/>
      <c r="ETF45" s="129"/>
      <c r="ETG45" s="130"/>
      <c r="ETH45" s="130"/>
      <c r="ETI45" s="131"/>
      <c r="ETJ45" s="134"/>
      <c r="ETK45" s="130"/>
      <c r="ETL45" s="133"/>
      <c r="ETM45" s="145"/>
      <c r="ETN45" s="129"/>
      <c r="ETO45" s="130"/>
      <c r="ETP45" s="130"/>
      <c r="ETQ45" s="131"/>
      <c r="ETR45" s="134"/>
      <c r="ETS45" s="130"/>
      <c r="ETT45" s="133"/>
      <c r="ETU45" s="145"/>
      <c r="ETV45" s="129"/>
      <c r="ETW45" s="130"/>
      <c r="ETX45" s="130"/>
      <c r="ETY45" s="131"/>
      <c r="ETZ45" s="134"/>
      <c r="EUA45" s="130"/>
      <c r="EUB45" s="133"/>
      <c r="EUC45" s="145"/>
      <c r="EUD45" s="129"/>
      <c r="EUE45" s="130"/>
      <c r="EUF45" s="130"/>
      <c r="EUG45" s="131"/>
      <c r="EUH45" s="134"/>
      <c r="EUI45" s="130"/>
      <c r="EUJ45" s="133"/>
      <c r="EUK45" s="145"/>
      <c r="EUL45" s="129"/>
      <c r="EUM45" s="130"/>
      <c r="EUN45" s="130"/>
      <c r="EUO45" s="131"/>
      <c r="EUP45" s="134"/>
      <c r="EUQ45" s="130"/>
      <c r="EUR45" s="133"/>
      <c r="EUS45" s="145"/>
      <c r="EUT45" s="129"/>
      <c r="EUU45" s="130"/>
      <c r="EUV45" s="130"/>
      <c r="EUW45" s="131"/>
      <c r="EUX45" s="134"/>
      <c r="EUY45" s="130"/>
      <c r="EUZ45" s="133"/>
      <c r="EVA45" s="145"/>
      <c r="EVB45" s="129"/>
      <c r="EVC45" s="130"/>
      <c r="EVD45" s="130"/>
      <c r="EVE45" s="131"/>
      <c r="EVF45" s="134"/>
      <c r="EVG45" s="130"/>
      <c r="EVH45" s="133"/>
      <c r="EVI45" s="145"/>
      <c r="EVJ45" s="129"/>
      <c r="EVK45" s="130"/>
      <c r="EVL45" s="130"/>
      <c r="EVM45" s="131"/>
      <c r="EVN45" s="134"/>
      <c r="EVO45" s="130"/>
      <c r="EVP45" s="133"/>
      <c r="EVQ45" s="145"/>
      <c r="EVR45" s="129"/>
      <c r="EVS45" s="130"/>
      <c r="EVT45" s="130"/>
      <c r="EVU45" s="131"/>
      <c r="EVV45" s="134"/>
      <c r="EVW45" s="130"/>
      <c r="EVX45" s="133"/>
      <c r="EVY45" s="145"/>
      <c r="EVZ45" s="129"/>
      <c r="EWA45" s="130"/>
      <c r="EWB45" s="130"/>
      <c r="EWC45" s="131"/>
      <c r="EWD45" s="134"/>
      <c r="EWE45" s="130"/>
      <c r="EWF45" s="133"/>
      <c r="EWG45" s="145"/>
      <c r="EWH45" s="129"/>
      <c r="EWI45" s="130"/>
      <c r="EWJ45" s="130"/>
      <c r="EWK45" s="131"/>
      <c r="EWL45" s="134"/>
      <c r="EWM45" s="130"/>
      <c r="EWN45" s="133"/>
      <c r="EWO45" s="145"/>
      <c r="EWP45" s="129"/>
      <c r="EWQ45" s="130"/>
      <c r="EWR45" s="130"/>
      <c r="EWS45" s="131"/>
      <c r="EWT45" s="134"/>
      <c r="EWU45" s="130"/>
      <c r="EWV45" s="133"/>
      <c r="EWW45" s="145"/>
      <c r="EWX45" s="129"/>
      <c r="EWY45" s="130"/>
      <c r="EWZ45" s="130"/>
      <c r="EXA45" s="131"/>
      <c r="EXB45" s="134"/>
      <c r="EXC45" s="130"/>
      <c r="EXD45" s="133"/>
      <c r="EXE45" s="145"/>
      <c r="EXF45" s="129"/>
      <c r="EXG45" s="130"/>
      <c r="EXH45" s="130"/>
      <c r="EXI45" s="131"/>
      <c r="EXJ45" s="134"/>
      <c r="EXK45" s="130"/>
      <c r="EXL45" s="133"/>
      <c r="EXM45" s="145"/>
      <c r="EXN45" s="129"/>
      <c r="EXO45" s="130"/>
      <c r="EXP45" s="130"/>
      <c r="EXQ45" s="131"/>
      <c r="EXR45" s="134"/>
      <c r="EXS45" s="130"/>
      <c r="EXT45" s="133"/>
      <c r="EXU45" s="145"/>
      <c r="EXV45" s="129"/>
      <c r="EXW45" s="130"/>
      <c r="EXX45" s="130"/>
      <c r="EXY45" s="131"/>
      <c r="EXZ45" s="134"/>
      <c r="EYA45" s="130"/>
      <c r="EYB45" s="133"/>
      <c r="EYC45" s="145"/>
      <c r="EYD45" s="129"/>
      <c r="EYE45" s="130"/>
      <c r="EYF45" s="130"/>
      <c r="EYG45" s="131"/>
      <c r="EYH45" s="134"/>
      <c r="EYI45" s="130"/>
      <c r="EYJ45" s="133"/>
      <c r="EYK45" s="145"/>
      <c r="EYL45" s="129"/>
      <c r="EYM45" s="130"/>
      <c r="EYN45" s="130"/>
      <c r="EYO45" s="131"/>
      <c r="EYP45" s="134"/>
      <c r="EYQ45" s="130"/>
      <c r="EYR45" s="133"/>
      <c r="EYS45" s="145"/>
      <c r="EYT45" s="129"/>
      <c r="EYU45" s="130"/>
      <c r="EYV45" s="130"/>
      <c r="EYW45" s="131"/>
      <c r="EYX45" s="134"/>
      <c r="EYY45" s="130"/>
      <c r="EYZ45" s="133"/>
      <c r="EZA45" s="145"/>
      <c r="EZB45" s="129"/>
      <c r="EZC45" s="130"/>
      <c r="EZD45" s="130"/>
      <c r="EZE45" s="131"/>
      <c r="EZF45" s="134"/>
      <c r="EZG45" s="130"/>
      <c r="EZH45" s="133"/>
      <c r="EZI45" s="145"/>
      <c r="EZJ45" s="129"/>
      <c r="EZK45" s="130"/>
      <c r="EZL45" s="130"/>
      <c r="EZM45" s="131"/>
      <c r="EZN45" s="134"/>
      <c r="EZO45" s="130"/>
      <c r="EZP45" s="133"/>
      <c r="EZQ45" s="145"/>
      <c r="EZR45" s="129"/>
      <c r="EZS45" s="130"/>
      <c r="EZT45" s="130"/>
      <c r="EZU45" s="131"/>
      <c r="EZV45" s="134"/>
      <c r="EZW45" s="130"/>
      <c r="EZX45" s="133"/>
      <c r="EZY45" s="145"/>
      <c r="EZZ45" s="129"/>
      <c r="FAA45" s="130"/>
      <c r="FAB45" s="130"/>
      <c r="FAC45" s="131"/>
      <c r="FAD45" s="134"/>
      <c r="FAE45" s="130"/>
      <c r="FAF45" s="133"/>
      <c r="FAG45" s="145"/>
      <c r="FAH45" s="129"/>
      <c r="FAI45" s="130"/>
      <c r="FAJ45" s="130"/>
      <c r="FAK45" s="131"/>
      <c r="FAL45" s="134"/>
      <c r="FAM45" s="130"/>
      <c r="FAN45" s="133"/>
      <c r="FAO45" s="145"/>
      <c r="FAP45" s="129"/>
      <c r="FAQ45" s="130"/>
      <c r="FAR45" s="130"/>
      <c r="FAS45" s="131"/>
      <c r="FAT45" s="134"/>
      <c r="FAU45" s="130"/>
      <c r="FAV45" s="133"/>
      <c r="FAW45" s="145"/>
      <c r="FAX45" s="129"/>
      <c r="FAY45" s="130"/>
      <c r="FAZ45" s="130"/>
      <c r="FBA45" s="131"/>
      <c r="FBB45" s="134"/>
      <c r="FBC45" s="130"/>
      <c r="FBD45" s="133"/>
      <c r="FBE45" s="145"/>
      <c r="FBF45" s="129"/>
      <c r="FBG45" s="130"/>
      <c r="FBH45" s="130"/>
      <c r="FBI45" s="131"/>
      <c r="FBJ45" s="134"/>
      <c r="FBK45" s="130"/>
      <c r="FBL45" s="133"/>
      <c r="FBM45" s="145"/>
      <c r="FBN45" s="129"/>
      <c r="FBO45" s="130"/>
      <c r="FBP45" s="130"/>
      <c r="FBQ45" s="131"/>
      <c r="FBR45" s="134"/>
      <c r="FBS45" s="130"/>
      <c r="FBT45" s="133"/>
      <c r="FBU45" s="145"/>
      <c r="FBV45" s="129"/>
      <c r="FBW45" s="130"/>
      <c r="FBX45" s="130"/>
      <c r="FBY45" s="131"/>
      <c r="FBZ45" s="134"/>
      <c r="FCA45" s="130"/>
      <c r="FCB45" s="133"/>
      <c r="FCC45" s="145"/>
      <c r="FCD45" s="129"/>
      <c r="FCE45" s="130"/>
      <c r="FCF45" s="130"/>
      <c r="FCG45" s="131"/>
      <c r="FCH45" s="134"/>
      <c r="FCI45" s="130"/>
      <c r="FCJ45" s="133"/>
      <c r="FCK45" s="145"/>
      <c r="FCL45" s="129"/>
      <c r="FCM45" s="130"/>
      <c r="FCN45" s="130"/>
      <c r="FCO45" s="131"/>
      <c r="FCP45" s="134"/>
      <c r="FCQ45" s="130"/>
      <c r="FCR45" s="133"/>
      <c r="FCS45" s="145"/>
      <c r="FCT45" s="129"/>
      <c r="FCU45" s="130"/>
      <c r="FCV45" s="130"/>
      <c r="FCW45" s="131"/>
      <c r="FCX45" s="134"/>
      <c r="FCY45" s="130"/>
      <c r="FCZ45" s="133"/>
      <c r="FDA45" s="145"/>
      <c r="FDB45" s="129"/>
      <c r="FDC45" s="130"/>
      <c r="FDD45" s="130"/>
      <c r="FDE45" s="131"/>
      <c r="FDF45" s="134"/>
      <c r="FDG45" s="130"/>
      <c r="FDH45" s="133"/>
      <c r="FDI45" s="145"/>
      <c r="FDJ45" s="129"/>
      <c r="FDK45" s="130"/>
      <c r="FDL45" s="130"/>
      <c r="FDM45" s="131"/>
      <c r="FDN45" s="134"/>
      <c r="FDO45" s="130"/>
      <c r="FDP45" s="133"/>
      <c r="FDQ45" s="145"/>
      <c r="FDR45" s="129"/>
      <c r="FDS45" s="130"/>
      <c r="FDT45" s="130"/>
      <c r="FDU45" s="131"/>
      <c r="FDV45" s="134"/>
      <c r="FDW45" s="130"/>
      <c r="FDX45" s="133"/>
      <c r="FDY45" s="145"/>
      <c r="FDZ45" s="129"/>
      <c r="FEA45" s="130"/>
      <c r="FEB45" s="130"/>
      <c r="FEC45" s="131"/>
      <c r="FED45" s="134"/>
      <c r="FEE45" s="130"/>
      <c r="FEF45" s="133"/>
      <c r="FEG45" s="145"/>
      <c r="FEH45" s="129"/>
      <c r="FEI45" s="130"/>
      <c r="FEJ45" s="130"/>
      <c r="FEK45" s="131"/>
      <c r="FEL45" s="134"/>
      <c r="FEM45" s="130"/>
      <c r="FEN45" s="133"/>
      <c r="FEO45" s="145"/>
      <c r="FEP45" s="129"/>
      <c r="FEQ45" s="130"/>
      <c r="FER45" s="130"/>
      <c r="FES45" s="131"/>
      <c r="FET45" s="134"/>
      <c r="FEU45" s="130"/>
      <c r="FEV45" s="133"/>
      <c r="FEW45" s="145"/>
      <c r="FEX45" s="129"/>
      <c r="FEY45" s="130"/>
      <c r="FEZ45" s="130"/>
      <c r="FFA45" s="131"/>
      <c r="FFB45" s="134"/>
      <c r="FFC45" s="130"/>
      <c r="FFD45" s="133"/>
      <c r="FFE45" s="145"/>
      <c r="FFF45" s="129"/>
      <c r="FFG45" s="130"/>
      <c r="FFH45" s="130"/>
      <c r="FFI45" s="131"/>
      <c r="FFJ45" s="134"/>
      <c r="FFK45" s="130"/>
      <c r="FFL45" s="133"/>
      <c r="FFM45" s="145"/>
      <c r="FFN45" s="129"/>
      <c r="FFO45" s="130"/>
      <c r="FFP45" s="130"/>
      <c r="FFQ45" s="131"/>
      <c r="FFR45" s="134"/>
      <c r="FFS45" s="130"/>
      <c r="FFT45" s="133"/>
      <c r="FFU45" s="145"/>
      <c r="FFV45" s="129"/>
      <c r="FFW45" s="130"/>
      <c r="FFX45" s="130"/>
      <c r="FFY45" s="131"/>
      <c r="FFZ45" s="134"/>
      <c r="FGA45" s="130"/>
      <c r="FGB45" s="133"/>
      <c r="FGC45" s="145"/>
      <c r="FGD45" s="129"/>
      <c r="FGE45" s="130"/>
      <c r="FGF45" s="130"/>
      <c r="FGG45" s="131"/>
      <c r="FGH45" s="134"/>
      <c r="FGI45" s="130"/>
      <c r="FGJ45" s="133"/>
      <c r="FGK45" s="145"/>
      <c r="FGL45" s="129"/>
      <c r="FGM45" s="130"/>
      <c r="FGN45" s="130"/>
      <c r="FGO45" s="131"/>
      <c r="FGP45" s="134"/>
      <c r="FGQ45" s="130"/>
      <c r="FGR45" s="133"/>
      <c r="FGS45" s="145"/>
      <c r="FGT45" s="129"/>
      <c r="FGU45" s="130"/>
      <c r="FGV45" s="130"/>
      <c r="FGW45" s="131"/>
      <c r="FGX45" s="134"/>
      <c r="FGY45" s="130"/>
      <c r="FGZ45" s="133"/>
      <c r="FHA45" s="145"/>
      <c r="FHB45" s="129"/>
      <c r="FHC45" s="130"/>
      <c r="FHD45" s="130"/>
      <c r="FHE45" s="131"/>
      <c r="FHF45" s="134"/>
      <c r="FHG45" s="130"/>
      <c r="FHH45" s="133"/>
      <c r="FHI45" s="145"/>
      <c r="FHJ45" s="129"/>
      <c r="FHK45" s="130"/>
      <c r="FHL45" s="130"/>
      <c r="FHM45" s="131"/>
      <c r="FHN45" s="134"/>
      <c r="FHO45" s="130"/>
      <c r="FHP45" s="133"/>
      <c r="FHQ45" s="145"/>
      <c r="FHR45" s="129"/>
      <c r="FHS45" s="130"/>
      <c r="FHT45" s="130"/>
      <c r="FHU45" s="131"/>
      <c r="FHV45" s="134"/>
      <c r="FHW45" s="130"/>
      <c r="FHX45" s="133"/>
      <c r="FHY45" s="145"/>
      <c r="FHZ45" s="129"/>
      <c r="FIA45" s="130"/>
      <c r="FIB45" s="130"/>
      <c r="FIC45" s="131"/>
      <c r="FID45" s="134"/>
      <c r="FIE45" s="130"/>
      <c r="FIF45" s="133"/>
      <c r="FIG45" s="145"/>
      <c r="FIH45" s="129"/>
      <c r="FII45" s="130"/>
      <c r="FIJ45" s="130"/>
      <c r="FIK45" s="131"/>
      <c r="FIL45" s="134"/>
      <c r="FIM45" s="130"/>
      <c r="FIN45" s="133"/>
      <c r="FIO45" s="145"/>
      <c r="FIP45" s="129"/>
      <c r="FIQ45" s="130"/>
      <c r="FIR45" s="130"/>
      <c r="FIS45" s="131"/>
      <c r="FIT45" s="134"/>
      <c r="FIU45" s="130"/>
      <c r="FIV45" s="133"/>
      <c r="FIW45" s="145"/>
      <c r="FIX45" s="129"/>
      <c r="FIY45" s="130"/>
      <c r="FIZ45" s="130"/>
      <c r="FJA45" s="131"/>
      <c r="FJB45" s="134"/>
      <c r="FJC45" s="130"/>
      <c r="FJD45" s="133"/>
      <c r="FJE45" s="145"/>
      <c r="FJF45" s="129"/>
      <c r="FJG45" s="130"/>
      <c r="FJH45" s="130"/>
      <c r="FJI45" s="131"/>
      <c r="FJJ45" s="134"/>
      <c r="FJK45" s="130"/>
      <c r="FJL45" s="133"/>
      <c r="FJM45" s="145"/>
      <c r="FJN45" s="129"/>
      <c r="FJO45" s="130"/>
      <c r="FJP45" s="130"/>
      <c r="FJQ45" s="131"/>
      <c r="FJR45" s="134"/>
      <c r="FJS45" s="130"/>
      <c r="FJT45" s="133"/>
      <c r="FJU45" s="145"/>
      <c r="FJV45" s="129"/>
      <c r="FJW45" s="130"/>
      <c r="FJX45" s="130"/>
      <c r="FJY45" s="131"/>
      <c r="FJZ45" s="134"/>
      <c r="FKA45" s="130"/>
      <c r="FKB45" s="133"/>
      <c r="FKC45" s="145"/>
      <c r="FKD45" s="129"/>
      <c r="FKE45" s="130"/>
      <c r="FKF45" s="130"/>
      <c r="FKG45" s="131"/>
      <c r="FKH45" s="134"/>
      <c r="FKI45" s="130"/>
      <c r="FKJ45" s="133"/>
      <c r="FKK45" s="145"/>
      <c r="FKL45" s="129"/>
      <c r="FKM45" s="130"/>
      <c r="FKN45" s="130"/>
      <c r="FKO45" s="131"/>
      <c r="FKP45" s="134"/>
      <c r="FKQ45" s="130"/>
      <c r="FKR45" s="133"/>
      <c r="FKS45" s="145"/>
      <c r="FKT45" s="129"/>
      <c r="FKU45" s="130"/>
      <c r="FKV45" s="130"/>
      <c r="FKW45" s="131"/>
      <c r="FKX45" s="134"/>
      <c r="FKY45" s="130"/>
      <c r="FKZ45" s="133"/>
      <c r="FLA45" s="145"/>
      <c r="FLB45" s="129"/>
      <c r="FLC45" s="130"/>
      <c r="FLD45" s="130"/>
      <c r="FLE45" s="131"/>
      <c r="FLF45" s="134"/>
      <c r="FLG45" s="130"/>
      <c r="FLH45" s="133"/>
      <c r="FLI45" s="145"/>
      <c r="FLJ45" s="129"/>
      <c r="FLK45" s="130"/>
      <c r="FLL45" s="130"/>
      <c r="FLM45" s="131"/>
      <c r="FLN45" s="134"/>
      <c r="FLO45" s="130"/>
      <c r="FLP45" s="133"/>
      <c r="FLQ45" s="145"/>
      <c r="FLR45" s="129"/>
      <c r="FLS45" s="130"/>
      <c r="FLT45" s="130"/>
      <c r="FLU45" s="131"/>
      <c r="FLV45" s="134"/>
      <c r="FLW45" s="130"/>
      <c r="FLX45" s="133"/>
      <c r="FLY45" s="145"/>
      <c r="FLZ45" s="129"/>
      <c r="FMA45" s="130"/>
      <c r="FMB45" s="130"/>
      <c r="FMC45" s="131"/>
      <c r="FMD45" s="134"/>
      <c r="FME45" s="130"/>
      <c r="FMF45" s="133"/>
      <c r="FMG45" s="145"/>
      <c r="FMH45" s="129"/>
      <c r="FMI45" s="130"/>
      <c r="FMJ45" s="130"/>
      <c r="FMK45" s="131"/>
      <c r="FML45" s="134"/>
      <c r="FMM45" s="130"/>
      <c r="FMN45" s="133"/>
      <c r="FMO45" s="145"/>
      <c r="FMP45" s="129"/>
      <c r="FMQ45" s="130"/>
      <c r="FMR45" s="130"/>
      <c r="FMS45" s="131"/>
      <c r="FMT45" s="134"/>
      <c r="FMU45" s="130"/>
      <c r="FMV45" s="133"/>
      <c r="FMW45" s="145"/>
      <c r="FMX45" s="129"/>
      <c r="FMY45" s="130"/>
      <c r="FMZ45" s="130"/>
      <c r="FNA45" s="131"/>
      <c r="FNB45" s="134"/>
      <c r="FNC45" s="130"/>
      <c r="FND45" s="133"/>
      <c r="FNE45" s="145"/>
      <c r="FNF45" s="129"/>
      <c r="FNG45" s="130"/>
      <c r="FNH45" s="130"/>
      <c r="FNI45" s="131"/>
      <c r="FNJ45" s="134"/>
      <c r="FNK45" s="130"/>
      <c r="FNL45" s="133"/>
      <c r="FNM45" s="145"/>
      <c r="FNN45" s="129"/>
      <c r="FNO45" s="130"/>
      <c r="FNP45" s="130"/>
      <c r="FNQ45" s="131"/>
      <c r="FNR45" s="134"/>
      <c r="FNS45" s="130"/>
      <c r="FNT45" s="133"/>
      <c r="FNU45" s="145"/>
      <c r="FNV45" s="129"/>
      <c r="FNW45" s="130"/>
      <c r="FNX45" s="130"/>
      <c r="FNY45" s="131"/>
      <c r="FNZ45" s="134"/>
      <c r="FOA45" s="130"/>
      <c r="FOB45" s="133"/>
      <c r="FOC45" s="145"/>
      <c r="FOD45" s="129"/>
      <c r="FOE45" s="130"/>
      <c r="FOF45" s="130"/>
      <c r="FOG45" s="131"/>
      <c r="FOH45" s="134"/>
      <c r="FOI45" s="130"/>
      <c r="FOJ45" s="133"/>
      <c r="FOK45" s="145"/>
      <c r="FOL45" s="129"/>
      <c r="FOM45" s="130"/>
      <c r="FON45" s="130"/>
      <c r="FOO45" s="131"/>
      <c r="FOP45" s="134"/>
      <c r="FOQ45" s="130"/>
      <c r="FOR45" s="133"/>
      <c r="FOS45" s="145"/>
      <c r="FOT45" s="129"/>
      <c r="FOU45" s="130"/>
      <c r="FOV45" s="130"/>
      <c r="FOW45" s="131"/>
      <c r="FOX45" s="134"/>
      <c r="FOY45" s="130"/>
      <c r="FOZ45" s="133"/>
      <c r="FPA45" s="145"/>
      <c r="FPB45" s="129"/>
      <c r="FPC45" s="130"/>
      <c r="FPD45" s="130"/>
      <c r="FPE45" s="131"/>
      <c r="FPF45" s="134"/>
      <c r="FPG45" s="130"/>
      <c r="FPH45" s="133"/>
      <c r="FPI45" s="145"/>
      <c r="FPJ45" s="129"/>
      <c r="FPK45" s="130"/>
      <c r="FPL45" s="130"/>
      <c r="FPM45" s="131"/>
      <c r="FPN45" s="134"/>
      <c r="FPO45" s="130"/>
      <c r="FPP45" s="133"/>
      <c r="FPQ45" s="145"/>
      <c r="FPR45" s="129"/>
      <c r="FPS45" s="130"/>
      <c r="FPT45" s="130"/>
      <c r="FPU45" s="131"/>
      <c r="FPV45" s="134"/>
      <c r="FPW45" s="130"/>
      <c r="FPX45" s="133"/>
      <c r="FPY45" s="145"/>
      <c r="FPZ45" s="129"/>
      <c r="FQA45" s="130"/>
      <c r="FQB45" s="130"/>
      <c r="FQC45" s="131"/>
      <c r="FQD45" s="134"/>
      <c r="FQE45" s="130"/>
      <c r="FQF45" s="133"/>
      <c r="FQG45" s="145"/>
      <c r="FQH45" s="129"/>
      <c r="FQI45" s="130"/>
      <c r="FQJ45" s="130"/>
      <c r="FQK45" s="131"/>
      <c r="FQL45" s="134"/>
      <c r="FQM45" s="130"/>
      <c r="FQN45" s="133"/>
      <c r="FQO45" s="145"/>
      <c r="FQP45" s="129"/>
      <c r="FQQ45" s="130"/>
      <c r="FQR45" s="130"/>
      <c r="FQS45" s="131"/>
      <c r="FQT45" s="134"/>
      <c r="FQU45" s="130"/>
      <c r="FQV45" s="133"/>
      <c r="FQW45" s="145"/>
      <c r="FQX45" s="129"/>
      <c r="FQY45" s="130"/>
      <c r="FQZ45" s="130"/>
      <c r="FRA45" s="131"/>
      <c r="FRB45" s="134"/>
      <c r="FRC45" s="130"/>
      <c r="FRD45" s="133"/>
      <c r="FRE45" s="145"/>
      <c r="FRF45" s="129"/>
      <c r="FRG45" s="130"/>
      <c r="FRH45" s="130"/>
      <c r="FRI45" s="131"/>
      <c r="FRJ45" s="134"/>
      <c r="FRK45" s="130"/>
      <c r="FRL45" s="133"/>
      <c r="FRM45" s="145"/>
      <c r="FRN45" s="129"/>
      <c r="FRO45" s="130"/>
      <c r="FRP45" s="130"/>
      <c r="FRQ45" s="131"/>
      <c r="FRR45" s="134"/>
      <c r="FRS45" s="130"/>
      <c r="FRT45" s="133"/>
      <c r="FRU45" s="145"/>
      <c r="FRV45" s="129"/>
      <c r="FRW45" s="130"/>
      <c r="FRX45" s="130"/>
      <c r="FRY45" s="131"/>
      <c r="FRZ45" s="134"/>
      <c r="FSA45" s="130"/>
      <c r="FSB45" s="133"/>
      <c r="FSC45" s="145"/>
      <c r="FSD45" s="129"/>
      <c r="FSE45" s="130"/>
      <c r="FSF45" s="130"/>
      <c r="FSG45" s="131"/>
      <c r="FSH45" s="134"/>
      <c r="FSI45" s="130"/>
      <c r="FSJ45" s="133"/>
      <c r="FSK45" s="145"/>
      <c r="FSL45" s="129"/>
      <c r="FSM45" s="130"/>
      <c r="FSN45" s="130"/>
      <c r="FSO45" s="131"/>
      <c r="FSP45" s="134"/>
      <c r="FSQ45" s="130"/>
      <c r="FSR45" s="133"/>
      <c r="FSS45" s="145"/>
      <c r="FST45" s="129"/>
      <c r="FSU45" s="130"/>
      <c r="FSV45" s="130"/>
      <c r="FSW45" s="131"/>
      <c r="FSX45" s="134"/>
      <c r="FSY45" s="130"/>
      <c r="FSZ45" s="133"/>
      <c r="FTA45" s="145"/>
      <c r="FTB45" s="129"/>
      <c r="FTC45" s="130"/>
      <c r="FTD45" s="130"/>
      <c r="FTE45" s="131"/>
      <c r="FTF45" s="134"/>
      <c r="FTG45" s="130"/>
      <c r="FTH45" s="133"/>
      <c r="FTI45" s="145"/>
      <c r="FTJ45" s="129"/>
      <c r="FTK45" s="130"/>
      <c r="FTL45" s="130"/>
      <c r="FTM45" s="131"/>
      <c r="FTN45" s="134"/>
      <c r="FTO45" s="130"/>
      <c r="FTP45" s="133"/>
      <c r="FTQ45" s="145"/>
      <c r="FTR45" s="129"/>
      <c r="FTS45" s="130"/>
      <c r="FTT45" s="130"/>
      <c r="FTU45" s="131"/>
      <c r="FTV45" s="134"/>
      <c r="FTW45" s="130"/>
      <c r="FTX45" s="133"/>
      <c r="FTY45" s="145"/>
      <c r="FTZ45" s="129"/>
      <c r="FUA45" s="130"/>
      <c r="FUB45" s="130"/>
      <c r="FUC45" s="131"/>
      <c r="FUD45" s="134"/>
      <c r="FUE45" s="130"/>
      <c r="FUF45" s="133"/>
      <c r="FUG45" s="145"/>
      <c r="FUH45" s="129"/>
      <c r="FUI45" s="130"/>
      <c r="FUJ45" s="130"/>
      <c r="FUK45" s="131"/>
      <c r="FUL45" s="134"/>
      <c r="FUM45" s="130"/>
      <c r="FUN45" s="133"/>
      <c r="FUO45" s="145"/>
      <c r="FUP45" s="129"/>
      <c r="FUQ45" s="130"/>
      <c r="FUR45" s="130"/>
      <c r="FUS45" s="131"/>
      <c r="FUT45" s="134"/>
      <c r="FUU45" s="130"/>
      <c r="FUV45" s="133"/>
      <c r="FUW45" s="145"/>
      <c r="FUX45" s="129"/>
      <c r="FUY45" s="130"/>
      <c r="FUZ45" s="130"/>
      <c r="FVA45" s="131"/>
      <c r="FVB45" s="134"/>
      <c r="FVC45" s="130"/>
      <c r="FVD45" s="133"/>
      <c r="FVE45" s="145"/>
      <c r="FVF45" s="129"/>
      <c r="FVG45" s="130"/>
      <c r="FVH45" s="130"/>
      <c r="FVI45" s="131"/>
      <c r="FVJ45" s="134"/>
      <c r="FVK45" s="130"/>
      <c r="FVL45" s="133"/>
      <c r="FVM45" s="145"/>
      <c r="FVN45" s="129"/>
      <c r="FVO45" s="130"/>
      <c r="FVP45" s="130"/>
      <c r="FVQ45" s="131"/>
      <c r="FVR45" s="134"/>
      <c r="FVS45" s="130"/>
      <c r="FVT45" s="133"/>
      <c r="FVU45" s="145"/>
      <c r="FVV45" s="129"/>
      <c r="FVW45" s="130"/>
      <c r="FVX45" s="130"/>
      <c r="FVY45" s="131"/>
      <c r="FVZ45" s="134"/>
      <c r="FWA45" s="130"/>
      <c r="FWB45" s="133"/>
      <c r="FWC45" s="145"/>
      <c r="FWD45" s="129"/>
      <c r="FWE45" s="130"/>
      <c r="FWF45" s="130"/>
      <c r="FWG45" s="131"/>
      <c r="FWH45" s="134"/>
      <c r="FWI45" s="130"/>
      <c r="FWJ45" s="133"/>
      <c r="FWK45" s="145"/>
      <c r="FWL45" s="129"/>
      <c r="FWM45" s="130"/>
      <c r="FWN45" s="130"/>
      <c r="FWO45" s="131"/>
      <c r="FWP45" s="134"/>
      <c r="FWQ45" s="130"/>
      <c r="FWR45" s="133"/>
      <c r="FWS45" s="145"/>
      <c r="FWT45" s="129"/>
      <c r="FWU45" s="130"/>
      <c r="FWV45" s="130"/>
      <c r="FWW45" s="131"/>
      <c r="FWX45" s="134"/>
      <c r="FWY45" s="130"/>
      <c r="FWZ45" s="133"/>
      <c r="FXA45" s="145"/>
      <c r="FXB45" s="129"/>
      <c r="FXC45" s="130"/>
      <c r="FXD45" s="130"/>
      <c r="FXE45" s="131"/>
      <c r="FXF45" s="134"/>
      <c r="FXG45" s="130"/>
      <c r="FXH45" s="133"/>
      <c r="FXI45" s="145"/>
      <c r="FXJ45" s="129"/>
      <c r="FXK45" s="130"/>
      <c r="FXL45" s="130"/>
      <c r="FXM45" s="131"/>
      <c r="FXN45" s="134"/>
      <c r="FXO45" s="130"/>
      <c r="FXP45" s="133"/>
      <c r="FXQ45" s="145"/>
      <c r="FXR45" s="129"/>
      <c r="FXS45" s="130"/>
      <c r="FXT45" s="130"/>
      <c r="FXU45" s="131"/>
      <c r="FXV45" s="134"/>
      <c r="FXW45" s="130"/>
      <c r="FXX45" s="133"/>
      <c r="FXY45" s="145"/>
      <c r="FXZ45" s="129"/>
      <c r="FYA45" s="130"/>
      <c r="FYB45" s="130"/>
      <c r="FYC45" s="131"/>
      <c r="FYD45" s="134"/>
      <c r="FYE45" s="130"/>
      <c r="FYF45" s="133"/>
      <c r="FYG45" s="145"/>
      <c r="FYH45" s="129"/>
      <c r="FYI45" s="130"/>
      <c r="FYJ45" s="130"/>
      <c r="FYK45" s="131"/>
      <c r="FYL45" s="134"/>
      <c r="FYM45" s="130"/>
      <c r="FYN45" s="133"/>
      <c r="FYO45" s="145"/>
      <c r="FYP45" s="129"/>
      <c r="FYQ45" s="130"/>
      <c r="FYR45" s="130"/>
      <c r="FYS45" s="131"/>
      <c r="FYT45" s="134"/>
      <c r="FYU45" s="130"/>
      <c r="FYV45" s="133"/>
      <c r="FYW45" s="145"/>
      <c r="FYX45" s="129"/>
      <c r="FYY45" s="130"/>
      <c r="FYZ45" s="130"/>
      <c r="FZA45" s="131"/>
      <c r="FZB45" s="134"/>
      <c r="FZC45" s="130"/>
      <c r="FZD45" s="133"/>
      <c r="FZE45" s="145"/>
      <c r="FZF45" s="129"/>
      <c r="FZG45" s="130"/>
      <c r="FZH45" s="130"/>
      <c r="FZI45" s="131"/>
      <c r="FZJ45" s="134"/>
      <c r="FZK45" s="130"/>
      <c r="FZL45" s="133"/>
      <c r="FZM45" s="145"/>
      <c r="FZN45" s="129"/>
      <c r="FZO45" s="130"/>
      <c r="FZP45" s="130"/>
      <c r="FZQ45" s="131"/>
      <c r="FZR45" s="134"/>
      <c r="FZS45" s="130"/>
      <c r="FZT45" s="133"/>
      <c r="FZU45" s="145"/>
      <c r="FZV45" s="129"/>
      <c r="FZW45" s="130"/>
      <c r="FZX45" s="130"/>
      <c r="FZY45" s="131"/>
      <c r="FZZ45" s="134"/>
      <c r="GAA45" s="130"/>
      <c r="GAB45" s="133"/>
      <c r="GAC45" s="145"/>
      <c r="GAD45" s="129"/>
      <c r="GAE45" s="130"/>
      <c r="GAF45" s="130"/>
      <c r="GAG45" s="131"/>
      <c r="GAH45" s="134"/>
      <c r="GAI45" s="130"/>
      <c r="GAJ45" s="133"/>
      <c r="GAK45" s="145"/>
      <c r="GAL45" s="129"/>
      <c r="GAM45" s="130"/>
      <c r="GAN45" s="130"/>
      <c r="GAO45" s="131"/>
      <c r="GAP45" s="134"/>
      <c r="GAQ45" s="130"/>
      <c r="GAR45" s="133"/>
      <c r="GAS45" s="145"/>
      <c r="GAT45" s="129"/>
      <c r="GAU45" s="130"/>
      <c r="GAV45" s="130"/>
      <c r="GAW45" s="131"/>
      <c r="GAX45" s="134"/>
      <c r="GAY45" s="130"/>
      <c r="GAZ45" s="133"/>
      <c r="GBA45" s="145"/>
      <c r="GBB45" s="129"/>
      <c r="GBC45" s="130"/>
      <c r="GBD45" s="130"/>
      <c r="GBE45" s="131"/>
      <c r="GBF45" s="134"/>
      <c r="GBG45" s="130"/>
      <c r="GBH45" s="133"/>
      <c r="GBI45" s="145"/>
      <c r="GBJ45" s="129"/>
      <c r="GBK45" s="130"/>
      <c r="GBL45" s="130"/>
      <c r="GBM45" s="131"/>
      <c r="GBN45" s="134"/>
      <c r="GBO45" s="130"/>
      <c r="GBP45" s="133"/>
      <c r="GBQ45" s="145"/>
      <c r="GBR45" s="129"/>
      <c r="GBS45" s="130"/>
      <c r="GBT45" s="130"/>
      <c r="GBU45" s="131"/>
      <c r="GBV45" s="134"/>
      <c r="GBW45" s="130"/>
      <c r="GBX45" s="133"/>
      <c r="GBY45" s="145"/>
      <c r="GBZ45" s="129"/>
      <c r="GCA45" s="130"/>
      <c r="GCB45" s="130"/>
      <c r="GCC45" s="131"/>
      <c r="GCD45" s="134"/>
      <c r="GCE45" s="130"/>
      <c r="GCF45" s="133"/>
      <c r="GCG45" s="145"/>
      <c r="GCH45" s="129"/>
      <c r="GCI45" s="130"/>
      <c r="GCJ45" s="130"/>
      <c r="GCK45" s="131"/>
      <c r="GCL45" s="134"/>
      <c r="GCM45" s="130"/>
      <c r="GCN45" s="133"/>
      <c r="GCO45" s="145"/>
      <c r="GCP45" s="129"/>
      <c r="GCQ45" s="130"/>
      <c r="GCR45" s="130"/>
      <c r="GCS45" s="131"/>
      <c r="GCT45" s="134"/>
      <c r="GCU45" s="130"/>
      <c r="GCV45" s="133"/>
      <c r="GCW45" s="145"/>
      <c r="GCX45" s="129"/>
      <c r="GCY45" s="130"/>
      <c r="GCZ45" s="130"/>
      <c r="GDA45" s="131"/>
      <c r="GDB45" s="134"/>
      <c r="GDC45" s="130"/>
      <c r="GDD45" s="133"/>
      <c r="GDE45" s="145"/>
      <c r="GDF45" s="129"/>
      <c r="GDG45" s="130"/>
      <c r="GDH45" s="130"/>
      <c r="GDI45" s="131"/>
      <c r="GDJ45" s="134"/>
      <c r="GDK45" s="130"/>
      <c r="GDL45" s="133"/>
      <c r="GDM45" s="145"/>
      <c r="GDN45" s="129"/>
      <c r="GDO45" s="130"/>
      <c r="GDP45" s="130"/>
      <c r="GDQ45" s="131"/>
      <c r="GDR45" s="134"/>
      <c r="GDS45" s="130"/>
      <c r="GDT45" s="133"/>
      <c r="GDU45" s="145"/>
      <c r="GDV45" s="129"/>
      <c r="GDW45" s="130"/>
      <c r="GDX45" s="130"/>
      <c r="GDY45" s="131"/>
      <c r="GDZ45" s="134"/>
      <c r="GEA45" s="130"/>
      <c r="GEB45" s="133"/>
      <c r="GEC45" s="145"/>
      <c r="GED45" s="129"/>
      <c r="GEE45" s="130"/>
      <c r="GEF45" s="130"/>
      <c r="GEG45" s="131"/>
      <c r="GEH45" s="134"/>
      <c r="GEI45" s="130"/>
      <c r="GEJ45" s="133"/>
      <c r="GEK45" s="145"/>
      <c r="GEL45" s="129"/>
      <c r="GEM45" s="130"/>
      <c r="GEN45" s="130"/>
      <c r="GEO45" s="131"/>
      <c r="GEP45" s="134"/>
      <c r="GEQ45" s="130"/>
      <c r="GER45" s="133"/>
      <c r="GES45" s="145"/>
      <c r="GET45" s="129"/>
      <c r="GEU45" s="130"/>
      <c r="GEV45" s="130"/>
      <c r="GEW45" s="131"/>
      <c r="GEX45" s="134"/>
      <c r="GEY45" s="130"/>
      <c r="GEZ45" s="133"/>
      <c r="GFA45" s="145"/>
      <c r="GFB45" s="129"/>
      <c r="GFC45" s="130"/>
      <c r="GFD45" s="130"/>
      <c r="GFE45" s="131"/>
      <c r="GFF45" s="134"/>
      <c r="GFG45" s="130"/>
      <c r="GFH45" s="133"/>
      <c r="GFI45" s="145"/>
      <c r="GFJ45" s="129"/>
      <c r="GFK45" s="130"/>
      <c r="GFL45" s="130"/>
      <c r="GFM45" s="131"/>
      <c r="GFN45" s="134"/>
      <c r="GFO45" s="130"/>
      <c r="GFP45" s="133"/>
      <c r="GFQ45" s="145"/>
      <c r="GFR45" s="129"/>
      <c r="GFS45" s="130"/>
      <c r="GFT45" s="130"/>
      <c r="GFU45" s="131"/>
      <c r="GFV45" s="134"/>
      <c r="GFW45" s="130"/>
      <c r="GFX45" s="133"/>
      <c r="GFY45" s="145"/>
      <c r="GFZ45" s="129"/>
      <c r="GGA45" s="130"/>
      <c r="GGB45" s="130"/>
      <c r="GGC45" s="131"/>
      <c r="GGD45" s="134"/>
      <c r="GGE45" s="130"/>
      <c r="GGF45" s="133"/>
      <c r="GGG45" s="145"/>
      <c r="GGH45" s="129"/>
      <c r="GGI45" s="130"/>
      <c r="GGJ45" s="130"/>
      <c r="GGK45" s="131"/>
      <c r="GGL45" s="134"/>
      <c r="GGM45" s="130"/>
      <c r="GGN45" s="133"/>
      <c r="GGO45" s="145"/>
      <c r="GGP45" s="129"/>
      <c r="GGQ45" s="130"/>
      <c r="GGR45" s="130"/>
      <c r="GGS45" s="131"/>
      <c r="GGT45" s="134"/>
      <c r="GGU45" s="130"/>
      <c r="GGV45" s="133"/>
      <c r="GGW45" s="145"/>
      <c r="GGX45" s="129"/>
      <c r="GGY45" s="130"/>
      <c r="GGZ45" s="130"/>
      <c r="GHA45" s="131"/>
      <c r="GHB45" s="134"/>
      <c r="GHC45" s="130"/>
      <c r="GHD45" s="133"/>
      <c r="GHE45" s="145"/>
      <c r="GHF45" s="129"/>
      <c r="GHG45" s="130"/>
      <c r="GHH45" s="130"/>
      <c r="GHI45" s="131"/>
      <c r="GHJ45" s="134"/>
      <c r="GHK45" s="130"/>
      <c r="GHL45" s="133"/>
      <c r="GHM45" s="145"/>
      <c r="GHN45" s="129"/>
      <c r="GHO45" s="130"/>
      <c r="GHP45" s="130"/>
      <c r="GHQ45" s="131"/>
      <c r="GHR45" s="134"/>
      <c r="GHS45" s="130"/>
      <c r="GHT45" s="133"/>
      <c r="GHU45" s="145"/>
      <c r="GHV45" s="129"/>
      <c r="GHW45" s="130"/>
      <c r="GHX45" s="130"/>
      <c r="GHY45" s="131"/>
      <c r="GHZ45" s="134"/>
      <c r="GIA45" s="130"/>
      <c r="GIB45" s="133"/>
      <c r="GIC45" s="145"/>
      <c r="GID45" s="129"/>
      <c r="GIE45" s="130"/>
      <c r="GIF45" s="130"/>
      <c r="GIG45" s="131"/>
      <c r="GIH45" s="134"/>
      <c r="GII45" s="130"/>
      <c r="GIJ45" s="133"/>
      <c r="GIK45" s="145"/>
      <c r="GIL45" s="129"/>
      <c r="GIM45" s="130"/>
      <c r="GIN45" s="130"/>
      <c r="GIO45" s="131"/>
      <c r="GIP45" s="134"/>
      <c r="GIQ45" s="130"/>
      <c r="GIR45" s="133"/>
      <c r="GIS45" s="145"/>
      <c r="GIT45" s="129"/>
      <c r="GIU45" s="130"/>
      <c r="GIV45" s="130"/>
      <c r="GIW45" s="131"/>
      <c r="GIX45" s="134"/>
      <c r="GIY45" s="130"/>
      <c r="GIZ45" s="133"/>
      <c r="GJA45" s="145"/>
      <c r="GJB45" s="129"/>
      <c r="GJC45" s="130"/>
      <c r="GJD45" s="130"/>
      <c r="GJE45" s="131"/>
      <c r="GJF45" s="134"/>
      <c r="GJG45" s="130"/>
      <c r="GJH45" s="133"/>
      <c r="GJI45" s="145"/>
      <c r="GJJ45" s="129"/>
      <c r="GJK45" s="130"/>
      <c r="GJL45" s="130"/>
      <c r="GJM45" s="131"/>
      <c r="GJN45" s="134"/>
      <c r="GJO45" s="130"/>
      <c r="GJP45" s="133"/>
      <c r="GJQ45" s="145"/>
      <c r="GJR45" s="129"/>
      <c r="GJS45" s="130"/>
      <c r="GJT45" s="130"/>
      <c r="GJU45" s="131"/>
      <c r="GJV45" s="134"/>
      <c r="GJW45" s="130"/>
      <c r="GJX45" s="133"/>
      <c r="GJY45" s="145"/>
      <c r="GJZ45" s="129"/>
      <c r="GKA45" s="130"/>
      <c r="GKB45" s="130"/>
      <c r="GKC45" s="131"/>
      <c r="GKD45" s="134"/>
      <c r="GKE45" s="130"/>
      <c r="GKF45" s="133"/>
      <c r="GKG45" s="145"/>
      <c r="GKH45" s="129"/>
      <c r="GKI45" s="130"/>
      <c r="GKJ45" s="130"/>
      <c r="GKK45" s="131"/>
      <c r="GKL45" s="134"/>
      <c r="GKM45" s="130"/>
      <c r="GKN45" s="133"/>
      <c r="GKO45" s="145"/>
      <c r="GKP45" s="129"/>
      <c r="GKQ45" s="130"/>
      <c r="GKR45" s="130"/>
      <c r="GKS45" s="131"/>
      <c r="GKT45" s="134"/>
      <c r="GKU45" s="130"/>
      <c r="GKV45" s="133"/>
      <c r="GKW45" s="145"/>
      <c r="GKX45" s="129"/>
      <c r="GKY45" s="130"/>
      <c r="GKZ45" s="130"/>
      <c r="GLA45" s="131"/>
      <c r="GLB45" s="134"/>
      <c r="GLC45" s="130"/>
      <c r="GLD45" s="133"/>
      <c r="GLE45" s="145"/>
      <c r="GLF45" s="129"/>
      <c r="GLG45" s="130"/>
      <c r="GLH45" s="130"/>
      <c r="GLI45" s="131"/>
      <c r="GLJ45" s="134"/>
      <c r="GLK45" s="130"/>
      <c r="GLL45" s="133"/>
      <c r="GLM45" s="145"/>
      <c r="GLN45" s="129"/>
      <c r="GLO45" s="130"/>
      <c r="GLP45" s="130"/>
      <c r="GLQ45" s="131"/>
      <c r="GLR45" s="134"/>
      <c r="GLS45" s="130"/>
      <c r="GLT45" s="133"/>
      <c r="GLU45" s="145"/>
      <c r="GLV45" s="129"/>
      <c r="GLW45" s="130"/>
      <c r="GLX45" s="130"/>
      <c r="GLY45" s="131"/>
      <c r="GLZ45" s="134"/>
      <c r="GMA45" s="130"/>
      <c r="GMB45" s="133"/>
      <c r="GMC45" s="145"/>
      <c r="GMD45" s="129"/>
      <c r="GME45" s="130"/>
      <c r="GMF45" s="130"/>
      <c r="GMG45" s="131"/>
      <c r="GMH45" s="134"/>
      <c r="GMI45" s="130"/>
      <c r="GMJ45" s="133"/>
      <c r="GMK45" s="145"/>
      <c r="GML45" s="129"/>
      <c r="GMM45" s="130"/>
      <c r="GMN45" s="130"/>
      <c r="GMO45" s="131"/>
      <c r="GMP45" s="134"/>
      <c r="GMQ45" s="130"/>
      <c r="GMR45" s="133"/>
      <c r="GMS45" s="145"/>
      <c r="GMT45" s="129"/>
      <c r="GMU45" s="130"/>
      <c r="GMV45" s="130"/>
      <c r="GMW45" s="131"/>
      <c r="GMX45" s="134"/>
      <c r="GMY45" s="130"/>
      <c r="GMZ45" s="133"/>
      <c r="GNA45" s="145"/>
      <c r="GNB45" s="129"/>
      <c r="GNC45" s="130"/>
      <c r="GND45" s="130"/>
      <c r="GNE45" s="131"/>
      <c r="GNF45" s="134"/>
      <c r="GNG45" s="130"/>
      <c r="GNH45" s="133"/>
      <c r="GNI45" s="145"/>
      <c r="GNJ45" s="129"/>
      <c r="GNK45" s="130"/>
      <c r="GNL45" s="130"/>
      <c r="GNM45" s="131"/>
      <c r="GNN45" s="134"/>
      <c r="GNO45" s="130"/>
      <c r="GNP45" s="133"/>
      <c r="GNQ45" s="145"/>
      <c r="GNR45" s="129"/>
      <c r="GNS45" s="130"/>
      <c r="GNT45" s="130"/>
      <c r="GNU45" s="131"/>
      <c r="GNV45" s="134"/>
      <c r="GNW45" s="130"/>
      <c r="GNX45" s="133"/>
      <c r="GNY45" s="145"/>
      <c r="GNZ45" s="129"/>
      <c r="GOA45" s="130"/>
      <c r="GOB45" s="130"/>
      <c r="GOC45" s="131"/>
      <c r="GOD45" s="134"/>
      <c r="GOE45" s="130"/>
      <c r="GOF45" s="133"/>
      <c r="GOG45" s="145"/>
      <c r="GOH45" s="129"/>
      <c r="GOI45" s="130"/>
      <c r="GOJ45" s="130"/>
      <c r="GOK45" s="131"/>
      <c r="GOL45" s="134"/>
      <c r="GOM45" s="130"/>
      <c r="GON45" s="133"/>
      <c r="GOO45" s="145"/>
      <c r="GOP45" s="129"/>
      <c r="GOQ45" s="130"/>
      <c r="GOR45" s="130"/>
      <c r="GOS45" s="131"/>
      <c r="GOT45" s="134"/>
      <c r="GOU45" s="130"/>
      <c r="GOV45" s="133"/>
      <c r="GOW45" s="145"/>
      <c r="GOX45" s="129"/>
      <c r="GOY45" s="130"/>
      <c r="GOZ45" s="130"/>
      <c r="GPA45" s="131"/>
      <c r="GPB45" s="134"/>
      <c r="GPC45" s="130"/>
      <c r="GPD45" s="133"/>
      <c r="GPE45" s="145"/>
      <c r="GPF45" s="129"/>
      <c r="GPG45" s="130"/>
      <c r="GPH45" s="130"/>
      <c r="GPI45" s="131"/>
      <c r="GPJ45" s="134"/>
      <c r="GPK45" s="130"/>
      <c r="GPL45" s="133"/>
      <c r="GPM45" s="145"/>
      <c r="GPN45" s="129"/>
      <c r="GPO45" s="130"/>
      <c r="GPP45" s="130"/>
      <c r="GPQ45" s="131"/>
      <c r="GPR45" s="134"/>
      <c r="GPS45" s="130"/>
      <c r="GPT45" s="133"/>
      <c r="GPU45" s="145"/>
      <c r="GPV45" s="129"/>
      <c r="GPW45" s="130"/>
      <c r="GPX45" s="130"/>
      <c r="GPY45" s="131"/>
      <c r="GPZ45" s="134"/>
      <c r="GQA45" s="130"/>
      <c r="GQB45" s="133"/>
      <c r="GQC45" s="145"/>
      <c r="GQD45" s="129"/>
      <c r="GQE45" s="130"/>
      <c r="GQF45" s="130"/>
      <c r="GQG45" s="131"/>
      <c r="GQH45" s="134"/>
      <c r="GQI45" s="130"/>
      <c r="GQJ45" s="133"/>
      <c r="GQK45" s="145"/>
      <c r="GQL45" s="129"/>
      <c r="GQM45" s="130"/>
      <c r="GQN45" s="130"/>
      <c r="GQO45" s="131"/>
      <c r="GQP45" s="134"/>
      <c r="GQQ45" s="130"/>
      <c r="GQR45" s="133"/>
      <c r="GQS45" s="145"/>
      <c r="GQT45" s="129"/>
      <c r="GQU45" s="130"/>
      <c r="GQV45" s="130"/>
      <c r="GQW45" s="131"/>
      <c r="GQX45" s="134"/>
      <c r="GQY45" s="130"/>
      <c r="GQZ45" s="133"/>
      <c r="GRA45" s="145"/>
      <c r="GRB45" s="129"/>
      <c r="GRC45" s="130"/>
      <c r="GRD45" s="130"/>
      <c r="GRE45" s="131"/>
      <c r="GRF45" s="134"/>
      <c r="GRG45" s="130"/>
      <c r="GRH45" s="133"/>
      <c r="GRI45" s="145"/>
      <c r="GRJ45" s="129"/>
      <c r="GRK45" s="130"/>
      <c r="GRL45" s="130"/>
      <c r="GRM45" s="131"/>
      <c r="GRN45" s="134"/>
      <c r="GRO45" s="130"/>
      <c r="GRP45" s="133"/>
      <c r="GRQ45" s="145"/>
      <c r="GRR45" s="129"/>
      <c r="GRS45" s="130"/>
      <c r="GRT45" s="130"/>
      <c r="GRU45" s="131"/>
      <c r="GRV45" s="134"/>
      <c r="GRW45" s="130"/>
      <c r="GRX45" s="133"/>
      <c r="GRY45" s="145"/>
      <c r="GRZ45" s="129"/>
      <c r="GSA45" s="130"/>
      <c r="GSB45" s="130"/>
      <c r="GSC45" s="131"/>
      <c r="GSD45" s="134"/>
      <c r="GSE45" s="130"/>
      <c r="GSF45" s="133"/>
      <c r="GSG45" s="145"/>
      <c r="GSH45" s="129"/>
      <c r="GSI45" s="130"/>
      <c r="GSJ45" s="130"/>
      <c r="GSK45" s="131"/>
      <c r="GSL45" s="134"/>
      <c r="GSM45" s="130"/>
      <c r="GSN45" s="133"/>
      <c r="GSO45" s="145"/>
      <c r="GSP45" s="129"/>
      <c r="GSQ45" s="130"/>
      <c r="GSR45" s="130"/>
      <c r="GSS45" s="131"/>
      <c r="GST45" s="134"/>
      <c r="GSU45" s="130"/>
      <c r="GSV45" s="133"/>
      <c r="GSW45" s="145"/>
      <c r="GSX45" s="129"/>
      <c r="GSY45" s="130"/>
      <c r="GSZ45" s="130"/>
      <c r="GTA45" s="131"/>
      <c r="GTB45" s="134"/>
      <c r="GTC45" s="130"/>
      <c r="GTD45" s="133"/>
      <c r="GTE45" s="145"/>
      <c r="GTF45" s="129"/>
      <c r="GTG45" s="130"/>
      <c r="GTH45" s="130"/>
      <c r="GTI45" s="131"/>
      <c r="GTJ45" s="134"/>
      <c r="GTK45" s="130"/>
      <c r="GTL45" s="133"/>
      <c r="GTM45" s="145"/>
      <c r="GTN45" s="129"/>
      <c r="GTO45" s="130"/>
      <c r="GTP45" s="130"/>
      <c r="GTQ45" s="131"/>
      <c r="GTR45" s="134"/>
      <c r="GTS45" s="130"/>
      <c r="GTT45" s="133"/>
      <c r="GTU45" s="145"/>
      <c r="GTV45" s="129"/>
      <c r="GTW45" s="130"/>
      <c r="GTX45" s="130"/>
      <c r="GTY45" s="131"/>
      <c r="GTZ45" s="134"/>
      <c r="GUA45" s="130"/>
      <c r="GUB45" s="133"/>
      <c r="GUC45" s="145"/>
      <c r="GUD45" s="129"/>
      <c r="GUE45" s="130"/>
      <c r="GUF45" s="130"/>
      <c r="GUG45" s="131"/>
      <c r="GUH45" s="134"/>
      <c r="GUI45" s="130"/>
      <c r="GUJ45" s="133"/>
      <c r="GUK45" s="145"/>
      <c r="GUL45" s="129"/>
      <c r="GUM45" s="130"/>
      <c r="GUN45" s="130"/>
      <c r="GUO45" s="131"/>
      <c r="GUP45" s="134"/>
      <c r="GUQ45" s="130"/>
      <c r="GUR45" s="133"/>
      <c r="GUS45" s="145"/>
      <c r="GUT45" s="129"/>
      <c r="GUU45" s="130"/>
      <c r="GUV45" s="130"/>
      <c r="GUW45" s="131"/>
      <c r="GUX45" s="134"/>
      <c r="GUY45" s="130"/>
      <c r="GUZ45" s="133"/>
      <c r="GVA45" s="145"/>
      <c r="GVB45" s="129"/>
      <c r="GVC45" s="130"/>
      <c r="GVD45" s="130"/>
      <c r="GVE45" s="131"/>
      <c r="GVF45" s="134"/>
      <c r="GVG45" s="130"/>
      <c r="GVH45" s="133"/>
      <c r="GVI45" s="145"/>
      <c r="GVJ45" s="129"/>
      <c r="GVK45" s="130"/>
      <c r="GVL45" s="130"/>
      <c r="GVM45" s="131"/>
      <c r="GVN45" s="134"/>
      <c r="GVO45" s="130"/>
      <c r="GVP45" s="133"/>
      <c r="GVQ45" s="145"/>
      <c r="GVR45" s="129"/>
      <c r="GVS45" s="130"/>
      <c r="GVT45" s="130"/>
      <c r="GVU45" s="131"/>
      <c r="GVV45" s="134"/>
      <c r="GVW45" s="130"/>
      <c r="GVX45" s="133"/>
      <c r="GVY45" s="145"/>
      <c r="GVZ45" s="129"/>
      <c r="GWA45" s="130"/>
      <c r="GWB45" s="130"/>
      <c r="GWC45" s="131"/>
      <c r="GWD45" s="134"/>
      <c r="GWE45" s="130"/>
      <c r="GWF45" s="133"/>
      <c r="GWG45" s="145"/>
      <c r="GWH45" s="129"/>
      <c r="GWI45" s="130"/>
      <c r="GWJ45" s="130"/>
      <c r="GWK45" s="131"/>
      <c r="GWL45" s="134"/>
      <c r="GWM45" s="130"/>
      <c r="GWN45" s="133"/>
      <c r="GWO45" s="145"/>
      <c r="GWP45" s="129"/>
      <c r="GWQ45" s="130"/>
      <c r="GWR45" s="130"/>
      <c r="GWS45" s="131"/>
      <c r="GWT45" s="134"/>
      <c r="GWU45" s="130"/>
      <c r="GWV45" s="133"/>
      <c r="GWW45" s="145"/>
      <c r="GWX45" s="129"/>
      <c r="GWY45" s="130"/>
      <c r="GWZ45" s="130"/>
      <c r="GXA45" s="131"/>
      <c r="GXB45" s="134"/>
      <c r="GXC45" s="130"/>
      <c r="GXD45" s="133"/>
      <c r="GXE45" s="145"/>
      <c r="GXF45" s="129"/>
      <c r="GXG45" s="130"/>
      <c r="GXH45" s="130"/>
      <c r="GXI45" s="131"/>
      <c r="GXJ45" s="134"/>
      <c r="GXK45" s="130"/>
      <c r="GXL45" s="133"/>
      <c r="GXM45" s="145"/>
      <c r="GXN45" s="129"/>
      <c r="GXO45" s="130"/>
      <c r="GXP45" s="130"/>
      <c r="GXQ45" s="131"/>
      <c r="GXR45" s="134"/>
      <c r="GXS45" s="130"/>
      <c r="GXT45" s="133"/>
      <c r="GXU45" s="145"/>
      <c r="GXV45" s="129"/>
      <c r="GXW45" s="130"/>
      <c r="GXX45" s="130"/>
      <c r="GXY45" s="131"/>
      <c r="GXZ45" s="134"/>
      <c r="GYA45" s="130"/>
      <c r="GYB45" s="133"/>
      <c r="GYC45" s="145"/>
      <c r="GYD45" s="129"/>
      <c r="GYE45" s="130"/>
      <c r="GYF45" s="130"/>
      <c r="GYG45" s="131"/>
      <c r="GYH45" s="134"/>
      <c r="GYI45" s="130"/>
      <c r="GYJ45" s="133"/>
      <c r="GYK45" s="145"/>
      <c r="GYL45" s="129"/>
      <c r="GYM45" s="130"/>
      <c r="GYN45" s="130"/>
      <c r="GYO45" s="131"/>
      <c r="GYP45" s="134"/>
      <c r="GYQ45" s="130"/>
      <c r="GYR45" s="133"/>
      <c r="GYS45" s="145"/>
      <c r="GYT45" s="129"/>
      <c r="GYU45" s="130"/>
      <c r="GYV45" s="130"/>
      <c r="GYW45" s="131"/>
      <c r="GYX45" s="134"/>
      <c r="GYY45" s="130"/>
      <c r="GYZ45" s="133"/>
      <c r="GZA45" s="145"/>
      <c r="GZB45" s="129"/>
      <c r="GZC45" s="130"/>
      <c r="GZD45" s="130"/>
      <c r="GZE45" s="131"/>
      <c r="GZF45" s="134"/>
      <c r="GZG45" s="130"/>
      <c r="GZH45" s="133"/>
      <c r="GZI45" s="145"/>
      <c r="GZJ45" s="129"/>
      <c r="GZK45" s="130"/>
      <c r="GZL45" s="130"/>
      <c r="GZM45" s="131"/>
      <c r="GZN45" s="134"/>
      <c r="GZO45" s="130"/>
      <c r="GZP45" s="133"/>
      <c r="GZQ45" s="145"/>
      <c r="GZR45" s="129"/>
      <c r="GZS45" s="130"/>
      <c r="GZT45" s="130"/>
      <c r="GZU45" s="131"/>
      <c r="GZV45" s="134"/>
      <c r="GZW45" s="130"/>
      <c r="GZX45" s="133"/>
      <c r="GZY45" s="145"/>
      <c r="GZZ45" s="129"/>
      <c r="HAA45" s="130"/>
      <c r="HAB45" s="130"/>
      <c r="HAC45" s="131"/>
      <c r="HAD45" s="134"/>
      <c r="HAE45" s="130"/>
      <c r="HAF45" s="133"/>
      <c r="HAG45" s="145"/>
      <c r="HAH45" s="129"/>
      <c r="HAI45" s="130"/>
      <c r="HAJ45" s="130"/>
      <c r="HAK45" s="131"/>
      <c r="HAL45" s="134"/>
      <c r="HAM45" s="130"/>
      <c r="HAN45" s="133"/>
      <c r="HAO45" s="145"/>
      <c r="HAP45" s="129"/>
      <c r="HAQ45" s="130"/>
      <c r="HAR45" s="130"/>
      <c r="HAS45" s="131"/>
      <c r="HAT45" s="134"/>
      <c r="HAU45" s="130"/>
      <c r="HAV45" s="133"/>
      <c r="HAW45" s="145"/>
      <c r="HAX45" s="129"/>
      <c r="HAY45" s="130"/>
      <c r="HAZ45" s="130"/>
      <c r="HBA45" s="131"/>
      <c r="HBB45" s="134"/>
      <c r="HBC45" s="130"/>
      <c r="HBD45" s="133"/>
      <c r="HBE45" s="145"/>
      <c r="HBF45" s="129"/>
      <c r="HBG45" s="130"/>
      <c r="HBH45" s="130"/>
      <c r="HBI45" s="131"/>
      <c r="HBJ45" s="134"/>
      <c r="HBK45" s="130"/>
      <c r="HBL45" s="133"/>
      <c r="HBM45" s="145"/>
      <c r="HBN45" s="129"/>
      <c r="HBO45" s="130"/>
      <c r="HBP45" s="130"/>
      <c r="HBQ45" s="131"/>
      <c r="HBR45" s="134"/>
      <c r="HBS45" s="130"/>
      <c r="HBT45" s="133"/>
      <c r="HBU45" s="145"/>
      <c r="HBV45" s="129"/>
      <c r="HBW45" s="130"/>
      <c r="HBX45" s="130"/>
      <c r="HBY45" s="131"/>
      <c r="HBZ45" s="134"/>
      <c r="HCA45" s="130"/>
      <c r="HCB45" s="133"/>
      <c r="HCC45" s="145"/>
      <c r="HCD45" s="129"/>
      <c r="HCE45" s="130"/>
      <c r="HCF45" s="130"/>
      <c r="HCG45" s="131"/>
      <c r="HCH45" s="134"/>
      <c r="HCI45" s="130"/>
      <c r="HCJ45" s="133"/>
      <c r="HCK45" s="145"/>
      <c r="HCL45" s="129"/>
      <c r="HCM45" s="130"/>
      <c r="HCN45" s="130"/>
      <c r="HCO45" s="131"/>
      <c r="HCP45" s="134"/>
      <c r="HCQ45" s="130"/>
      <c r="HCR45" s="133"/>
      <c r="HCS45" s="145"/>
      <c r="HCT45" s="129"/>
      <c r="HCU45" s="130"/>
      <c r="HCV45" s="130"/>
      <c r="HCW45" s="131"/>
      <c r="HCX45" s="134"/>
      <c r="HCY45" s="130"/>
      <c r="HCZ45" s="133"/>
      <c r="HDA45" s="145"/>
      <c r="HDB45" s="129"/>
      <c r="HDC45" s="130"/>
      <c r="HDD45" s="130"/>
      <c r="HDE45" s="131"/>
      <c r="HDF45" s="134"/>
      <c r="HDG45" s="130"/>
      <c r="HDH45" s="133"/>
      <c r="HDI45" s="145"/>
      <c r="HDJ45" s="129"/>
      <c r="HDK45" s="130"/>
      <c r="HDL45" s="130"/>
      <c r="HDM45" s="131"/>
      <c r="HDN45" s="134"/>
      <c r="HDO45" s="130"/>
      <c r="HDP45" s="133"/>
      <c r="HDQ45" s="145"/>
      <c r="HDR45" s="129"/>
      <c r="HDS45" s="130"/>
      <c r="HDT45" s="130"/>
      <c r="HDU45" s="131"/>
      <c r="HDV45" s="134"/>
      <c r="HDW45" s="130"/>
      <c r="HDX45" s="133"/>
      <c r="HDY45" s="145"/>
      <c r="HDZ45" s="129"/>
      <c r="HEA45" s="130"/>
      <c r="HEB45" s="130"/>
      <c r="HEC45" s="131"/>
      <c r="HED45" s="134"/>
      <c r="HEE45" s="130"/>
      <c r="HEF45" s="133"/>
      <c r="HEG45" s="145"/>
      <c r="HEH45" s="129"/>
      <c r="HEI45" s="130"/>
      <c r="HEJ45" s="130"/>
      <c r="HEK45" s="131"/>
      <c r="HEL45" s="134"/>
      <c r="HEM45" s="130"/>
      <c r="HEN45" s="133"/>
      <c r="HEO45" s="145"/>
      <c r="HEP45" s="129"/>
      <c r="HEQ45" s="130"/>
      <c r="HER45" s="130"/>
      <c r="HES45" s="131"/>
      <c r="HET45" s="134"/>
      <c r="HEU45" s="130"/>
      <c r="HEV45" s="133"/>
      <c r="HEW45" s="145"/>
      <c r="HEX45" s="129"/>
      <c r="HEY45" s="130"/>
      <c r="HEZ45" s="130"/>
      <c r="HFA45" s="131"/>
      <c r="HFB45" s="134"/>
      <c r="HFC45" s="130"/>
      <c r="HFD45" s="133"/>
      <c r="HFE45" s="145"/>
      <c r="HFF45" s="129"/>
      <c r="HFG45" s="130"/>
      <c r="HFH45" s="130"/>
      <c r="HFI45" s="131"/>
      <c r="HFJ45" s="134"/>
      <c r="HFK45" s="130"/>
      <c r="HFL45" s="133"/>
      <c r="HFM45" s="145"/>
      <c r="HFN45" s="129"/>
      <c r="HFO45" s="130"/>
      <c r="HFP45" s="130"/>
      <c r="HFQ45" s="131"/>
      <c r="HFR45" s="134"/>
      <c r="HFS45" s="130"/>
      <c r="HFT45" s="133"/>
      <c r="HFU45" s="145"/>
      <c r="HFV45" s="129"/>
      <c r="HFW45" s="130"/>
      <c r="HFX45" s="130"/>
      <c r="HFY45" s="131"/>
      <c r="HFZ45" s="134"/>
      <c r="HGA45" s="130"/>
      <c r="HGB45" s="133"/>
      <c r="HGC45" s="145"/>
      <c r="HGD45" s="129"/>
      <c r="HGE45" s="130"/>
      <c r="HGF45" s="130"/>
      <c r="HGG45" s="131"/>
      <c r="HGH45" s="134"/>
      <c r="HGI45" s="130"/>
      <c r="HGJ45" s="133"/>
      <c r="HGK45" s="145"/>
      <c r="HGL45" s="129"/>
      <c r="HGM45" s="130"/>
      <c r="HGN45" s="130"/>
      <c r="HGO45" s="131"/>
      <c r="HGP45" s="134"/>
      <c r="HGQ45" s="130"/>
      <c r="HGR45" s="133"/>
      <c r="HGS45" s="145"/>
      <c r="HGT45" s="129"/>
      <c r="HGU45" s="130"/>
      <c r="HGV45" s="130"/>
      <c r="HGW45" s="131"/>
      <c r="HGX45" s="134"/>
      <c r="HGY45" s="130"/>
      <c r="HGZ45" s="133"/>
      <c r="HHA45" s="145"/>
      <c r="HHB45" s="129"/>
      <c r="HHC45" s="130"/>
      <c r="HHD45" s="130"/>
      <c r="HHE45" s="131"/>
      <c r="HHF45" s="134"/>
      <c r="HHG45" s="130"/>
      <c r="HHH45" s="133"/>
      <c r="HHI45" s="145"/>
      <c r="HHJ45" s="129"/>
      <c r="HHK45" s="130"/>
      <c r="HHL45" s="130"/>
      <c r="HHM45" s="131"/>
      <c r="HHN45" s="134"/>
      <c r="HHO45" s="130"/>
      <c r="HHP45" s="133"/>
      <c r="HHQ45" s="145"/>
      <c r="HHR45" s="129"/>
      <c r="HHS45" s="130"/>
      <c r="HHT45" s="130"/>
      <c r="HHU45" s="131"/>
      <c r="HHV45" s="134"/>
      <c r="HHW45" s="130"/>
      <c r="HHX45" s="133"/>
      <c r="HHY45" s="145"/>
      <c r="HHZ45" s="129"/>
      <c r="HIA45" s="130"/>
      <c r="HIB45" s="130"/>
      <c r="HIC45" s="131"/>
      <c r="HID45" s="134"/>
      <c r="HIE45" s="130"/>
      <c r="HIF45" s="133"/>
      <c r="HIG45" s="145"/>
      <c r="HIH45" s="129"/>
      <c r="HII45" s="130"/>
      <c r="HIJ45" s="130"/>
      <c r="HIK45" s="131"/>
      <c r="HIL45" s="134"/>
      <c r="HIM45" s="130"/>
      <c r="HIN45" s="133"/>
      <c r="HIO45" s="145"/>
      <c r="HIP45" s="129"/>
      <c r="HIQ45" s="130"/>
      <c r="HIR45" s="130"/>
      <c r="HIS45" s="131"/>
      <c r="HIT45" s="134"/>
      <c r="HIU45" s="130"/>
      <c r="HIV45" s="133"/>
      <c r="HIW45" s="145"/>
      <c r="HIX45" s="129"/>
      <c r="HIY45" s="130"/>
      <c r="HIZ45" s="130"/>
      <c r="HJA45" s="131"/>
      <c r="HJB45" s="134"/>
      <c r="HJC45" s="130"/>
      <c r="HJD45" s="133"/>
      <c r="HJE45" s="145"/>
      <c r="HJF45" s="129"/>
      <c r="HJG45" s="130"/>
      <c r="HJH45" s="130"/>
      <c r="HJI45" s="131"/>
      <c r="HJJ45" s="134"/>
      <c r="HJK45" s="130"/>
      <c r="HJL45" s="133"/>
      <c r="HJM45" s="145"/>
      <c r="HJN45" s="129"/>
      <c r="HJO45" s="130"/>
      <c r="HJP45" s="130"/>
      <c r="HJQ45" s="131"/>
      <c r="HJR45" s="134"/>
      <c r="HJS45" s="130"/>
      <c r="HJT45" s="133"/>
      <c r="HJU45" s="145"/>
      <c r="HJV45" s="129"/>
      <c r="HJW45" s="130"/>
      <c r="HJX45" s="130"/>
      <c r="HJY45" s="131"/>
      <c r="HJZ45" s="134"/>
      <c r="HKA45" s="130"/>
      <c r="HKB45" s="133"/>
      <c r="HKC45" s="145"/>
      <c r="HKD45" s="129"/>
      <c r="HKE45" s="130"/>
      <c r="HKF45" s="130"/>
      <c r="HKG45" s="131"/>
      <c r="HKH45" s="134"/>
      <c r="HKI45" s="130"/>
      <c r="HKJ45" s="133"/>
      <c r="HKK45" s="145"/>
      <c r="HKL45" s="129"/>
      <c r="HKM45" s="130"/>
      <c r="HKN45" s="130"/>
      <c r="HKO45" s="131"/>
      <c r="HKP45" s="134"/>
      <c r="HKQ45" s="130"/>
      <c r="HKR45" s="133"/>
      <c r="HKS45" s="145"/>
      <c r="HKT45" s="129"/>
      <c r="HKU45" s="130"/>
      <c r="HKV45" s="130"/>
      <c r="HKW45" s="131"/>
      <c r="HKX45" s="134"/>
      <c r="HKY45" s="130"/>
      <c r="HKZ45" s="133"/>
      <c r="HLA45" s="145"/>
      <c r="HLB45" s="129"/>
      <c r="HLC45" s="130"/>
      <c r="HLD45" s="130"/>
      <c r="HLE45" s="131"/>
      <c r="HLF45" s="134"/>
      <c r="HLG45" s="130"/>
      <c r="HLH45" s="133"/>
      <c r="HLI45" s="145"/>
      <c r="HLJ45" s="129"/>
      <c r="HLK45" s="130"/>
      <c r="HLL45" s="130"/>
      <c r="HLM45" s="131"/>
      <c r="HLN45" s="134"/>
      <c r="HLO45" s="130"/>
      <c r="HLP45" s="133"/>
      <c r="HLQ45" s="145"/>
      <c r="HLR45" s="129"/>
      <c r="HLS45" s="130"/>
      <c r="HLT45" s="130"/>
      <c r="HLU45" s="131"/>
      <c r="HLV45" s="134"/>
      <c r="HLW45" s="130"/>
      <c r="HLX45" s="133"/>
      <c r="HLY45" s="145"/>
      <c r="HLZ45" s="129"/>
      <c r="HMA45" s="130"/>
      <c r="HMB45" s="130"/>
      <c r="HMC45" s="131"/>
      <c r="HMD45" s="134"/>
      <c r="HME45" s="130"/>
      <c r="HMF45" s="133"/>
      <c r="HMG45" s="145"/>
      <c r="HMH45" s="129"/>
      <c r="HMI45" s="130"/>
      <c r="HMJ45" s="130"/>
      <c r="HMK45" s="131"/>
      <c r="HML45" s="134"/>
      <c r="HMM45" s="130"/>
      <c r="HMN45" s="133"/>
      <c r="HMO45" s="145"/>
      <c r="HMP45" s="129"/>
      <c r="HMQ45" s="130"/>
      <c r="HMR45" s="130"/>
      <c r="HMS45" s="131"/>
      <c r="HMT45" s="134"/>
      <c r="HMU45" s="130"/>
      <c r="HMV45" s="133"/>
      <c r="HMW45" s="145"/>
      <c r="HMX45" s="129"/>
      <c r="HMY45" s="130"/>
      <c r="HMZ45" s="130"/>
      <c r="HNA45" s="131"/>
      <c r="HNB45" s="134"/>
      <c r="HNC45" s="130"/>
      <c r="HND45" s="133"/>
      <c r="HNE45" s="145"/>
      <c r="HNF45" s="129"/>
      <c r="HNG45" s="130"/>
      <c r="HNH45" s="130"/>
      <c r="HNI45" s="131"/>
      <c r="HNJ45" s="134"/>
      <c r="HNK45" s="130"/>
      <c r="HNL45" s="133"/>
      <c r="HNM45" s="145"/>
      <c r="HNN45" s="129"/>
      <c r="HNO45" s="130"/>
      <c r="HNP45" s="130"/>
      <c r="HNQ45" s="131"/>
      <c r="HNR45" s="134"/>
      <c r="HNS45" s="130"/>
      <c r="HNT45" s="133"/>
      <c r="HNU45" s="145"/>
      <c r="HNV45" s="129"/>
      <c r="HNW45" s="130"/>
      <c r="HNX45" s="130"/>
      <c r="HNY45" s="131"/>
      <c r="HNZ45" s="134"/>
      <c r="HOA45" s="130"/>
      <c r="HOB45" s="133"/>
      <c r="HOC45" s="145"/>
      <c r="HOD45" s="129"/>
      <c r="HOE45" s="130"/>
      <c r="HOF45" s="130"/>
      <c r="HOG45" s="131"/>
      <c r="HOH45" s="134"/>
      <c r="HOI45" s="130"/>
      <c r="HOJ45" s="133"/>
      <c r="HOK45" s="145"/>
      <c r="HOL45" s="129"/>
      <c r="HOM45" s="130"/>
      <c r="HON45" s="130"/>
      <c r="HOO45" s="131"/>
      <c r="HOP45" s="134"/>
      <c r="HOQ45" s="130"/>
      <c r="HOR45" s="133"/>
      <c r="HOS45" s="145"/>
      <c r="HOT45" s="129"/>
      <c r="HOU45" s="130"/>
      <c r="HOV45" s="130"/>
      <c r="HOW45" s="131"/>
      <c r="HOX45" s="134"/>
      <c r="HOY45" s="130"/>
      <c r="HOZ45" s="133"/>
      <c r="HPA45" s="145"/>
      <c r="HPB45" s="129"/>
      <c r="HPC45" s="130"/>
      <c r="HPD45" s="130"/>
      <c r="HPE45" s="131"/>
      <c r="HPF45" s="134"/>
      <c r="HPG45" s="130"/>
      <c r="HPH45" s="133"/>
      <c r="HPI45" s="145"/>
      <c r="HPJ45" s="129"/>
      <c r="HPK45" s="130"/>
      <c r="HPL45" s="130"/>
      <c r="HPM45" s="131"/>
      <c r="HPN45" s="134"/>
      <c r="HPO45" s="130"/>
      <c r="HPP45" s="133"/>
      <c r="HPQ45" s="145"/>
      <c r="HPR45" s="129"/>
      <c r="HPS45" s="130"/>
      <c r="HPT45" s="130"/>
      <c r="HPU45" s="131"/>
      <c r="HPV45" s="134"/>
      <c r="HPW45" s="130"/>
      <c r="HPX45" s="133"/>
      <c r="HPY45" s="145"/>
      <c r="HPZ45" s="129"/>
      <c r="HQA45" s="130"/>
      <c r="HQB45" s="130"/>
      <c r="HQC45" s="131"/>
      <c r="HQD45" s="134"/>
      <c r="HQE45" s="130"/>
      <c r="HQF45" s="133"/>
      <c r="HQG45" s="145"/>
      <c r="HQH45" s="129"/>
      <c r="HQI45" s="130"/>
      <c r="HQJ45" s="130"/>
      <c r="HQK45" s="131"/>
      <c r="HQL45" s="134"/>
      <c r="HQM45" s="130"/>
      <c r="HQN45" s="133"/>
      <c r="HQO45" s="145"/>
      <c r="HQP45" s="129"/>
      <c r="HQQ45" s="130"/>
      <c r="HQR45" s="130"/>
      <c r="HQS45" s="131"/>
      <c r="HQT45" s="134"/>
      <c r="HQU45" s="130"/>
      <c r="HQV45" s="133"/>
      <c r="HQW45" s="145"/>
      <c r="HQX45" s="129"/>
      <c r="HQY45" s="130"/>
      <c r="HQZ45" s="130"/>
      <c r="HRA45" s="131"/>
      <c r="HRB45" s="134"/>
      <c r="HRC45" s="130"/>
      <c r="HRD45" s="133"/>
      <c r="HRE45" s="145"/>
      <c r="HRF45" s="129"/>
      <c r="HRG45" s="130"/>
      <c r="HRH45" s="130"/>
      <c r="HRI45" s="131"/>
      <c r="HRJ45" s="134"/>
      <c r="HRK45" s="130"/>
      <c r="HRL45" s="133"/>
      <c r="HRM45" s="145"/>
      <c r="HRN45" s="129"/>
      <c r="HRO45" s="130"/>
      <c r="HRP45" s="130"/>
      <c r="HRQ45" s="131"/>
      <c r="HRR45" s="134"/>
      <c r="HRS45" s="130"/>
      <c r="HRT45" s="133"/>
      <c r="HRU45" s="145"/>
      <c r="HRV45" s="129"/>
      <c r="HRW45" s="130"/>
      <c r="HRX45" s="130"/>
      <c r="HRY45" s="131"/>
      <c r="HRZ45" s="134"/>
      <c r="HSA45" s="130"/>
      <c r="HSB45" s="133"/>
      <c r="HSC45" s="145"/>
      <c r="HSD45" s="129"/>
      <c r="HSE45" s="130"/>
      <c r="HSF45" s="130"/>
      <c r="HSG45" s="131"/>
      <c r="HSH45" s="134"/>
      <c r="HSI45" s="130"/>
      <c r="HSJ45" s="133"/>
      <c r="HSK45" s="145"/>
      <c r="HSL45" s="129"/>
      <c r="HSM45" s="130"/>
      <c r="HSN45" s="130"/>
      <c r="HSO45" s="131"/>
      <c r="HSP45" s="134"/>
      <c r="HSQ45" s="130"/>
      <c r="HSR45" s="133"/>
      <c r="HSS45" s="145"/>
      <c r="HST45" s="129"/>
      <c r="HSU45" s="130"/>
      <c r="HSV45" s="130"/>
      <c r="HSW45" s="131"/>
      <c r="HSX45" s="134"/>
      <c r="HSY45" s="130"/>
      <c r="HSZ45" s="133"/>
      <c r="HTA45" s="145"/>
      <c r="HTB45" s="129"/>
      <c r="HTC45" s="130"/>
      <c r="HTD45" s="130"/>
      <c r="HTE45" s="131"/>
      <c r="HTF45" s="134"/>
      <c r="HTG45" s="130"/>
      <c r="HTH45" s="133"/>
      <c r="HTI45" s="145"/>
      <c r="HTJ45" s="129"/>
      <c r="HTK45" s="130"/>
      <c r="HTL45" s="130"/>
      <c r="HTM45" s="131"/>
      <c r="HTN45" s="134"/>
      <c r="HTO45" s="130"/>
      <c r="HTP45" s="133"/>
      <c r="HTQ45" s="145"/>
      <c r="HTR45" s="129"/>
      <c r="HTS45" s="130"/>
      <c r="HTT45" s="130"/>
      <c r="HTU45" s="131"/>
      <c r="HTV45" s="134"/>
      <c r="HTW45" s="130"/>
      <c r="HTX45" s="133"/>
      <c r="HTY45" s="145"/>
      <c r="HTZ45" s="129"/>
      <c r="HUA45" s="130"/>
      <c r="HUB45" s="130"/>
      <c r="HUC45" s="131"/>
      <c r="HUD45" s="134"/>
      <c r="HUE45" s="130"/>
      <c r="HUF45" s="133"/>
      <c r="HUG45" s="145"/>
      <c r="HUH45" s="129"/>
      <c r="HUI45" s="130"/>
      <c r="HUJ45" s="130"/>
      <c r="HUK45" s="131"/>
      <c r="HUL45" s="134"/>
      <c r="HUM45" s="130"/>
      <c r="HUN45" s="133"/>
      <c r="HUO45" s="145"/>
      <c r="HUP45" s="129"/>
      <c r="HUQ45" s="130"/>
      <c r="HUR45" s="130"/>
      <c r="HUS45" s="131"/>
      <c r="HUT45" s="134"/>
      <c r="HUU45" s="130"/>
      <c r="HUV45" s="133"/>
      <c r="HUW45" s="145"/>
      <c r="HUX45" s="129"/>
      <c r="HUY45" s="130"/>
      <c r="HUZ45" s="130"/>
      <c r="HVA45" s="131"/>
      <c r="HVB45" s="134"/>
      <c r="HVC45" s="130"/>
      <c r="HVD45" s="133"/>
      <c r="HVE45" s="145"/>
      <c r="HVF45" s="129"/>
      <c r="HVG45" s="130"/>
      <c r="HVH45" s="130"/>
      <c r="HVI45" s="131"/>
      <c r="HVJ45" s="134"/>
      <c r="HVK45" s="130"/>
      <c r="HVL45" s="133"/>
      <c r="HVM45" s="145"/>
      <c r="HVN45" s="129"/>
      <c r="HVO45" s="130"/>
      <c r="HVP45" s="130"/>
      <c r="HVQ45" s="131"/>
      <c r="HVR45" s="134"/>
      <c r="HVS45" s="130"/>
      <c r="HVT45" s="133"/>
      <c r="HVU45" s="145"/>
      <c r="HVV45" s="129"/>
      <c r="HVW45" s="130"/>
      <c r="HVX45" s="130"/>
      <c r="HVY45" s="131"/>
      <c r="HVZ45" s="134"/>
      <c r="HWA45" s="130"/>
      <c r="HWB45" s="133"/>
      <c r="HWC45" s="145"/>
      <c r="HWD45" s="129"/>
      <c r="HWE45" s="130"/>
      <c r="HWF45" s="130"/>
      <c r="HWG45" s="131"/>
      <c r="HWH45" s="134"/>
      <c r="HWI45" s="130"/>
      <c r="HWJ45" s="133"/>
      <c r="HWK45" s="145"/>
      <c r="HWL45" s="129"/>
      <c r="HWM45" s="130"/>
      <c r="HWN45" s="130"/>
      <c r="HWO45" s="131"/>
      <c r="HWP45" s="134"/>
      <c r="HWQ45" s="130"/>
      <c r="HWR45" s="133"/>
      <c r="HWS45" s="145"/>
      <c r="HWT45" s="129"/>
      <c r="HWU45" s="130"/>
      <c r="HWV45" s="130"/>
      <c r="HWW45" s="131"/>
      <c r="HWX45" s="134"/>
      <c r="HWY45" s="130"/>
      <c r="HWZ45" s="133"/>
      <c r="HXA45" s="145"/>
      <c r="HXB45" s="129"/>
      <c r="HXC45" s="130"/>
      <c r="HXD45" s="130"/>
      <c r="HXE45" s="131"/>
      <c r="HXF45" s="134"/>
      <c r="HXG45" s="130"/>
      <c r="HXH45" s="133"/>
      <c r="HXI45" s="145"/>
      <c r="HXJ45" s="129"/>
      <c r="HXK45" s="130"/>
      <c r="HXL45" s="130"/>
      <c r="HXM45" s="131"/>
      <c r="HXN45" s="134"/>
      <c r="HXO45" s="130"/>
      <c r="HXP45" s="133"/>
      <c r="HXQ45" s="145"/>
      <c r="HXR45" s="129"/>
      <c r="HXS45" s="130"/>
      <c r="HXT45" s="130"/>
      <c r="HXU45" s="131"/>
      <c r="HXV45" s="134"/>
      <c r="HXW45" s="130"/>
      <c r="HXX45" s="133"/>
      <c r="HXY45" s="145"/>
      <c r="HXZ45" s="129"/>
      <c r="HYA45" s="130"/>
      <c r="HYB45" s="130"/>
      <c r="HYC45" s="131"/>
      <c r="HYD45" s="134"/>
      <c r="HYE45" s="130"/>
      <c r="HYF45" s="133"/>
      <c r="HYG45" s="145"/>
      <c r="HYH45" s="129"/>
      <c r="HYI45" s="130"/>
      <c r="HYJ45" s="130"/>
      <c r="HYK45" s="131"/>
      <c r="HYL45" s="134"/>
      <c r="HYM45" s="130"/>
      <c r="HYN45" s="133"/>
      <c r="HYO45" s="145"/>
      <c r="HYP45" s="129"/>
      <c r="HYQ45" s="130"/>
      <c r="HYR45" s="130"/>
      <c r="HYS45" s="131"/>
      <c r="HYT45" s="134"/>
      <c r="HYU45" s="130"/>
      <c r="HYV45" s="133"/>
      <c r="HYW45" s="145"/>
      <c r="HYX45" s="129"/>
      <c r="HYY45" s="130"/>
      <c r="HYZ45" s="130"/>
      <c r="HZA45" s="131"/>
      <c r="HZB45" s="134"/>
      <c r="HZC45" s="130"/>
      <c r="HZD45" s="133"/>
      <c r="HZE45" s="145"/>
      <c r="HZF45" s="129"/>
      <c r="HZG45" s="130"/>
      <c r="HZH45" s="130"/>
      <c r="HZI45" s="131"/>
      <c r="HZJ45" s="134"/>
      <c r="HZK45" s="130"/>
      <c r="HZL45" s="133"/>
      <c r="HZM45" s="145"/>
      <c r="HZN45" s="129"/>
      <c r="HZO45" s="130"/>
      <c r="HZP45" s="130"/>
      <c r="HZQ45" s="131"/>
      <c r="HZR45" s="134"/>
      <c r="HZS45" s="130"/>
      <c r="HZT45" s="133"/>
      <c r="HZU45" s="145"/>
      <c r="HZV45" s="129"/>
      <c r="HZW45" s="130"/>
      <c r="HZX45" s="130"/>
      <c r="HZY45" s="131"/>
      <c r="HZZ45" s="134"/>
      <c r="IAA45" s="130"/>
      <c r="IAB45" s="133"/>
      <c r="IAC45" s="145"/>
      <c r="IAD45" s="129"/>
      <c r="IAE45" s="130"/>
      <c r="IAF45" s="130"/>
      <c r="IAG45" s="131"/>
      <c r="IAH45" s="134"/>
      <c r="IAI45" s="130"/>
      <c r="IAJ45" s="133"/>
      <c r="IAK45" s="145"/>
      <c r="IAL45" s="129"/>
      <c r="IAM45" s="130"/>
      <c r="IAN45" s="130"/>
      <c r="IAO45" s="131"/>
      <c r="IAP45" s="134"/>
      <c r="IAQ45" s="130"/>
      <c r="IAR45" s="133"/>
      <c r="IAS45" s="145"/>
      <c r="IAT45" s="129"/>
      <c r="IAU45" s="130"/>
      <c r="IAV45" s="130"/>
      <c r="IAW45" s="131"/>
      <c r="IAX45" s="134"/>
      <c r="IAY45" s="130"/>
      <c r="IAZ45" s="133"/>
      <c r="IBA45" s="145"/>
      <c r="IBB45" s="129"/>
      <c r="IBC45" s="130"/>
      <c r="IBD45" s="130"/>
      <c r="IBE45" s="131"/>
      <c r="IBF45" s="134"/>
      <c r="IBG45" s="130"/>
      <c r="IBH45" s="133"/>
      <c r="IBI45" s="145"/>
      <c r="IBJ45" s="129"/>
      <c r="IBK45" s="130"/>
      <c r="IBL45" s="130"/>
      <c r="IBM45" s="131"/>
      <c r="IBN45" s="134"/>
      <c r="IBO45" s="130"/>
      <c r="IBP45" s="133"/>
      <c r="IBQ45" s="145"/>
      <c r="IBR45" s="129"/>
      <c r="IBS45" s="130"/>
      <c r="IBT45" s="130"/>
      <c r="IBU45" s="131"/>
      <c r="IBV45" s="134"/>
      <c r="IBW45" s="130"/>
      <c r="IBX45" s="133"/>
      <c r="IBY45" s="145"/>
      <c r="IBZ45" s="129"/>
      <c r="ICA45" s="130"/>
      <c r="ICB45" s="130"/>
      <c r="ICC45" s="131"/>
      <c r="ICD45" s="134"/>
      <c r="ICE45" s="130"/>
      <c r="ICF45" s="133"/>
      <c r="ICG45" s="145"/>
      <c r="ICH45" s="129"/>
      <c r="ICI45" s="130"/>
      <c r="ICJ45" s="130"/>
      <c r="ICK45" s="131"/>
      <c r="ICL45" s="134"/>
      <c r="ICM45" s="130"/>
      <c r="ICN45" s="133"/>
      <c r="ICO45" s="145"/>
      <c r="ICP45" s="129"/>
      <c r="ICQ45" s="130"/>
      <c r="ICR45" s="130"/>
      <c r="ICS45" s="131"/>
      <c r="ICT45" s="134"/>
      <c r="ICU45" s="130"/>
      <c r="ICV45" s="133"/>
      <c r="ICW45" s="145"/>
      <c r="ICX45" s="129"/>
      <c r="ICY45" s="130"/>
      <c r="ICZ45" s="130"/>
      <c r="IDA45" s="131"/>
      <c r="IDB45" s="134"/>
      <c r="IDC45" s="130"/>
      <c r="IDD45" s="133"/>
      <c r="IDE45" s="145"/>
      <c r="IDF45" s="129"/>
      <c r="IDG45" s="130"/>
      <c r="IDH45" s="130"/>
      <c r="IDI45" s="131"/>
      <c r="IDJ45" s="134"/>
      <c r="IDK45" s="130"/>
      <c r="IDL45" s="133"/>
      <c r="IDM45" s="145"/>
      <c r="IDN45" s="129"/>
      <c r="IDO45" s="130"/>
      <c r="IDP45" s="130"/>
      <c r="IDQ45" s="131"/>
      <c r="IDR45" s="134"/>
      <c r="IDS45" s="130"/>
      <c r="IDT45" s="133"/>
      <c r="IDU45" s="145"/>
      <c r="IDV45" s="129"/>
      <c r="IDW45" s="130"/>
      <c r="IDX45" s="130"/>
      <c r="IDY45" s="131"/>
      <c r="IDZ45" s="134"/>
      <c r="IEA45" s="130"/>
      <c r="IEB45" s="133"/>
      <c r="IEC45" s="145"/>
      <c r="IED45" s="129"/>
      <c r="IEE45" s="130"/>
      <c r="IEF45" s="130"/>
      <c r="IEG45" s="131"/>
      <c r="IEH45" s="134"/>
      <c r="IEI45" s="130"/>
      <c r="IEJ45" s="133"/>
      <c r="IEK45" s="145"/>
      <c r="IEL45" s="129"/>
      <c r="IEM45" s="130"/>
      <c r="IEN45" s="130"/>
      <c r="IEO45" s="131"/>
      <c r="IEP45" s="134"/>
      <c r="IEQ45" s="130"/>
      <c r="IER45" s="133"/>
      <c r="IES45" s="145"/>
      <c r="IET45" s="129"/>
      <c r="IEU45" s="130"/>
      <c r="IEV45" s="130"/>
      <c r="IEW45" s="131"/>
      <c r="IEX45" s="134"/>
      <c r="IEY45" s="130"/>
      <c r="IEZ45" s="133"/>
      <c r="IFA45" s="145"/>
      <c r="IFB45" s="129"/>
      <c r="IFC45" s="130"/>
      <c r="IFD45" s="130"/>
      <c r="IFE45" s="131"/>
      <c r="IFF45" s="134"/>
      <c r="IFG45" s="130"/>
      <c r="IFH45" s="133"/>
      <c r="IFI45" s="145"/>
      <c r="IFJ45" s="129"/>
      <c r="IFK45" s="130"/>
      <c r="IFL45" s="130"/>
      <c r="IFM45" s="131"/>
      <c r="IFN45" s="134"/>
      <c r="IFO45" s="130"/>
      <c r="IFP45" s="133"/>
      <c r="IFQ45" s="145"/>
      <c r="IFR45" s="129"/>
      <c r="IFS45" s="130"/>
      <c r="IFT45" s="130"/>
      <c r="IFU45" s="131"/>
      <c r="IFV45" s="134"/>
      <c r="IFW45" s="130"/>
      <c r="IFX45" s="133"/>
      <c r="IFY45" s="145"/>
      <c r="IFZ45" s="129"/>
      <c r="IGA45" s="130"/>
      <c r="IGB45" s="130"/>
      <c r="IGC45" s="131"/>
      <c r="IGD45" s="134"/>
      <c r="IGE45" s="130"/>
      <c r="IGF45" s="133"/>
      <c r="IGG45" s="145"/>
      <c r="IGH45" s="129"/>
      <c r="IGI45" s="130"/>
      <c r="IGJ45" s="130"/>
      <c r="IGK45" s="131"/>
      <c r="IGL45" s="134"/>
      <c r="IGM45" s="130"/>
      <c r="IGN45" s="133"/>
      <c r="IGO45" s="145"/>
      <c r="IGP45" s="129"/>
      <c r="IGQ45" s="130"/>
      <c r="IGR45" s="130"/>
      <c r="IGS45" s="131"/>
      <c r="IGT45" s="134"/>
      <c r="IGU45" s="130"/>
      <c r="IGV45" s="133"/>
      <c r="IGW45" s="145"/>
      <c r="IGX45" s="129"/>
      <c r="IGY45" s="130"/>
      <c r="IGZ45" s="130"/>
      <c r="IHA45" s="131"/>
      <c r="IHB45" s="134"/>
      <c r="IHC45" s="130"/>
      <c r="IHD45" s="133"/>
      <c r="IHE45" s="145"/>
      <c r="IHF45" s="129"/>
      <c r="IHG45" s="130"/>
      <c r="IHH45" s="130"/>
      <c r="IHI45" s="131"/>
      <c r="IHJ45" s="134"/>
      <c r="IHK45" s="130"/>
      <c r="IHL45" s="133"/>
      <c r="IHM45" s="145"/>
      <c r="IHN45" s="129"/>
      <c r="IHO45" s="130"/>
      <c r="IHP45" s="130"/>
      <c r="IHQ45" s="131"/>
      <c r="IHR45" s="134"/>
      <c r="IHS45" s="130"/>
      <c r="IHT45" s="133"/>
      <c r="IHU45" s="145"/>
      <c r="IHV45" s="129"/>
      <c r="IHW45" s="130"/>
      <c r="IHX45" s="130"/>
      <c r="IHY45" s="131"/>
      <c r="IHZ45" s="134"/>
      <c r="IIA45" s="130"/>
      <c r="IIB45" s="133"/>
      <c r="IIC45" s="145"/>
      <c r="IID45" s="129"/>
      <c r="IIE45" s="130"/>
      <c r="IIF45" s="130"/>
      <c r="IIG45" s="131"/>
      <c r="IIH45" s="134"/>
      <c r="III45" s="130"/>
      <c r="IIJ45" s="133"/>
      <c r="IIK45" s="145"/>
      <c r="IIL45" s="129"/>
      <c r="IIM45" s="130"/>
      <c r="IIN45" s="130"/>
      <c r="IIO45" s="131"/>
      <c r="IIP45" s="134"/>
      <c r="IIQ45" s="130"/>
      <c r="IIR45" s="133"/>
      <c r="IIS45" s="145"/>
      <c r="IIT45" s="129"/>
      <c r="IIU45" s="130"/>
      <c r="IIV45" s="130"/>
      <c r="IIW45" s="131"/>
      <c r="IIX45" s="134"/>
      <c r="IIY45" s="130"/>
      <c r="IIZ45" s="133"/>
      <c r="IJA45" s="145"/>
      <c r="IJB45" s="129"/>
      <c r="IJC45" s="130"/>
      <c r="IJD45" s="130"/>
      <c r="IJE45" s="131"/>
      <c r="IJF45" s="134"/>
      <c r="IJG45" s="130"/>
      <c r="IJH45" s="133"/>
      <c r="IJI45" s="145"/>
      <c r="IJJ45" s="129"/>
      <c r="IJK45" s="130"/>
      <c r="IJL45" s="130"/>
      <c r="IJM45" s="131"/>
      <c r="IJN45" s="134"/>
      <c r="IJO45" s="130"/>
      <c r="IJP45" s="133"/>
      <c r="IJQ45" s="145"/>
      <c r="IJR45" s="129"/>
      <c r="IJS45" s="130"/>
      <c r="IJT45" s="130"/>
      <c r="IJU45" s="131"/>
      <c r="IJV45" s="134"/>
      <c r="IJW45" s="130"/>
      <c r="IJX45" s="133"/>
      <c r="IJY45" s="145"/>
      <c r="IJZ45" s="129"/>
      <c r="IKA45" s="130"/>
      <c r="IKB45" s="130"/>
      <c r="IKC45" s="131"/>
      <c r="IKD45" s="134"/>
      <c r="IKE45" s="130"/>
      <c r="IKF45" s="133"/>
      <c r="IKG45" s="145"/>
      <c r="IKH45" s="129"/>
      <c r="IKI45" s="130"/>
      <c r="IKJ45" s="130"/>
      <c r="IKK45" s="131"/>
      <c r="IKL45" s="134"/>
      <c r="IKM45" s="130"/>
      <c r="IKN45" s="133"/>
      <c r="IKO45" s="145"/>
      <c r="IKP45" s="129"/>
      <c r="IKQ45" s="130"/>
      <c r="IKR45" s="130"/>
      <c r="IKS45" s="131"/>
      <c r="IKT45" s="134"/>
      <c r="IKU45" s="130"/>
      <c r="IKV45" s="133"/>
      <c r="IKW45" s="145"/>
      <c r="IKX45" s="129"/>
      <c r="IKY45" s="130"/>
      <c r="IKZ45" s="130"/>
      <c r="ILA45" s="131"/>
      <c r="ILB45" s="134"/>
      <c r="ILC45" s="130"/>
      <c r="ILD45" s="133"/>
      <c r="ILE45" s="145"/>
      <c r="ILF45" s="129"/>
      <c r="ILG45" s="130"/>
      <c r="ILH45" s="130"/>
      <c r="ILI45" s="131"/>
      <c r="ILJ45" s="134"/>
      <c r="ILK45" s="130"/>
      <c r="ILL45" s="133"/>
      <c r="ILM45" s="145"/>
      <c r="ILN45" s="129"/>
      <c r="ILO45" s="130"/>
      <c r="ILP45" s="130"/>
      <c r="ILQ45" s="131"/>
      <c r="ILR45" s="134"/>
      <c r="ILS45" s="130"/>
      <c r="ILT45" s="133"/>
      <c r="ILU45" s="145"/>
      <c r="ILV45" s="129"/>
      <c r="ILW45" s="130"/>
      <c r="ILX45" s="130"/>
      <c r="ILY45" s="131"/>
      <c r="ILZ45" s="134"/>
      <c r="IMA45" s="130"/>
      <c r="IMB45" s="133"/>
      <c r="IMC45" s="145"/>
      <c r="IMD45" s="129"/>
      <c r="IME45" s="130"/>
      <c r="IMF45" s="130"/>
      <c r="IMG45" s="131"/>
      <c r="IMH45" s="134"/>
      <c r="IMI45" s="130"/>
      <c r="IMJ45" s="133"/>
      <c r="IMK45" s="145"/>
      <c r="IML45" s="129"/>
      <c r="IMM45" s="130"/>
      <c r="IMN45" s="130"/>
      <c r="IMO45" s="131"/>
      <c r="IMP45" s="134"/>
      <c r="IMQ45" s="130"/>
      <c r="IMR45" s="133"/>
      <c r="IMS45" s="145"/>
      <c r="IMT45" s="129"/>
      <c r="IMU45" s="130"/>
      <c r="IMV45" s="130"/>
      <c r="IMW45" s="131"/>
      <c r="IMX45" s="134"/>
      <c r="IMY45" s="130"/>
      <c r="IMZ45" s="133"/>
      <c r="INA45" s="145"/>
      <c r="INB45" s="129"/>
      <c r="INC45" s="130"/>
      <c r="IND45" s="130"/>
      <c r="INE45" s="131"/>
      <c r="INF45" s="134"/>
      <c r="ING45" s="130"/>
      <c r="INH45" s="133"/>
      <c r="INI45" s="145"/>
      <c r="INJ45" s="129"/>
      <c r="INK45" s="130"/>
      <c r="INL45" s="130"/>
      <c r="INM45" s="131"/>
      <c r="INN45" s="134"/>
      <c r="INO45" s="130"/>
      <c r="INP45" s="133"/>
      <c r="INQ45" s="145"/>
      <c r="INR45" s="129"/>
      <c r="INS45" s="130"/>
      <c r="INT45" s="130"/>
      <c r="INU45" s="131"/>
      <c r="INV45" s="134"/>
      <c r="INW45" s="130"/>
      <c r="INX45" s="133"/>
      <c r="INY45" s="145"/>
      <c r="INZ45" s="129"/>
      <c r="IOA45" s="130"/>
      <c r="IOB45" s="130"/>
      <c r="IOC45" s="131"/>
      <c r="IOD45" s="134"/>
      <c r="IOE45" s="130"/>
      <c r="IOF45" s="133"/>
      <c r="IOG45" s="145"/>
      <c r="IOH45" s="129"/>
      <c r="IOI45" s="130"/>
      <c r="IOJ45" s="130"/>
      <c r="IOK45" s="131"/>
      <c r="IOL45" s="134"/>
      <c r="IOM45" s="130"/>
      <c r="ION45" s="133"/>
      <c r="IOO45" s="145"/>
      <c r="IOP45" s="129"/>
      <c r="IOQ45" s="130"/>
      <c r="IOR45" s="130"/>
      <c r="IOS45" s="131"/>
      <c r="IOT45" s="134"/>
      <c r="IOU45" s="130"/>
      <c r="IOV45" s="133"/>
      <c r="IOW45" s="145"/>
      <c r="IOX45" s="129"/>
      <c r="IOY45" s="130"/>
      <c r="IOZ45" s="130"/>
      <c r="IPA45" s="131"/>
      <c r="IPB45" s="134"/>
      <c r="IPC45" s="130"/>
      <c r="IPD45" s="133"/>
      <c r="IPE45" s="145"/>
      <c r="IPF45" s="129"/>
      <c r="IPG45" s="130"/>
      <c r="IPH45" s="130"/>
      <c r="IPI45" s="131"/>
      <c r="IPJ45" s="134"/>
      <c r="IPK45" s="130"/>
      <c r="IPL45" s="133"/>
      <c r="IPM45" s="145"/>
      <c r="IPN45" s="129"/>
      <c r="IPO45" s="130"/>
      <c r="IPP45" s="130"/>
      <c r="IPQ45" s="131"/>
      <c r="IPR45" s="134"/>
      <c r="IPS45" s="130"/>
      <c r="IPT45" s="133"/>
      <c r="IPU45" s="145"/>
      <c r="IPV45" s="129"/>
      <c r="IPW45" s="130"/>
      <c r="IPX45" s="130"/>
      <c r="IPY45" s="131"/>
      <c r="IPZ45" s="134"/>
      <c r="IQA45" s="130"/>
      <c r="IQB45" s="133"/>
      <c r="IQC45" s="145"/>
      <c r="IQD45" s="129"/>
      <c r="IQE45" s="130"/>
      <c r="IQF45" s="130"/>
      <c r="IQG45" s="131"/>
      <c r="IQH45" s="134"/>
      <c r="IQI45" s="130"/>
      <c r="IQJ45" s="133"/>
      <c r="IQK45" s="145"/>
      <c r="IQL45" s="129"/>
      <c r="IQM45" s="130"/>
      <c r="IQN45" s="130"/>
      <c r="IQO45" s="131"/>
      <c r="IQP45" s="134"/>
      <c r="IQQ45" s="130"/>
      <c r="IQR45" s="133"/>
      <c r="IQS45" s="145"/>
      <c r="IQT45" s="129"/>
      <c r="IQU45" s="130"/>
      <c r="IQV45" s="130"/>
      <c r="IQW45" s="131"/>
      <c r="IQX45" s="134"/>
      <c r="IQY45" s="130"/>
      <c r="IQZ45" s="133"/>
      <c r="IRA45" s="145"/>
      <c r="IRB45" s="129"/>
      <c r="IRC45" s="130"/>
      <c r="IRD45" s="130"/>
      <c r="IRE45" s="131"/>
      <c r="IRF45" s="134"/>
      <c r="IRG45" s="130"/>
      <c r="IRH45" s="133"/>
      <c r="IRI45" s="145"/>
      <c r="IRJ45" s="129"/>
      <c r="IRK45" s="130"/>
      <c r="IRL45" s="130"/>
      <c r="IRM45" s="131"/>
      <c r="IRN45" s="134"/>
      <c r="IRO45" s="130"/>
      <c r="IRP45" s="133"/>
      <c r="IRQ45" s="145"/>
      <c r="IRR45" s="129"/>
      <c r="IRS45" s="130"/>
      <c r="IRT45" s="130"/>
      <c r="IRU45" s="131"/>
      <c r="IRV45" s="134"/>
      <c r="IRW45" s="130"/>
      <c r="IRX45" s="133"/>
      <c r="IRY45" s="145"/>
      <c r="IRZ45" s="129"/>
      <c r="ISA45" s="130"/>
      <c r="ISB45" s="130"/>
      <c r="ISC45" s="131"/>
      <c r="ISD45" s="134"/>
      <c r="ISE45" s="130"/>
      <c r="ISF45" s="133"/>
      <c r="ISG45" s="145"/>
      <c r="ISH45" s="129"/>
      <c r="ISI45" s="130"/>
      <c r="ISJ45" s="130"/>
      <c r="ISK45" s="131"/>
      <c r="ISL45" s="134"/>
      <c r="ISM45" s="130"/>
      <c r="ISN45" s="133"/>
      <c r="ISO45" s="145"/>
      <c r="ISP45" s="129"/>
      <c r="ISQ45" s="130"/>
      <c r="ISR45" s="130"/>
      <c r="ISS45" s="131"/>
      <c r="IST45" s="134"/>
      <c r="ISU45" s="130"/>
      <c r="ISV45" s="133"/>
      <c r="ISW45" s="145"/>
      <c r="ISX45" s="129"/>
      <c r="ISY45" s="130"/>
      <c r="ISZ45" s="130"/>
      <c r="ITA45" s="131"/>
      <c r="ITB45" s="134"/>
      <c r="ITC45" s="130"/>
      <c r="ITD45" s="133"/>
      <c r="ITE45" s="145"/>
      <c r="ITF45" s="129"/>
      <c r="ITG45" s="130"/>
      <c r="ITH45" s="130"/>
      <c r="ITI45" s="131"/>
      <c r="ITJ45" s="134"/>
      <c r="ITK45" s="130"/>
      <c r="ITL45" s="133"/>
      <c r="ITM45" s="145"/>
      <c r="ITN45" s="129"/>
      <c r="ITO45" s="130"/>
      <c r="ITP45" s="130"/>
      <c r="ITQ45" s="131"/>
      <c r="ITR45" s="134"/>
      <c r="ITS45" s="130"/>
      <c r="ITT45" s="133"/>
      <c r="ITU45" s="145"/>
      <c r="ITV45" s="129"/>
      <c r="ITW45" s="130"/>
      <c r="ITX45" s="130"/>
      <c r="ITY45" s="131"/>
      <c r="ITZ45" s="134"/>
      <c r="IUA45" s="130"/>
      <c r="IUB45" s="133"/>
      <c r="IUC45" s="145"/>
      <c r="IUD45" s="129"/>
      <c r="IUE45" s="130"/>
      <c r="IUF45" s="130"/>
      <c r="IUG45" s="131"/>
      <c r="IUH45" s="134"/>
      <c r="IUI45" s="130"/>
      <c r="IUJ45" s="133"/>
      <c r="IUK45" s="145"/>
      <c r="IUL45" s="129"/>
      <c r="IUM45" s="130"/>
      <c r="IUN45" s="130"/>
      <c r="IUO45" s="131"/>
      <c r="IUP45" s="134"/>
      <c r="IUQ45" s="130"/>
      <c r="IUR45" s="133"/>
      <c r="IUS45" s="145"/>
      <c r="IUT45" s="129"/>
      <c r="IUU45" s="130"/>
      <c r="IUV45" s="130"/>
      <c r="IUW45" s="131"/>
      <c r="IUX45" s="134"/>
      <c r="IUY45" s="130"/>
      <c r="IUZ45" s="133"/>
      <c r="IVA45" s="145"/>
      <c r="IVB45" s="129"/>
      <c r="IVC45" s="130"/>
      <c r="IVD45" s="130"/>
      <c r="IVE45" s="131"/>
      <c r="IVF45" s="134"/>
      <c r="IVG45" s="130"/>
      <c r="IVH45" s="133"/>
      <c r="IVI45" s="145"/>
      <c r="IVJ45" s="129"/>
      <c r="IVK45" s="130"/>
      <c r="IVL45" s="130"/>
      <c r="IVM45" s="131"/>
      <c r="IVN45" s="134"/>
      <c r="IVO45" s="130"/>
      <c r="IVP45" s="133"/>
      <c r="IVQ45" s="145"/>
      <c r="IVR45" s="129"/>
      <c r="IVS45" s="130"/>
      <c r="IVT45" s="130"/>
      <c r="IVU45" s="131"/>
      <c r="IVV45" s="134"/>
      <c r="IVW45" s="130"/>
      <c r="IVX45" s="133"/>
      <c r="IVY45" s="145"/>
      <c r="IVZ45" s="129"/>
      <c r="IWA45" s="130"/>
      <c r="IWB45" s="130"/>
      <c r="IWC45" s="131"/>
      <c r="IWD45" s="134"/>
      <c r="IWE45" s="130"/>
      <c r="IWF45" s="133"/>
      <c r="IWG45" s="145"/>
      <c r="IWH45" s="129"/>
      <c r="IWI45" s="130"/>
      <c r="IWJ45" s="130"/>
      <c r="IWK45" s="131"/>
      <c r="IWL45" s="134"/>
      <c r="IWM45" s="130"/>
      <c r="IWN45" s="133"/>
      <c r="IWO45" s="145"/>
      <c r="IWP45" s="129"/>
      <c r="IWQ45" s="130"/>
      <c r="IWR45" s="130"/>
      <c r="IWS45" s="131"/>
      <c r="IWT45" s="134"/>
      <c r="IWU45" s="130"/>
      <c r="IWV45" s="133"/>
      <c r="IWW45" s="145"/>
      <c r="IWX45" s="129"/>
      <c r="IWY45" s="130"/>
      <c r="IWZ45" s="130"/>
      <c r="IXA45" s="131"/>
      <c r="IXB45" s="134"/>
      <c r="IXC45" s="130"/>
      <c r="IXD45" s="133"/>
      <c r="IXE45" s="145"/>
      <c r="IXF45" s="129"/>
      <c r="IXG45" s="130"/>
      <c r="IXH45" s="130"/>
      <c r="IXI45" s="131"/>
      <c r="IXJ45" s="134"/>
      <c r="IXK45" s="130"/>
      <c r="IXL45" s="133"/>
      <c r="IXM45" s="145"/>
      <c r="IXN45" s="129"/>
      <c r="IXO45" s="130"/>
      <c r="IXP45" s="130"/>
      <c r="IXQ45" s="131"/>
      <c r="IXR45" s="134"/>
      <c r="IXS45" s="130"/>
      <c r="IXT45" s="133"/>
      <c r="IXU45" s="145"/>
      <c r="IXV45" s="129"/>
      <c r="IXW45" s="130"/>
      <c r="IXX45" s="130"/>
      <c r="IXY45" s="131"/>
      <c r="IXZ45" s="134"/>
      <c r="IYA45" s="130"/>
      <c r="IYB45" s="133"/>
      <c r="IYC45" s="145"/>
      <c r="IYD45" s="129"/>
      <c r="IYE45" s="130"/>
      <c r="IYF45" s="130"/>
      <c r="IYG45" s="131"/>
      <c r="IYH45" s="134"/>
      <c r="IYI45" s="130"/>
      <c r="IYJ45" s="133"/>
      <c r="IYK45" s="145"/>
      <c r="IYL45" s="129"/>
      <c r="IYM45" s="130"/>
      <c r="IYN45" s="130"/>
      <c r="IYO45" s="131"/>
      <c r="IYP45" s="134"/>
      <c r="IYQ45" s="130"/>
      <c r="IYR45" s="133"/>
      <c r="IYS45" s="145"/>
      <c r="IYT45" s="129"/>
      <c r="IYU45" s="130"/>
      <c r="IYV45" s="130"/>
      <c r="IYW45" s="131"/>
      <c r="IYX45" s="134"/>
      <c r="IYY45" s="130"/>
      <c r="IYZ45" s="133"/>
      <c r="IZA45" s="145"/>
      <c r="IZB45" s="129"/>
      <c r="IZC45" s="130"/>
      <c r="IZD45" s="130"/>
      <c r="IZE45" s="131"/>
      <c r="IZF45" s="134"/>
      <c r="IZG45" s="130"/>
      <c r="IZH45" s="133"/>
      <c r="IZI45" s="145"/>
      <c r="IZJ45" s="129"/>
      <c r="IZK45" s="130"/>
      <c r="IZL45" s="130"/>
      <c r="IZM45" s="131"/>
      <c r="IZN45" s="134"/>
      <c r="IZO45" s="130"/>
      <c r="IZP45" s="133"/>
      <c r="IZQ45" s="145"/>
      <c r="IZR45" s="129"/>
      <c r="IZS45" s="130"/>
      <c r="IZT45" s="130"/>
      <c r="IZU45" s="131"/>
      <c r="IZV45" s="134"/>
      <c r="IZW45" s="130"/>
      <c r="IZX45" s="133"/>
      <c r="IZY45" s="145"/>
      <c r="IZZ45" s="129"/>
      <c r="JAA45" s="130"/>
      <c r="JAB45" s="130"/>
      <c r="JAC45" s="131"/>
      <c r="JAD45" s="134"/>
      <c r="JAE45" s="130"/>
      <c r="JAF45" s="133"/>
      <c r="JAG45" s="145"/>
      <c r="JAH45" s="129"/>
      <c r="JAI45" s="130"/>
      <c r="JAJ45" s="130"/>
      <c r="JAK45" s="131"/>
      <c r="JAL45" s="134"/>
      <c r="JAM45" s="130"/>
      <c r="JAN45" s="133"/>
      <c r="JAO45" s="145"/>
      <c r="JAP45" s="129"/>
      <c r="JAQ45" s="130"/>
      <c r="JAR45" s="130"/>
      <c r="JAS45" s="131"/>
      <c r="JAT45" s="134"/>
      <c r="JAU45" s="130"/>
      <c r="JAV45" s="133"/>
      <c r="JAW45" s="145"/>
      <c r="JAX45" s="129"/>
      <c r="JAY45" s="130"/>
      <c r="JAZ45" s="130"/>
      <c r="JBA45" s="131"/>
      <c r="JBB45" s="134"/>
      <c r="JBC45" s="130"/>
      <c r="JBD45" s="133"/>
      <c r="JBE45" s="145"/>
      <c r="JBF45" s="129"/>
      <c r="JBG45" s="130"/>
      <c r="JBH45" s="130"/>
      <c r="JBI45" s="131"/>
      <c r="JBJ45" s="134"/>
      <c r="JBK45" s="130"/>
      <c r="JBL45" s="133"/>
      <c r="JBM45" s="145"/>
      <c r="JBN45" s="129"/>
      <c r="JBO45" s="130"/>
      <c r="JBP45" s="130"/>
      <c r="JBQ45" s="131"/>
      <c r="JBR45" s="134"/>
      <c r="JBS45" s="130"/>
      <c r="JBT45" s="133"/>
      <c r="JBU45" s="145"/>
      <c r="JBV45" s="129"/>
      <c r="JBW45" s="130"/>
      <c r="JBX45" s="130"/>
      <c r="JBY45" s="131"/>
      <c r="JBZ45" s="134"/>
      <c r="JCA45" s="130"/>
      <c r="JCB45" s="133"/>
      <c r="JCC45" s="145"/>
      <c r="JCD45" s="129"/>
      <c r="JCE45" s="130"/>
      <c r="JCF45" s="130"/>
      <c r="JCG45" s="131"/>
      <c r="JCH45" s="134"/>
      <c r="JCI45" s="130"/>
      <c r="JCJ45" s="133"/>
      <c r="JCK45" s="145"/>
      <c r="JCL45" s="129"/>
      <c r="JCM45" s="130"/>
      <c r="JCN45" s="130"/>
      <c r="JCO45" s="131"/>
      <c r="JCP45" s="134"/>
      <c r="JCQ45" s="130"/>
      <c r="JCR45" s="133"/>
      <c r="JCS45" s="145"/>
      <c r="JCT45" s="129"/>
      <c r="JCU45" s="130"/>
      <c r="JCV45" s="130"/>
      <c r="JCW45" s="131"/>
      <c r="JCX45" s="134"/>
      <c r="JCY45" s="130"/>
      <c r="JCZ45" s="133"/>
      <c r="JDA45" s="145"/>
      <c r="JDB45" s="129"/>
      <c r="JDC45" s="130"/>
      <c r="JDD45" s="130"/>
      <c r="JDE45" s="131"/>
      <c r="JDF45" s="134"/>
      <c r="JDG45" s="130"/>
      <c r="JDH45" s="133"/>
      <c r="JDI45" s="145"/>
      <c r="JDJ45" s="129"/>
      <c r="JDK45" s="130"/>
      <c r="JDL45" s="130"/>
      <c r="JDM45" s="131"/>
      <c r="JDN45" s="134"/>
      <c r="JDO45" s="130"/>
      <c r="JDP45" s="133"/>
      <c r="JDQ45" s="145"/>
      <c r="JDR45" s="129"/>
      <c r="JDS45" s="130"/>
      <c r="JDT45" s="130"/>
      <c r="JDU45" s="131"/>
      <c r="JDV45" s="134"/>
      <c r="JDW45" s="130"/>
      <c r="JDX45" s="133"/>
      <c r="JDY45" s="145"/>
      <c r="JDZ45" s="129"/>
      <c r="JEA45" s="130"/>
      <c r="JEB45" s="130"/>
      <c r="JEC45" s="131"/>
      <c r="JED45" s="134"/>
      <c r="JEE45" s="130"/>
      <c r="JEF45" s="133"/>
      <c r="JEG45" s="145"/>
      <c r="JEH45" s="129"/>
      <c r="JEI45" s="130"/>
      <c r="JEJ45" s="130"/>
      <c r="JEK45" s="131"/>
      <c r="JEL45" s="134"/>
      <c r="JEM45" s="130"/>
      <c r="JEN45" s="133"/>
      <c r="JEO45" s="145"/>
      <c r="JEP45" s="129"/>
      <c r="JEQ45" s="130"/>
      <c r="JER45" s="130"/>
      <c r="JES45" s="131"/>
      <c r="JET45" s="134"/>
      <c r="JEU45" s="130"/>
      <c r="JEV45" s="133"/>
      <c r="JEW45" s="145"/>
      <c r="JEX45" s="129"/>
      <c r="JEY45" s="130"/>
      <c r="JEZ45" s="130"/>
      <c r="JFA45" s="131"/>
      <c r="JFB45" s="134"/>
      <c r="JFC45" s="130"/>
      <c r="JFD45" s="133"/>
      <c r="JFE45" s="145"/>
      <c r="JFF45" s="129"/>
      <c r="JFG45" s="130"/>
      <c r="JFH45" s="130"/>
      <c r="JFI45" s="131"/>
      <c r="JFJ45" s="134"/>
      <c r="JFK45" s="130"/>
      <c r="JFL45" s="133"/>
      <c r="JFM45" s="145"/>
      <c r="JFN45" s="129"/>
      <c r="JFO45" s="130"/>
      <c r="JFP45" s="130"/>
      <c r="JFQ45" s="131"/>
      <c r="JFR45" s="134"/>
      <c r="JFS45" s="130"/>
      <c r="JFT45" s="133"/>
      <c r="JFU45" s="145"/>
      <c r="JFV45" s="129"/>
      <c r="JFW45" s="130"/>
      <c r="JFX45" s="130"/>
      <c r="JFY45" s="131"/>
      <c r="JFZ45" s="134"/>
      <c r="JGA45" s="130"/>
      <c r="JGB45" s="133"/>
      <c r="JGC45" s="145"/>
      <c r="JGD45" s="129"/>
      <c r="JGE45" s="130"/>
      <c r="JGF45" s="130"/>
      <c r="JGG45" s="131"/>
      <c r="JGH45" s="134"/>
      <c r="JGI45" s="130"/>
      <c r="JGJ45" s="133"/>
      <c r="JGK45" s="145"/>
      <c r="JGL45" s="129"/>
      <c r="JGM45" s="130"/>
      <c r="JGN45" s="130"/>
      <c r="JGO45" s="131"/>
      <c r="JGP45" s="134"/>
      <c r="JGQ45" s="130"/>
      <c r="JGR45" s="133"/>
      <c r="JGS45" s="145"/>
      <c r="JGT45" s="129"/>
      <c r="JGU45" s="130"/>
      <c r="JGV45" s="130"/>
      <c r="JGW45" s="131"/>
      <c r="JGX45" s="134"/>
      <c r="JGY45" s="130"/>
      <c r="JGZ45" s="133"/>
      <c r="JHA45" s="145"/>
      <c r="JHB45" s="129"/>
      <c r="JHC45" s="130"/>
      <c r="JHD45" s="130"/>
      <c r="JHE45" s="131"/>
      <c r="JHF45" s="134"/>
      <c r="JHG45" s="130"/>
      <c r="JHH45" s="133"/>
      <c r="JHI45" s="145"/>
      <c r="JHJ45" s="129"/>
      <c r="JHK45" s="130"/>
      <c r="JHL45" s="130"/>
      <c r="JHM45" s="131"/>
      <c r="JHN45" s="134"/>
      <c r="JHO45" s="130"/>
      <c r="JHP45" s="133"/>
      <c r="JHQ45" s="145"/>
      <c r="JHR45" s="129"/>
      <c r="JHS45" s="130"/>
      <c r="JHT45" s="130"/>
      <c r="JHU45" s="131"/>
      <c r="JHV45" s="134"/>
      <c r="JHW45" s="130"/>
      <c r="JHX45" s="133"/>
      <c r="JHY45" s="145"/>
      <c r="JHZ45" s="129"/>
      <c r="JIA45" s="130"/>
      <c r="JIB45" s="130"/>
      <c r="JIC45" s="131"/>
      <c r="JID45" s="134"/>
      <c r="JIE45" s="130"/>
      <c r="JIF45" s="133"/>
      <c r="JIG45" s="145"/>
      <c r="JIH45" s="129"/>
      <c r="JII45" s="130"/>
      <c r="JIJ45" s="130"/>
      <c r="JIK45" s="131"/>
      <c r="JIL45" s="134"/>
      <c r="JIM45" s="130"/>
      <c r="JIN45" s="133"/>
      <c r="JIO45" s="145"/>
      <c r="JIP45" s="129"/>
      <c r="JIQ45" s="130"/>
      <c r="JIR45" s="130"/>
      <c r="JIS45" s="131"/>
      <c r="JIT45" s="134"/>
      <c r="JIU45" s="130"/>
      <c r="JIV45" s="133"/>
      <c r="JIW45" s="145"/>
      <c r="JIX45" s="129"/>
      <c r="JIY45" s="130"/>
      <c r="JIZ45" s="130"/>
      <c r="JJA45" s="131"/>
      <c r="JJB45" s="134"/>
      <c r="JJC45" s="130"/>
      <c r="JJD45" s="133"/>
      <c r="JJE45" s="145"/>
      <c r="JJF45" s="129"/>
      <c r="JJG45" s="130"/>
      <c r="JJH45" s="130"/>
      <c r="JJI45" s="131"/>
      <c r="JJJ45" s="134"/>
      <c r="JJK45" s="130"/>
      <c r="JJL45" s="133"/>
      <c r="JJM45" s="145"/>
      <c r="JJN45" s="129"/>
      <c r="JJO45" s="130"/>
      <c r="JJP45" s="130"/>
      <c r="JJQ45" s="131"/>
      <c r="JJR45" s="134"/>
      <c r="JJS45" s="130"/>
      <c r="JJT45" s="133"/>
      <c r="JJU45" s="145"/>
      <c r="JJV45" s="129"/>
      <c r="JJW45" s="130"/>
      <c r="JJX45" s="130"/>
      <c r="JJY45" s="131"/>
      <c r="JJZ45" s="134"/>
      <c r="JKA45" s="130"/>
      <c r="JKB45" s="133"/>
      <c r="JKC45" s="145"/>
      <c r="JKD45" s="129"/>
      <c r="JKE45" s="130"/>
      <c r="JKF45" s="130"/>
      <c r="JKG45" s="131"/>
      <c r="JKH45" s="134"/>
      <c r="JKI45" s="130"/>
      <c r="JKJ45" s="133"/>
      <c r="JKK45" s="145"/>
      <c r="JKL45" s="129"/>
      <c r="JKM45" s="130"/>
      <c r="JKN45" s="130"/>
      <c r="JKO45" s="131"/>
      <c r="JKP45" s="134"/>
      <c r="JKQ45" s="130"/>
      <c r="JKR45" s="133"/>
      <c r="JKS45" s="145"/>
      <c r="JKT45" s="129"/>
      <c r="JKU45" s="130"/>
      <c r="JKV45" s="130"/>
      <c r="JKW45" s="131"/>
      <c r="JKX45" s="134"/>
      <c r="JKY45" s="130"/>
      <c r="JKZ45" s="133"/>
      <c r="JLA45" s="145"/>
      <c r="JLB45" s="129"/>
      <c r="JLC45" s="130"/>
      <c r="JLD45" s="130"/>
      <c r="JLE45" s="131"/>
      <c r="JLF45" s="134"/>
      <c r="JLG45" s="130"/>
      <c r="JLH45" s="133"/>
      <c r="JLI45" s="145"/>
      <c r="JLJ45" s="129"/>
      <c r="JLK45" s="130"/>
      <c r="JLL45" s="130"/>
      <c r="JLM45" s="131"/>
      <c r="JLN45" s="134"/>
      <c r="JLO45" s="130"/>
      <c r="JLP45" s="133"/>
      <c r="JLQ45" s="145"/>
      <c r="JLR45" s="129"/>
      <c r="JLS45" s="130"/>
      <c r="JLT45" s="130"/>
      <c r="JLU45" s="131"/>
      <c r="JLV45" s="134"/>
      <c r="JLW45" s="130"/>
      <c r="JLX45" s="133"/>
      <c r="JLY45" s="145"/>
      <c r="JLZ45" s="129"/>
      <c r="JMA45" s="130"/>
      <c r="JMB45" s="130"/>
      <c r="JMC45" s="131"/>
      <c r="JMD45" s="134"/>
      <c r="JME45" s="130"/>
      <c r="JMF45" s="133"/>
      <c r="JMG45" s="145"/>
      <c r="JMH45" s="129"/>
      <c r="JMI45" s="130"/>
      <c r="JMJ45" s="130"/>
      <c r="JMK45" s="131"/>
      <c r="JML45" s="134"/>
      <c r="JMM45" s="130"/>
      <c r="JMN45" s="133"/>
      <c r="JMO45" s="145"/>
      <c r="JMP45" s="129"/>
      <c r="JMQ45" s="130"/>
      <c r="JMR45" s="130"/>
      <c r="JMS45" s="131"/>
      <c r="JMT45" s="134"/>
      <c r="JMU45" s="130"/>
      <c r="JMV45" s="133"/>
      <c r="JMW45" s="145"/>
      <c r="JMX45" s="129"/>
      <c r="JMY45" s="130"/>
      <c r="JMZ45" s="130"/>
      <c r="JNA45" s="131"/>
      <c r="JNB45" s="134"/>
      <c r="JNC45" s="130"/>
      <c r="JND45" s="133"/>
      <c r="JNE45" s="145"/>
      <c r="JNF45" s="129"/>
      <c r="JNG45" s="130"/>
      <c r="JNH45" s="130"/>
      <c r="JNI45" s="131"/>
      <c r="JNJ45" s="134"/>
      <c r="JNK45" s="130"/>
      <c r="JNL45" s="133"/>
      <c r="JNM45" s="145"/>
      <c r="JNN45" s="129"/>
      <c r="JNO45" s="130"/>
      <c r="JNP45" s="130"/>
      <c r="JNQ45" s="131"/>
      <c r="JNR45" s="134"/>
      <c r="JNS45" s="130"/>
      <c r="JNT45" s="133"/>
      <c r="JNU45" s="145"/>
      <c r="JNV45" s="129"/>
      <c r="JNW45" s="130"/>
      <c r="JNX45" s="130"/>
      <c r="JNY45" s="131"/>
      <c r="JNZ45" s="134"/>
      <c r="JOA45" s="130"/>
      <c r="JOB45" s="133"/>
      <c r="JOC45" s="145"/>
      <c r="JOD45" s="129"/>
      <c r="JOE45" s="130"/>
      <c r="JOF45" s="130"/>
      <c r="JOG45" s="131"/>
      <c r="JOH45" s="134"/>
      <c r="JOI45" s="130"/>
      <c r="JOJ45" s="133"/>
      <c r="JOK45" s="145"/>
      <c r="JOL45" s="129"/>
      <c r="JOM45" s="130"/>
      <c r="JON45" s="130"/>
      <c r="JOO45" s="131"/>
      <c r="JOP45" s="134"/>
      <c r="JOQ45" s="130"/>
      <c r="JOR45" s="133"/>
      <c r="JOS45" s="145"/>
      <c r="JOT45" s="129"/>
      <c r="JOU45" s="130"/>
      <c r="JOV45" s="130"/>
      <c r="JOW45" s="131"/>
      <c r="JOX45" s="134"/>
      <c r="JOY45" s="130"/>
      <c r="JOZ45" s="133"/>
      <c r="JPA45" s="145"/>
      <c r="JPB45" s="129"/>
      <c r="JPC45" s="130"/>
      <c r="JPD45" s="130"/>
      <c r="JPE45" s="131"/>
      <c r="JPF45" s="134"/>
      <c r="JPG45" s="130"/>
      <c r="JPH45" s="133"/>
      <c r="JPI45" s="145"/>
      <c r="JPJ45" s="129"/>
      <c r="JPK45" s="130"/>
      <c r="JPL45" s="130"/>
      <c r="JPM45" s="131"/>
      <c r="JPN45" s="134"/>
      <c r="JPO45" s="130"/>
      <c r="JPP45" s="133"/>
      <c r="JPQ45" s="145"/>
      <c r="JPR45" s="129"/>
      <c r="JPS45" s="130"/>
      <c r="JPT45" s="130"/>
      <c r="JPU45" s="131"/>
      <c r="JPV45" s="134"/>
      <c r="JPW45" s="130"/>
      <c r="JPX45" s="133"/>
      <c r="JPY45" s="145"/>
      <c r="JPZ45" s="129"/>
      <c r="JQA45" s="130"/>
      <c r="JQB45" s="130"/>
      <c r="JQC45" s="131"/>
      <c r="JQD45" s="134"/>
      <c r="JQE45" s="130"/>
      <c r="JQF45" s="133"/>
      <c r="JQG45" s="145"/>
      <c r="JQH45" s="129"/>
      <c r="JQI45" s="130"/>
      <c r="JQJ45" s="130"/>
      <c r="JQK45" s="131"/>
      <c r="JQL45" s="134"/>
      <c r="JQM45" s="130"/>
      <c r="JQN45" s="133"/>
      <c r="JQO45" s="145"/>
      <c r="JQP45" s="129"/>
      <c r="JQQ45" s="130"/>
      <c r="JQR45" s="130"/>
      <c r="JQS45" s="131"/>
      <c r="JQT45" s="134"/>
      <c r="JQU45" s="130"/>
      <c r="JQV45" s="133"/>
      <c r="JQW45" s="145"/>
      <c r="JQX45" s="129"/>
      <c r="JQY45" s="130"/>
      <c r="JQZ45" s="130"/>
      <c r="JRA45" s="131"/>
      <c r="JRB45" s="134"/>
      <c r="JRC45" s="130"/>
      <c r="JRD45" s="133"/>
      <c r="JRE45" s="145"/>
      <c r="JRF45" s="129"/>
      <c r="JRG45" s="130"/>
      <c r="JRH45" s="130"/>
      <c r="JRI45" s="131"/>
      <c r="JRJ45" s="134"/>
      <c r="JRK45" s="130"/>
      <c r="JRL45" s="133"/>
      <c r="JRM45" s="145"/>
      <c r="JRN45" s="129"/>
      <c r="JRO45" s="130"/>
      <c r="JRP45" s="130"/>
      <c r="JRQ45" s="131"/>
      <c r="JRR45" s="134"/>
      <c r="JRS45" s="130"/>
      <c r="JRT45" s="133"/>
      <c r="JRU45" s="145"/>
      <c r="JRV45" s="129"/>
      <c r="JRW45" s="130"/>
      <c r="JRX45" s="130"/>
      <c r="JRY45" s="131"/>
      <c r="JRZ45" s="134"/>
      <c r="JSA45" s="130"/>
      <c r="JSB45" s="133"/>
      <c r="JSC45" s="145"/>
      <c r="JSD45" s="129"/>
      <c r="JSE45" s="130"/>
      <c r="JSF45" s="130"/>
      <c r="JSG45" s="131"/>
      <c r="JSH45" s="134"/>
      <c r="JSI45" s="130"/>
      <c r="JSJ45" s="133"/>
      <c r="JSK45" s="145"/>
      <c r="JSL45" s="129"/>
      <c r="JSM45" s="130"/>
      <c r="JSN45" s="130"/>
      <c r="JSO45" s="131"/>
      <c r="JSP45" s="134"/>
      <c r="JSQ45" s="130"/>
      <c r="JSR45" s="133"/>
      <c r="JSS45" s="145"/>
      <c r="JST45" s="129"/>
      <c r="JSU45" s="130"/>
      <c r="JSV45" s="130"/>
      <c r="JSW45" s="131"/>
      <c r="JSX45" s="134"/>
      <c r="JSY45" s="130"/>
      <c r="JSZ45" s="133"/>
      <c r="JTA45" s="145"/>
      <c r="JTB45" s="129"/>
      <c r="JTC45" s="130"/>
      <c r="JTD45" s="130"/>
      <c r="JTE45" s="131"/>
      <c r="JTF45" s="134"/>
      <c r="JTG45" s="130"/>
      <c r="JTH45" s="133"/>
      <c r="JTI45" s="145"/>
      <c r="JTJ45" s="129"/>
      <c r="JTK45" s="130"/>
      <c r="JTL45" s="130"/>
      <c r="JTM45" s="131"/>
      <c r="JTN45" s="134"/>
      <c r="JTO45" s="130"/>
      <c r="JTP45" s="133"/>
      <c r="JTQ45" s="145"/>
      <c r="JTR45" s="129"/>
      <c r="JTS45" s="130"/>
      <c r="JTT45" s="130"/>
      <c r="JTU45" s="131"/>
      <c r="JTV45" s="134"/>
      <c r="JTW45" s="130"/>
      <c r="JTX45" s="133"/>
      <c r="JTY45" s="145"/>
      <c r="JTZ45" s="129"/>
      <c r="JUA45" s="130"/>
      <c r="JUB45" s="130"/>
      <c r="JUC45" s="131"/>
      <c r="JUD45" s="134"/>
      <c r="JUE45" s="130"/>
      <c r="JUF45" s="133"/>
      <c r="JUG45" s="145"/>
      <c r="JUH45" s="129"/>
      <c r="JUI45" s="130"/>
      <c r="JUJ45" s="130"/>
      <c r="JUK45" s="131"/>
      <c r="JUL45" s="134"/>
      <c r="JUM45" s="130"/>
      <c r="JUN45" s="133"/>
      <c r="JUO45" s="145"/>
      <c r="JUP45" s="129"/>
      <c r="JUQ45" s="130"/>
      <c r="JUR45" s="130"/>
      <c r="JUS45" s="131"/>
      <c r="JUT45" s="134"/>
      <c r="JUU45" s="130"/>
      <c r="JUV45" s="133"/>
      <c r="JUW45" s="145"/>
      <c r="JUX45" s="129"/>
      <c r="JUY45" s="130"/>
      <c r="JUZ45" s="130"/>
      <c r="JVA45" s="131"/>
      <c r="JVB45" s="134"/>
      <c r="JVC45" s="130"/>
      <c r="JVD45" s="133"/>
      <c r="JVE45" s="145"/>
      <c r="JVF45" s="129"/>
      <c r="JVG45" s="130"/>
      <c r="JVH45" s="130"/>
      <c r="JVI45" s="131"/>
      <c r="JVJ45" s="134"/>
      <c r="JVK45" s="130"/>
      <c r="JVL45" s="133"/>
      <c r="JVM45" s="145"/>
      <c r="JVN45" s="129"/>
      <c r="JVO45" s="130"/>
      <c r="JVP45" s="130"/>
      <c r="JVQ45" s="131"/>
      <c r="JVR45" s="134"/>
      <c r="JVS45" s="130"/>
      <c r="JVT45" s="133"/>
      <c r="JVU45" s="145"/>
      <c r="JVV45" s="129"/>
      <c r="JVW45" s="130"/>
      <c r="JVX45" s="130"/>
      <c r="JVY45" s="131"/>
      <c r="JVZ45" s="134"/>
      <c r="JWA45" s="130"/>
      <c r="JWB45" s="133"/>
      <c r="JWC45" s="145"/>
      <c r="JWD45" s="129"/>
      <c r="JWE45" s="130"/>
      <c r="JWF45" s="130"/>
      <c r="JWG45" s="131"/>
      <c r="JWH45" s="134"/>
      <c r="JWI45" s="130"/>
      <c r="JWJ45" s="133"/>
      <c r="JWK45" s="145"/>
      <c r="JWL45" s="129"/>
      <c r="JWM45" s="130"/>
      <c r="JWN45" s="130"/>
      <c r="JWO45" s="131"/>
      <c r="JWP45" s="134"/>
      <c r="JWQ45" s="130"/>
      <c r="JWR45" s="133"/>
      <c r="JWS45" s="145"/>
      <c r="JWT45" s="129"/>
      <c r="JWU45" s="130"/>
      <c r="JWV45" s="130"/>
      <c r="JWW45" s="131"/>
      <c r="JWX45" s="134"/>
      <c r="JWY45" s="130"/>
      <c r="JWZ45" s="133"/>
      <c r="JXA45" s="145"/>
      <c r="JXB45" s="129"/>
      <c r="JXC45" s="130"/>
      <c r="JXD45" s="130"/>
      <c r="JXE45" s="131"/>
      <c r="JXF45" s="134"/>
      <c r="JXG45" s="130"/>
      <c r="JXH45" s="133"/>
      <c r="JXI45" s="145"/>
      <c r="JXJ45" s="129"/>
      <c r="JXK45" s="130"/>
      <c r="JXL45" s="130"/>
      <c r="JXM45" s="131"/>
      <c r="JXN45" s="134"/>
      <c r="JXO45" s="130"/>
      <c r="JXP45" s="133"/>
      <c r="JXQ45" s="145"/>
      <c r="JXR45" s="129"/>
      <c r="JXS45" s="130"/>
      <c r="JXT45" s="130"/>
      <c r="JXU45" s="131"/>
      <c r="JXV45" s="134"/>
      <c r="JXW45" s="130"/>
      <c r="JXX45" s="133"/>
      <c r="JXY45" s="145"/>
      <c r="JXZ45" s="129"/>
      <c r="JYA45" s="130"/>
      <c r="JYB45" s="130"/>
      <c r="JYC45" s="131"/>
      <c r="JYD45" s="134"/>
      <c r="JYE45" s="130"/>
      <c r="JYF45" s="133"/>
      <c r="JYG45" s="145"/>
      <c r="JYH45" s="129"/>
      <c r="JYI45" s="130"/>
      <c r="JYJ45" s="130"/>
      <c r="JYK45" s="131"/>
      <c r="JYL45" s="134"/>
      <c r="JYM45" s="130"/>
      <c r="JYN45" s="133"/>
      <c r="JYO45" s="145"/>
      <c r="JYP45" s="129"/>
      <c r="JYQ45" s="130"/>
      <c r="JYR45" s="130"/>
      <c r="JYS45" s="131"/>
      <c r="JYT45" s="134"/>
      <c r="JYU45" s="130"/>
      <c r="JYV45" s="133"/>
      <c r="JYW45" s="145"/>
      <c r="JYX45" s="129"/>
      <c r="JYY45" s="130"/>
      <c r="JYZ45" s="130"/>
      <c r="JZA45" s="131"/>
      <c r="JZB45" s="134"/>
      <c r="JZC45" s="130"/>
      <c r="JZD45" s="133"/>
      <c r="JZE45" s="145"/>
      <c r="JZF45" s="129"/>
      <c r="JZG45" s="130"/>
      <c r="JZH45" s="130"/>
      <c r="JZI45" s="131"/>
      <c r="JZJ45" s="134"/>
      <c r="JZK45" s="130"/>
      <c r="JZL45" s="133"/>
      <c r="JZM45" s="145"/>
      <c r="JZN45" s="129"/>
      <c r="JZO45" s="130"/>
      <c r="JZP45" s="130"/>
      <c r="JZQ45" s="131"/>
      <c r="JZR45" s="134"/>
      <c r="JZS45" s="130"/>
      <c r="JZT45" s="133"/>
      <c r="JZU45" s="145"/>
      <c r="JZV45" s="129"/>
      <c r="JZW45" s="130"/>
      <c r="JZX45" s="130"/>
      <c r="JZY45" s="131"/>
      <c r="JZZ45" s="134"/>
      <c r="KAA45" s="130"/>
      <c r="KAB45" s="133"/>
      <c r="KAC45" s="145"/>
      <c r="KAD45" s="129"/>
      <c r="KAE45" s="130"/>
      <c r="KAF45" s="130"/>
      <c r="KAG45" s="131"/>
      <c r="KAH45" s="134"/>
      <c r="KAI45" s="130"/>
      <c r="KAJ45" s="133"/>
      <c r="KAK45" s="145"/>
      <c r="KAL45" s="129"/>
      <c r="KAM45" s="130"/>
      <c r="KAN45" s="130"/>
      <c r="KAO45" s="131"/>
      <c r="KAP45" s="134"/>
      <c r="KAQ45" s="130"/>
      <c r="KAR45" s="133"/>
      <c r="KAS45" s="145"/>
      <c r="KAT45" s="129"/>
      <c r="KAU45" s="130"/>
      <c r="KAV45" s="130"/>
      <c r="KAW45" s="131"/>
      <c r="KAX45" s="134"/>
      <c r="KAY45" s="130"/>
      <c r="KAZ45" s="133"/>
      <c r="KBA45" s="145"/>
      <c r="KBB45" s="129"/>
      <c r="KBC45" s="130"/>
      <c r="KBD45" s="130"/>
      <c r="KBE45" s="131"/>
      <c r="KBF45" s="134"/>
      <c r="KBG45" s="130"/>
      <c r="KBH45" s="133"/>
      <c r="KBI45" s="145"/>
      <c r="KBJ45" s="129"/>
      <c r="KBK45" s="130"/>
      <c r="KBL45" s="130"/>
      <c r="KBM45" s="131"/>
      <c r="KBN45" s="134"/>
      <c r="KBO45" s="130"/>
      <c r="KBP45" s="133"/>
      <c r="KBQ45" s="145"/>
      <c r="KBR45" s="129"/>
      <c r="KBS45" s="130"/>
      <c r="KBT45" s="130"/>
      <c r="KBU45" s="131"/>
      <c r="KBV45" s="134"/>
      <c r="KBW45" s="130"/>
      <c r="KBX45" s="133"/>
      <c r="KBY45" s="145"/>
      <c r="KBZ45" s="129"/>
      <c r="KCA45" s="130"/>
      <c r="KCB45" s="130"/>
      <c r="KCC45" s="131"/>
      <c r="KCD45" s="134"/>
      <c r="KCE45" s="130"/>
      <c r="KCF45" s="133"/>
      <c r="KCG45" s="145"/>
      <c r="KCH45" s="129"/>
      <c r="KCI45" s="130"/>
      <c r="KCJ45" s="130"/>
      <c r="KCK45" s="131"/>
      <c r="KCL45" s="134"/>
      <c r="KCM45" s="130"/>
      <c r="KCN45" s="133"/>
      <c r="KCO45" s="145"/>
      <c r="KCP45" s="129"/>
      <c r="KCQ45" s="130"/>
      <c r="KCR45" s="130"/>
      <c r="KCS45" s="131"/>
      <c r="KCT45" s="134"/>
      <c r="KCU45" s="130"/>
      <c r="KCV45" s="133"/>
      <c r="KCW45" s="145"/>
      <c r="KCX45" s="129"/>
      <c r="KCY45" s="130"/>
      <c r="KCZ45" s="130"/>
      <c r="KDA45" s="131"/>
      <c r="KDB45" s="134"/>
      <c r="KDC45" s="130"/>
      <c r="KDD45" s="133"/>
      <c r="KDE45" s="145"/>
      <c r="KDF45" s="129"/>
      <c r="KDG45" s="130"/>
      <c r="KDH45" s="130"/>
      <c r="KDI45" s="131"/>
      <c r="KDJ45" s="134"/>
      <c r="KDK45" s="130"/>
      <c r="KDL45" s="133"/>
      <c r="KDM45" s="145"/>
      <c r="KDN45" s="129"/>
      <c r="KDO45" s="130"/>
      <c r="KDP45" s="130"/>
      <c r="KDQ45" s="131"/>
      <c r="KDR45" s="134"/>
      <c r="KDS45" s="130"/>
      <c r="KDT45" s="133"/>
      <c r="KDU45" s="145"/>
      <c r="KDV45" s="129"/>
      <c r="KDW45" s="130"/>
      <c r="KDX45" s="130"/>
      <c r="KDY45" s="131"/>
      <c r="KDZ45" s="134"/>
      <c r="KEA45" s="130"/>
      <c r="KEB45" s="133"/>
      <c r="KEC45" s="145"/>
      <c r="KED45" s="129"/>
      <c r="KEE45" s="130"/>
      <c r="KEF45" s="130"/>
      <c r="KEG45" s="131"/>
      <c r="KEH45" s="134"/>
      <c r="KEI45" s="130"/>
      <c r="KEJ45" s="133"/>
      <c r="KEK45" s="145"/>
      <c r="KEL45" s="129"/>
      <c r="KEM45" s="130"/>
      <c r="KEN45" s="130"/>
      <c r="KEO45" s="131"/>
      <c r="KEP45" s="134"/>
      <c r="KEQ45" s="130"/>
      <c r="KER45" s="133"/>
      <c r="KES45" s="145"/>
      <c r="KET45" s="129"/>
      <c r="KEU45" s="130"/>
      <c r="KEV45" s="130"/>
      <c r="KEW45" s="131"/>
      <c r="KEX45" s="134"/>
      <c r="KEY45" s="130"/>
      <c r="KEZ45" s="133"/>
      <c r="KFA45" s="145"/>
      <c r="KFB45" s="129"/>
      <c r="KFC45" s="130"/>
      <c r="KFD45" s="130"/>
      <c r="KFE45" s="131"/>
      <c r="KFF45" s="134"/>
      <c r="KFG45" s="130"/>
      <c r="KFH45" s="133"/>
      <c r="KFI45" s="145"/>
      <c r="KFJ45" s="129"/>
      <c r="KFK45" s="130"/>
      <c r="KFL45" s="130"/>
      <c r="KFM45" s="131"/>
      <c r="KFN45" s="134"/>
      <c r="KFO45" s="130"/>
      <c r="KFP45" s="133"/>
      <c r="KFQ45" s="145"/>
      <c r="KFR45" s="129"/>
      <c r="KFS45" s="130"/>
      <c r="KFT45" s="130"/>
      <c r="KFU45" s="131"/>
      <c r="KFV45" s="134"/>
      <c r="KFW45" s="130"/>
      <c r="KFX45" s="133"/>
      <c r="KFY45" s="145"/>
      <c r="KFZ45" s="129"/>
      <c r="KGA45" s="130"/>
      <c r="KGB45" s="130"/>
      <c r="KGC45" s="131"/>
      <c r="KGD45" s="134"/>
      <c r="KGE45" s="130"/>
      <c r="KGF45" s="133"/>
      <c r="KGG45" s="145"/>
      <c r="KGH45" s="129"/>
      <c r="KGI45" s="130"/>
      <c r="KGJ45" s="130"/>
      <c r="KGK45" s="131"/>
      <c r="KGL45" s="134"/>
      <c r="KGM45" s="130"/>
      <c r="KGN45" s="133"/>
      <c r="KGO45" s="145"/>
      <c r="KGP45" s="129"/>
      <c r="KGQ45" s="130"/>
      <c r="KGR45" s="130"/>
      <c r="KGS45" s="131"/>
      <c r="KGT45" s="134"/>
      <c r="KGU45" s="130"/>
      <c r="KGV45" s="133"/>
      <c r="KGW45" s="145"/>
      <c r="KGX45" s="129"/>
      <c r="KGY45" s="130"/>
      <c r="KGZ45" s="130"/>
      <c r="KHA45" s="131"/>
      <c r="KHB45" s="134"/>
      <c r="KHC45" s="130"/>
      <c r="KHD45" s="133"/>
      <c r="KHE45" s="145"/>
      <c r="KHF45" s="129"/>
      <c r="KHG45" s="130"/>
      <c r="KHH45" s="130"/>
      <c r="KHI45" s="131"/>
      <c r="KHJ45" s="134"/>
      <c r="KHK45" s="130"/>
      <c r="KHL45" s="133"/>
      <c r="KHM45" s="145"/>
      <c r="KHN45" s="129"/>
      <c r="KHO45" s="130"/>
      <c r="KHP45" s="130"/>
      <c r="KHQ45" s="131"/>
      <c r="KHR45" s="134"/>
      <c r="KHS45" s="130"/>
      <c r="KHT45" s="133"/>
      <c r="KHU45" s="145"/>
      <c r="KHV45" s="129"/>
      <c r="KHW45" s="130"/>
      <c r="KHX45" s="130"/>
      <c r="KHY45" s="131"/>
      <c r="KHZ45" s="134"/>
      <c r="KIA45" s="130"/>
      <c r="KIB45" s="133"/>
      <c r="KIC45" s="145"/>
      <c r="KID45" s="129"/>
      <c r="KIE45" s="130"/>
      <c r="KIF45" s="130"/>
      <c r="KIG45" s="131"/>
      <c r="KIH45" s="134"/>
      <c r="KII45" s="130"/>
      <c r="KIJ45" s="133"/>
      <c r="KIK45" s="145"/>
      <c r="KIL45" s="129"/>
      <c r="KIM45" s="130"/>
      <c r="KIN45" s="130"/>
      <c r="KIO45" s="131"/>
      <c r="KIP45" s="134"/>
      <c r="KIQ45" s="130"/>
      <c r="KIR45" s="133"/>
      <c r="KIS45" s="145"/>
      <c r="KIT45" s="129"/>
      <c r="KIU45" s="130"/>
      <c r="KIV45" s="130"/>
      <c r="KIW45" s="131"/>
      <c r="KIX45" s="134"/>
      <c r="KIY45" s="130"/>
      <c r="KIZ45" s="133"/>
      <c r="KJA45" s="145"/>
      <c r="KJB45" s="129"/>
      <c r="KJC45" s="130"/>
      <c r="KJD45" s="130"/>
      <c r="KJE45" s="131"/>
      <c r="KJF45" s="134"/>
      <c r="KJG45" s="130"/>
      <c r="KJH45" s="133"/>
      <c r="KJI45" s="145"/>
      <c r="KJJ45" s="129"/>
      <c r="KJK45" s="130"/>
      <c r="KJL45" s="130"/>
      <c r="KJM45" s="131"/>
      <c r="KJN45" s="134"/>
      <c r="KJO45" s="130"/>
      <c r="KJP45" s="133"/>
      <c r="KJQ45" s="145"/>
      <c r="KJR45" s="129"/>
      <c r="KJS45" s="130"/>
      <c r="KJT45" s="130"/>
      <c r="KJU45" s="131"/>
      <c r="KJV45" s="134"/>
      <c r="KJW45" s="130"/>
      <c r="KJX45" s="133"/>
      <c r="KJY45" s="145"/>
      <c r="KJZ45" s="129"/>
      <c r="KKA45" s="130"/>
      <c r="KKB45" s="130"/>
      <c r="KKC45" s="131"/>
      <c r="KKD45" s="134"/>
      <c r="KKE45" s="130"/>
      <c r="KKF45" s="133"/>
      <c r="KKG45" s="145"/>
      <c r="KKH45" s="129"/>
      <c r="KKI45" s="130"/>
      <c r="KKJ45" s="130"/>
      <c r="KKK45" s="131"/>
      <c r="KKL45" s="134"/>
      <c r="KKM45" s="130"/>
      <c r="KKN45" s="133"/>
      <c r="KKO45" s="145"/>
      <c r="KKP45" s="129"/>
      <c r="KKQ45" s="130"/>
      <c r="KKR45" s="130"/>
      <c r="KKS45" s="131"/>
      <c r="KKT45" s="134"/>
      <c r="KKU45" s="130"/>
      <c r="KKV45" s="133"/>
      <c r="KKW45" s="145"/>
      <c r="KKX45" s="129"/>
      <c r="KKY45" s="130"/>
      <c r="KKZ45" s="130"/>
      <c r="KLA45" s="131"/>
      <c r="KLB45" s="134"/>
      <c r="KLC45" s="130"/>
      <c r="KLD45" s="133"/>
      <c r="KLE45" s="145"/>
      <c r="KLF45" s="129"/>
      <c r="KLG45" s="130"/>
      <c r="KLH45" s="130"/>
      <c r="KLI45" s="131"/>
      <c r="KLJ45" s="134"/>
      <c r="KLK45" s="130"/>
      <c r="KLL45" s="133"/>
      <c r="KLM45" s="145"/>
      <c r="KLN45" s="129"/>
      <c r="KLO45" s="130"/>
      <c r="KLP45" s="130"/>
      <c r="KLQ45" s="131"/>
      <c r="KLR45" s="134"/>
      <c r="KLS45" s="130"/>
      <c r="KLT45" s="133"/>
      <c r="KLU45" s="145"/>
      <c r="KLV45" s="129"/>
      <c r="KLW45" s="130"/>
      <c r="KLX45" s="130"/>
      <c r="KLY45" s="131"/>
      <c r="KLZ45" s="134"/>
      <c r="KMA45" s="130"/>
      <c r="KMB45" s="133"/>
      <c r="KMC45" s="145"/>
      <c r="KMD45" s="129"/>
      <c r="KME45" s="130"/>
      <c r="KMF45" s="130"/>
      <c r="KMG45" s="131"/>
      <c r="KMH45" s="134"/>
      <c r="KMI45" s="130"/>
      <c r="KMJ45" s="133"/>
      <c r="KMK45" s="145"/>
      <c r="KML45" s="129"/>
      <c r="KMM45" s="130"/>
      <c r="KMN45" s="130"/>
      <c r="KMO45" s="131"/>
      <c r="KMP45" s="134"/>
      <c r="KMQ45" s="130"/>
      <c r="KMR45" s="133"/>
      <c r="KMS45" s="145"/>
      <c r="KMT45" s="129"/>
      <c r="KMU45" s="130"/>
      <c r="KMV45" s="130"/>
      <c r="KMW45" s="131"/>
      <c r="KMX45" s="134"/>
      <c r="KMY45" s="130"/>
      <c r="KMZ45" s="133"/>
      <c r="KNA45" s="145"/>
      <c r="KNB45" s="129"/>
      <c r="KNC45" s="130"/>
      <c r="KND45" s="130"/>
      <c r="KNE45" s="131"/>
      <c r="KNF45" s="134"/>
      <c r="KNG45" s="130"/>
      <c r="KNH45" s="133"/>
      <c r="KNI45" s="145"/>
      <c r="KNJ45" s="129"/>
      <c r="KNK45" s="130"/>
      <c r="KNL45" s="130"/>
      <c r="KNM45" s="131"/>
      <c r="KNN45" s="134"/>
      <c r="KNO45" s="130"/>
      <c r="KNP45" s="133"/>
      <c r="KNQ45" s="145"/>
      <c r="KNR45" s="129"/>
      <c r="KNS45" s="130"/>
      <c r="KNT45" s="130"/>
      <c r="KNU45" s="131"/>
      <c r="KNV45" s="134"/>
      <c r="KNW45" s="130"/>
      <c r="KNX45" s="133"/>
      <c r="KNY45" s="145"/>
      <c r="KNZ45" s="129"/>
      <c r="KOA45" s="130"/>
      <c r="KOB45" s="130"/>
      <c r="KOC45" s="131"/>
      <c r="KOD45" s="134"/>
      <c r="KOE45" s="130"/>
      <c r="KOF45" s="133"/>
      <c r="KOG45" s="145"/>
      <c r="KOH45" s="129"/>
      <c r="KOI45" s="130"/>
      <c r="KOJ45" s="130"/>
      <c r="KOK45" s="131"/>
      <c r="KOL45" s="134"/>
      <c r="KOM45" s="130"/>
      <c r="KON45" s="133"/>
      <c r="KOO45" s="145"/>
      <c r="KOP45" s="129"/>
      <c r="KOQ45" s="130"/>
      <c r="KOR45" s="130"/>
      <c r="KOS45" s="131"/>
      <c r="KOT45" s="134"/>
      <c r="KOU45" s="130"/>
      <c r="KOV45" s="133"/>
      <c r="KOW45" s="145"/>
      <c r="KOX45" s="129"/>
      <c r="KOY45" s="130"/>
      <c r="KOZ45" s="130"/>
      <c r="KPA45" s="131"/>
      <c r="KPB45" s="134"/>
      <c r="KPC45" s="130"/>
      <c r="KPD45" s="133"/>
      <c r="KPE45" s="145"/>
      <c r="KPF45" s="129"/>
      <c r="KPG45" s="130"/>
      <c r="KPH45" s="130"/>
      <c r="KPI45" s="131"/>
      <c r="KPJ45" s="134"/>
      <c r="KPK45" s="130"/>
      <c r="KPL45" s="133"/>
      <c r="KPM45" s="145"/>
      <c r="KPN45" s="129"/>
      <c r="KPO45" s="130"/>
      <c r="KPP45" s="130"/>
      <c r="KPQ45" s="131"/>
      <c r="KPR45" s="134"/>
      <c r="KPS45" s="130"/>
      <c r="KPT45" s="133"/>
      <c r="KPU45" s="145"/>
      <c r="KPV45" s="129"/>
      <c r="KPW45" s="130"/>
      <c r="KPX45" s="130"/>
      <c r="KPY45" s="131"/>
      <c r="KPZ45" s="134"/>
      <c r="KQA45" s="130"/>
      <c r="KQB45" s="133"/>
      <c r="KQC45" s="145"/>
      <c r="KQD45" s="129"/>
      <c r="KQE45" s="130"/>
      <c r="KQF45" s="130"/>
      <c r="KQG45" s="131"/>
      <c r="KQH45" s="134"/>
      <c r="KQI45" s="130"/>
      <c r="KQJ45" s="133"/>
      <c r="KQK45" s="145"/>
      <c r="KQL45" s="129"/>
      <c r="KQM45" s="130"/>
      <c r="KQN45" s="130"/>
      <c r="KQO45" s="131"/>
      <c r="KQP45" s="134"/>
      <c r="KQQ45" s="130"/>
      <c r="KQR45" s="133"/>
      <c r="KQS45" s="145"/>
      <c r="KQT45" s="129"/>
      <c r="KQU45" s="130"/>
      <c r="KQV45" s="130"/>
      <c r="KQW45" s="131"/>
      <c r="KQX45" s="134"/>
      <c r="KQY45" s="130"/>
      <c r="KQZ45" s="133"/>
      <c r="KRA45" s="145"/>
      <c r="KRB45" s="129"/>
      <c r="KRC45" s="130"/>
      <c r="KRD45" s="130"/>
      <c r="KRE45" s="131"/>
      <c r="KRF45" s="134"/>
      <c r="KRG45" s="130"/>
      <c r="KRH45" s="133"/>
      <c r="KRI45" s="145"/>
      <c r="KRJ45" s="129"/>
      <c r="KRK45" s="130"/>
      <c r="KRL45" s="130"/>
      <c r="KRM45" s="131"/>
      <c r="KRN45" s="134"/>
      <c r="KRO45" s="130"/>
      <c r="KRP45" s="133"/>
      <c r="KRQ45" s="145"/>
      <c r="KRR45" s="129"/>
      <c r="KRS45" s="130"/>
      <c r="KRT45" s="130"/>
      <c r="KRU45" s="131"/>
      <c r="KRV45" s="134"/>
      <c r="KRW45" s="130"/>
      <c r="KRX45" s="133"/>
      <c r="KRY45" s="145"/>
      <c r="KRZ45" s="129"/>
      <c r="KSA45" s="130"/>
      <c r="KSB45" s="130"/>
      <c r="KSC45" s="131"/>
      <c r="KSD45" s="134"/>
      <c r="KSE45" s="130"/>
      <c r="KSF45" s="133"/>
      <c r="KSG45" s="145"/>
      <c r="KSH45" s="129"/>
      <c r="KSI45" s="130"/>
      <c r="KSJ45" s="130"/>
      <c r="KSK45" s="131"/>
      <c r="KSL45" s="134"/>
      <c r="KSM45" s="130"/>
      <c r="KSN45" s="133"/>
      <c r="KSO45" s="145"/>
      <c r="KSP45" s="129"/>
      <c r="KSQ45" s="130"/>
      <c r="KSR45" s="130"/>
      <c r="KSS45" s="131"/>
      <c r="KST45" s="134"/>
      <c r="KSU45" s="130"/>
      <c r="KSV45" s="133"/>
      <c r="KSW45" s="145"/>
      <c r="KSX45" s="129"/>
      <c r="KSY45" s="130"/>
      <c r="KSZ45" s="130"/>
      <c r="KTA45" s="131"/>
      <c r="KTB45" s="134"/>
      <c r="KTC45" s="130"/>
      <c r="KTD45" s="133"/>
      <c r="KTE45" s="145"/>
      <c r="KTF45" s="129"/>
      <c r="KTG45" s="130"/>
      <c r="KTH45" s="130"/>
      <c r="KTI45" s="131"/>
      <c r="KTJ45" s="134"/>
      <c r="KTK45" s="130"/>
      <c r="KTL45" s="133"/>
      <c r="KTM45" s="145"/>
      <c r="KTN45" s="129"/>
      <c r="KTO45" s="130"/>
      <c r="KTP45" s="130"/>
      <c r="KTQ45" s="131"/>
      <c r="KTR45" s="134"/>
      <c r="KTS45" s="130"/>
      <c r="KTT45" s="133"/>
      <c r="KTU45" s="145"/>
      <c r="KTV45" s="129"/>
      <c r="KTW45" s="130"/>
      <c r="KTX45" s="130"/>
      <c r="KTY45" s="131"/>
      <c r="KTZ45" s="134"/>
      <c r="KUA45" s="130"/>
      <c r="KUB45" s="133"/>
      <c r="KUC45" s="145"/>
      <c r="KUD45" s="129"/>
      <c r="KUE45" s="130"/>
      <c r="KUF45" s="130"/>
      <c r="KUG45" s="131"/>
      <c r="KUH45" s="134"/>
      <c r="KUI45" s="130"/>
      <c r="KUJ45" s="133"/>
      <c r="KUK45" s="145"/>
      <c r="KUL45" s="129"/>
      <c r="KUM45" s="130"/>
      <c r="KUN45" s="130"/>
      <c r="KUO45" s="131"/>
      <c r="KUP45" s="134"/>
      <c r="KUQ45" s="130"/>
      <c r="KUR45" s="133"/>
      <c r="KUS45" s="145"/>
      <c r="KUT45" s="129"/>
      <c r="KUU45" s="130"/>
      <c r="KUV45" s="130"/>
      <c r="KUW45" s="131"/>
      <c r="KUX45" s="134"/>
      <c r="KUY45" s="130"/>
      <c r="KUZ45" s="133"/>
      <c r="KVA45" s="145"/>
      <c r="KVB45" s="129"/>
      <c r="KVC45" s="130"/>
      <c r="KVD45" s="130"/>
      <c r="KVE45" s="131"/>
      <c r="KVF45" s="134"/>
      <c r="KVG45" s="130"/>
      <c r="KVH45" s="133"/>
      <c r="KVI45" s="145"/>
      <c r="KVJ45" s="129"/>
      <c r="KVK45" s="130"/>
      <c r="KVL45" s="130"/>
      <c r="KVM45" s="131"/>
      <c r="KVN45" s="134"/>
      <c r="KVO45" s="130"/>
      <c r="KVP45" s="133"/>
      <c r="KVQ45" s="145"/>
      <c r="KVR45" s="129"/>
      <c r="KVS45" s="130"/>
      <c r="KVT45" s="130"/>
      <c r="KVU45" s="131"/>
      <c r="KVV45" s="134"/>
      <c r="KVW45" s="130"/>
      <c r="KVX45" s="133"/>
      <c r="KVY45" s="145"/>
      <c r="KVZ45" s="129"/>
      <c r="KWA45" s="130"/>
      <c r="KWB45" s="130"/>
      <c r="KWC45" s="131"/>
      <c r="KWD45" s="134"/>
      <c r="KWE45" s="130"/>
      <c r="KWF45" s="133"/>
      <c r="KWG45" s="145"/>
      <c r="KWH45" s="129"/>
      <c r="KWI45" s="130"/>
      <c r="KWJ45" s="130"/>
      <c r="KWK45" s="131"/>
      <c r="KWL45" s="134"/>
      <c r="KWM45" s="130"/>
      <c r="KWN45" s="133"/>
      <c r="KWO45" s="145"/>
      <c r="KWP45" s="129"/>
      <c r="KWQ45" s="130"/>
      <c r="KWR45" s="130"/>
      <c r="KWS45" s="131"/>
      <c r="KWT45" s="134"/>
      <c r="KWU45" s="130"/>
      <c r="KWV45" s="133"/>
      <c r="KWW45" s="145"/>
      <c r="KWX45" s="129"/>
      <c r="KWY45" s="130"/>
      <c r="KWZ45" s="130"/>
      <c r="KXA45" s="131"/>
      <c r="KXB45" s="134"/>
      <c r="KXC45" s="130"/>
      <c r="KXD45" s="133"/>
      <c r="KXE45" s="145"/>
      <c r="KXF45" s="129"/>
      <c r="KXG45" s="130"/>
      <c r="KXH45" s="130"/>
      <c r="KXI45" s="131"/>
      <c r="KXJ45" s="134"/>
      <c r="KXK45" s="130"/>
      <c r="KXL45" s="133"/>
      <c r="KXM45" s="145"/>
      <c r="KXN45" s="129"/>
      <c r="KXO45" s="130"/>
      <c r="KXP45" s="130"/>
      <c r="KXQ45" s="131"/>
      <c r="KXR45" s="134"/>
      <c r="KXS45" s="130"/>
      <c r="KXT45" s="133"/>
      <c r="KXU45" s="145"/>
      <c r="KXV45" s="129"/>
      <c r="KXW45" s="130"/>
      <c r="KXX45" s="130"/>
      <c r="KXY45" s="131"/>
      <c r="KXZ45" s="134"/>
      <c r="KYA45" s="130"/>
      <c r="KYB45" s="133"/>
      <c r="KYC45" s="145"/>
      <c r="KYD45" s="129"/>
      <c r="KYE45" s="130"/>
      <c r="KYF45" s="130"/>
      <c r="KYG45" s="131"/>
      <c r="KYH45" s="134"/>
      <c r="KYI45" s="130"/>
      <c r="KYJ45" s="133"/>
      <c r="KYK45" s="145"/>
      <c r="KYL45" s="129"/>
      <c r="KYM45" s="130"/>
      <c r="KYN45" s="130"/>
      <c r="KYO45" s="131"/>
      <c r="KYP45" s="134"/>
      <c r="KYQ45" s="130"/>
      <c r="KYR45" s="133"/>
      <c r="KYS45" s="145"/>
      <c r="KYT45" s="129"/>
      <c r="KYU45" s="130"/>
      <c r="KYV45" s="130"/>
      <c r="KYW45" s="131"/>
      <c r="KYX45" s="134"/>
      <c r="KYY45" s="130"/>
      <c r="KYZ45" s="133"/>
      <c r="KZA45" s="145"/>
      <c r="KZB45" s="129"/>
      <c r="KZC45" s="130"/>
      <c r="KZD45" s="130"/>
      <c r="KZE45" s="131"/>
      <c r="KZF45" s="134"/>
      <c r="KZG45" s="130"/>
      <c r="KZH45" s="133"/>
      <c r="KZI45" s="145"/>
      <c r="KZJ45" s="129"/>
      <c r="KZK45" s="130"/>
      <c r="KZL45" s="130"/>
      <c r="KZM45" s="131"/>
      <c r="KZN45" s="134"/>
      <c r="KZO45" s="130"/>
      <c r="KZP45" s="133"/>
      <c r="KZQ45" s="145"/>
      <c r="KZR45" s="129"/>
      <c r="KZS45" s="130"/>
      <c r="KZT45" s="130"/>
      <c r="KZU45" s="131"/>
      <c r="KZV45" s="134"/>
      <c r="KZW45" s="130"/>
      <c r="KZX45" s="133"/>
      <c r="KZY45" s="145"/>
      <c r="KZZ45" s="129"/>
      <c r="LAA45" s="130"/>
      <c r="LAB45" s="130"/>
      <c r="LAC45" s="131"/>
      <c r="LAD45" s="134"/>
      <c r="LAE45" s="130"/>
      <c r="LAF45" s="133"/>
      <c r="LAG45" s="145"/>
      <c r="LAH45" s="129"/>
      <c r="LAI45" s="130"/>
      <c r="LAJ45" s="130"/>
      <c r="LAK45" s="131"/>
      <c r="LAL45" s="134"/>
      <c r="LAM45" s="130"/>
      <c r="LAN45" s="133"/>
      <c r="LAO45" s="145"/>
      <c r="LAP45" s="129"/>
      <c r="LAQ45" s="130"/>
      <c r="LAR45" s="130"/>
      <c r="LAS45" s="131"/>
      <c r="LAT45" s="134"/>
      <c r="LAU45" s="130"/>
      <c r="LAV45" s="133"/>
      <c r="LAW45" s="145"/>
      <c r="LAX45" s="129"/>
      <c r="LAY45" s="130"/>
      <c r="LAZ45" s="130"/>
      <c r="LBA45" s="131"/>
      <c r="LBB45" s="134"/>
      <c r="LBC45" s="130"/>
      <c r="LBD45" s="133"/>
      <c r="LBE45" s="145"/>
      <c r="LBF45" s="129"/>
      <c r="LBG45" s="130"/>
      <c r="LBH45" s="130"/>
      <c r="LBI45" s="131"/>
      <c r="LBJ45" s="134"/>
      <c r="LBK45" s="130"/>
      <c r="LBL45" s="133"/>
      <c r="LBM45" s="145"/>
      <c r="LBN45" s="129"/>
      <c r="LBO45" s="130"/>
      <c r="LBP45" s="130"/>
      <c r="LBQ45" s="131"/>
      <c r="LBR45" s="134"/>
      <c r="LBS45" s="130"/>
      <c r="LBT45" s="133"/>
      <c r="LBU45" s="145"/>
      <c r="LBV45" s="129"/>
      <c r="LBW45" s="130"/>
      <c r="LBX45" s="130"/>
      <c r="LBY45" s="131"/>
      <c r="LBZ45" s="134"/>
      <c r="LCA45" s="130"/>
      <c r="LCB45" s="133"/>
      <c r="LCC45" s="145"/>
      <c r="LCD45" s="129"/>
      <c r="LCE45" s="130"/>
      <c r="LCF45" s="130"/>
      <c r="LCG45" s="131"/>
      <c r="LCH45" s="134"/>
      <c r="LCI45" s="130"/>
      <c r="LCJ45" s="133"/>
      <c r="LCK45" s="145"/>
      <c r="LCL45" s="129"/>
      <c r="LCM45" s="130"/>
      <c r="LCN45" s="130"/>
      <c r="LCO45" s="131"/>
      <c r="LCP45" s="134"/>
      <c r="LCQ45" s="130"/>
      <c r="LCR45" s="133"/>
      <c r="LCS45" s="145"/>
      <c r="LCT45" s="129"/>
      <c r="LCU45" s="130"/>
      <c r="LCV45" s="130"/>
      <c r="LCW45" s="131"/>
      <c r="LCX45" s="134"/>
      <c r="LCY45" s="130"/>
      <c r="LCZ45" s="133"/>
      <c r="LDA45" s="145"/>
      <c r="LDB45" s="129"/>
      <c r="LDC45" s="130"/>
      <c r="LDD45" s="130"/>
      <c r="LDE45" s="131"/>
      <c r="LDF45" s="134"/>
      <c r="LDG45" s="130"/>
      <c r="LDH45" s="133"/>
      <c r="LDI45" s="145"/>
      <c r="LDJ45" s="129"/>
      <c r="LDK45" s="130"/>
      <c r="LDL45" s="130"/>
      <c r="LDM45" s="131"/>
      <c r="LDN45" s="134"/>
      <c r="LDO45" s="130"/>
      <c r="LDP45" s="133"/>
      <c r="LDQ45" s="145"/>
      <c r="LDR45" s="129"/>
      <c r="LDS45" s="130"/>
      <c r="LDT45" s="130"/>
      <c r="LDU45" s="131"/>
      <c r="LDV45" s="134"/>
      <c r="LDW45" s="130"/>
      <c r="LDX45" s="133"/>
      <c r="LDY45" s="145"/>
      <c r="LDZ45" s="129"/>
      <c r="LEA45" s="130"/>
      <c r="LEB45" s="130"/>
      <c r="LEC45" s="131"/>
      <c r="LED45" s="134"/>
      <c r="LEE45" s="130"/>
      <c r="LEF45" s="133"/>
      <c r="LEG45" s="145"/>
      <c r="LEH45" s="129"/>
      <c r="LEI45" s="130"/>
      <c r="LEJ45" s="130"/>
      <c r="LEK45" s="131"/>
      <c r="LEL45" s="134"/>
      <c r="LEM45" s="130"/>
      <c r="LEN45" s="133"/>
      <c r="LEO45" s="145"/>
      <c r="LEP45" s="129"/>
      <c r="LEQ45" s="130"/>
      <c r="LER45" s="130"/>
      <c r="LES45" s="131"/>
      <c r="LET45" s="134"/>
      <c r="LEU45" s="130"/>
      <c r="LEV45" s="133"/>
      <c r="LEW45" s="145"/>
      <c r="LEX45" s="129"/>
      <c r="LEY45" s="130"/>
      <c r="LEZ45" s="130"/>
      <c r="LFA45" s="131"/>
      <c r="LFB45" s="134"/>
      <c r="LFC45" s="130"/>
      <c r="LFD45" s="133"/>
      <c r="LFE45" s="145"/>
      <c r="LFF45" s="129"/>
      <c r="LFG45" s="130"/>
      <c r="LFH45" s="130"/>
      <c r="LFI45" s="131"/>
      <c r="LFJ45" s="134"/>
      <c r="LFK45" s="130"/>
      <c r="LFL45" s="133"/>
      <c r="LFM45" s="145"/>
      <c r="LFN45" s="129"/>
      <c r="LFO45" s="130"/>
      <c r="LFP45" s="130"/>
      <c r="LFQ45" s="131"/>
      <c r="LFR45" s="134"/>
      <c r="LFS45" s="130"/>
      <c r="LFT45" s="133"/>
      <c r="LFU45" s="145"/>
      <c r="LFV45" s="129"/>
      <c r="LFW45" s="130"/>
      <c r="LFX45" s="130"/>
      <c r="LFY45" s="131"/>
      <c r="LFZ45" s="134"/>
      <c r="LGA45" s="130"/>
      <c r="LGB45" s="133"/>
      <c r="LGC45" s="145"/>
      <c r="LGD45" s="129"/>
      <c r="LGE45" s="130"/>
      <c r="LGF45" s="130"/>
      <c r="LGG45" s="131"/>
      <c r="LGH45" s="134"/>
      <c r="LGI45" s="130"/>
      <c r="LGJ45" s="133"/>
      <c r="LGK45" s="145"/>
      <c r="LGL45" s="129"/>
      <c r="LGM45" s="130"/>
      <c r="LGN45" s="130"/>
      <c r="LGO45" s="131"/>
      <c r="LGP45" s="134"/>
      <c r="LGQ45" s="130"/>
      <c r="LGR45" s="133"/>
      <c r="LGS45" s="145"/>
      <c r="LGT45" s="129"/>
      <c r="LGU45" s="130"/>
      <c r="LGV45" s="130"/>
      <c r="LGW45" s="131"/>
      <c r="LGX45" s="134"/>
      <c r="LGY45" s="130"/>
      <c r="LGZ45" s="133"/>
      <c r="LHA45" s="145"/>
      <c r="LHB45" s="129"/>
      <c r="LHC45" s="130"/>
      <c r="LHD45" s="130"/>
      <c r="LHE45" s="131"/>
      <c r="LHF45" s="134"/>
      <c r="LHG45" s="130"/>
      <c r="LHH45" s="133"/>
      <c r="LHI45" s="145"/>
      <c r="LHJ45" s="129"/>
      <c r="LHK45" s="130"/>
      <c r="LHL45" s="130"/>
      <c r="LHM45" s="131"/>
      <c r="LHN45" s="134"/>
      <c r="LHO45" s="130"/>
      <c r="LHP45" s="133"/>
      <c r="LHQ45" s="145"/>
      <c r="LHR45" s="129"/>
      <c r="LHS45" s="130"/>
      <c r="LHT45" s="130"/>
      <c r="LHU45" s="131"/>
      <c r="LHV45" s="134"/>
      <c r="LHW45" s="130"/>
      <c r="LHX45" s="133"/>
      <c r="LHY45" s="145"/>
      <c r="LHZ45" s="129"/>
      <c r="LIA45" s="130"/>
      <c r="LIB45" s="130"/>
      <c r="LIC45" s="131"/>
      <c r="LID45" s="134"/>
      <c r="LIE45" s="130"/>
      <c r="LIF45" s="133"/>
      <c r="LIG45" s="145"/>
      <c r="LIH45" s="129"/>
      <c r="LII45" s="130"/>
      <c r="LIJ45" s="130"/>
      <c r="LIK45" s="131"/>
      <c r="LIL45" s="134"/>
      <c r="LIM45" s="130"/>
      <c r="LIN45" s="133"/>
      <c r="LIO45" s="145"/>
      <c r="LIP45" s="129"/>
      <c r="LIQ45" s="130"/>
      <c r="LIR45" s="130"/>
      <c r="LIS45" s="131"/>
      <c r="LIT45" s="134"/>
      <c r="LIU45" s="130"/>
      <c r="LIV45" s="133"/>
      <c r="LIW45" s="145"/>
      <c r="LIX45" s="129"/>
      <c r="LIY45" s="130"/>
      <c r="LIZ45" s="130"/>
      <c r="LJA45" s="131"/>
      <c r="LJB45" s="134"/>
      <c r="LJC45" s="130"/>
      <c r="LJD45" s="133"/>
      <c r="LJE45" s="145"/>
      <c r="LJF45" s="129"/>
      <c r="LJG45" s="130"/>
      <c r="LJH45" s="130"/>
      <c r="LJI45" s="131"/>
      <c r="LJJ45" s="134"/>
      <c r="LJK45" s="130"/>
      <c r="LJL45" s="133"/>
      <c r="LJM45" s="145"/>
      <c r="LJN45" s="129"/>
      <c r="LJO45" s="130"/>
      <c r="LJP45" s="130"/>
      <c r="LJQ45" s="131"/>
      <c r="LJR45" s="134"/>
      <c r="LJS45" s="130"/>
      <c r="LJT45" s="133"/>
      <c r="LJU45" s="145"/>
      <c r="LJV45" s="129"/>
      <c r="LJW45" s="130"/>
      <c r="LJX45" s="130"/>
      <c r="LJY45" s="131"/>
      <c r="LJZ45" s="134"/>
      <c r="LKA45" s="130"/>
      <c r="LKB45" s="133"/>
      <c r="LKC45" s="145"/>
      <c r="LKD45" s="129"/>
      <c r="LKE45" s="130"/>
      <c r="LKF45" s="130"/>
      <c r="LKG45" s="131"/>
      <c r="LKH45" s="134"/>
      <c r="LKI45" s="130"/>
      <c r="LKJ45" s="133"/>
      <c r="LKK45" s="145"/>
      <c r="LKL45" s="129"/>
      <c r="LKM45" s="130"/>
      <c r="LKN45" s="130"/>
      <c r="LKO45" s="131"/>
      <c r="LKP45" s="134"/>
      <c r="LKQ45" s="130"/>
      <c r="LKR45" s="133"/>
      <c r="LKS45" s="145"/>
      <c r="LKT45" s="129"/>
      <c r="LKU45" s="130"/>
      <c r="LKV45" s="130"/>
      <c r="LKW45" s="131"/>
      <c r="LKX45" s="134"/>
      <c r="LKY45" s="130"/>
      <c r="LKZ45" s="133"/>
      <c r="LLA45" s="145"/>
      <c r="LLB45" s="129"/>
      <c r="LLC45" s="130"/>
      <c r="LLD45" s="130"/>
      <c r="LLE45" s="131"/>
      <c r="LLF45" s="134"/>
      <c r="LLG45" s="130"/>
      <c r="LLH45" s="133"/>
      <c r="LLI45" s="145"/>
      <c r="LLJ45" s="129"/>
      <c r="LLK45" s="130"/>
      <c r="LLL45" s="130"/>
      <c r="LLM45" s="131"/>
      <c r="LLN45" s="134"/>
      <c r="LLO45" s="130"/>
      <c r="LLP45" s="133"/>
      <c r="LLQ45" s="145"/>
      <c r="LLR45" s="129"/>
      <c r="LLS45" s="130"/>
      <c r="LLT45" s="130"/>
      <c r="LLU45" s="131"/>
      <c r="LLV45" s="134"/>
      <c r="LLW45" s="130"/>
      <c r="LLX45" s="133"/>
      <c r="LLY45" s="145"/>
      <c r="LLZ45" s="129"/>
      <c r="LMA45" s="130"/>
      <c r="LMB45" s="130"/>
      <c r="LMC45" s="131"/>
      <c r="LMD45" s="134"/>
      <c r="LME45" s="130"/>
      <c r="LMF45" s="133"/>
      <c r="LMG45" s="145"/>
      <c r="LMH45" s="129"/>
      <c r="LMI45" s="130"/>
      <c r="LMJ45" s="130"/>
      <c r="LMK45" s="131"/>
      <c r="LML45" s="134"/>
      <c r="LMM45" s="130"/>
      <c r="LMN45" s="133"/>
      <c r="LMO45" s="145"/>
      <c r="LMP45" s="129"/>
      <c r="LMQ45" s="130"/>
      <c r="LMR45" s="130"/>
      <c r="LMS45" s="131"/>
      <c r="LMT45" s="134"/>
      <c r="LMU45" s="130"/>
      <c r="LMV45" s="133"/>
      <c r="LMW45" s="145"/>
      <c r="LMX45" s="129"/>
      <c r="LMY45" s="130"/>
      <c r="LMZ45" s="130"/>
      <c r="LNA45" s="131"/>
      <c r="LNB45" s="134"/>
      <c r="LNC45" s="130"/>
      <c r="LND45" s="133"/>
      <c r="LNE45" s="145"/>
      <c r="LNF45" s="129"/>
      <c r="LNG45" s="130"/>
      <c r="LNH45" s="130"/>
      <c r="LNI45" s="131"/>
      <c r="LNJ45" s="134"/>
      <c r="LNK45" s="130"/>
      <c r="LNL45" s="133"/>
      <c r="LNM45" s="145"/>
      <c r="LNN45" s="129"/>
      <c r="LNO45" s="130"/>
      <c r="LNP45" s="130"/>
      <c r="LNQ45" s="131"/>
      <c r="LNR45" s="134"/>
      <c r="LNS45" s="130"/>
      <c r="LNT45" s="133"/>
      <c r="LNU45" s="145"/>
      <c r="LNV45" s="129"/>
      <c r="LNW45" s="130"/>
      <c r="LNX45" s="130"/>
      <c r="LNY45" s="131"/>
      <c r="LNZ45" s="134"/>
      <c r="LOA45" s="130"/>
      <c r="LOB45" s="133"/>
      <c r="LOC45" s="145"/>
      <c r="LOD45" s="129"/>
      <c r="LOE45" s="130"/>
      <c r="LOF45" s="130"/>
      <c r="LOG45" s="131"/>
      <c r="LOH45" s="134"/>
      <c r="LOI45" s="130"/>
      <c r="LOJ45" s="133"/>
      <c r="LOK45" s="145"/>
      <c r="LOL45" s="129"/>
      <c r="LOM45" s="130"/>
      <c r="LON45" s="130"/>
      <c r="LOO45" s="131"/>
      <c r="LOP45" s="134"/>
      <c r="LOQ45" s="130"/>
      <c r="LOR45" s="133"/>
      <c r="LOS45" s="145"/>
      <c r="LOT45" s="129"/>
      <c r="LOU45" s="130"/>
      <c r="LOV45" s="130"/>
      <c r="LOW45" s="131"/>
      <c r="LOX45" s="134"/>
      <c r="LOY45" s="130"/>
      <c r="LOZ45" s="133"/>
      <c r="LPA45" s="145"/>
      <c r="LPB45" s="129"/>
      <c r="LPC45" s="130"/>
      <c r="LPD45" s="130"/>
      <c r="LPE45" s="131"/>
      <c r="LPF45" s="134"/>
      <c r="LPG45" s="130"/>
      <c r="LPH45" s="133"/>
      <c r="LPI45" s="145"/>
      <c r="LPJ45" s="129"/>
      <c r="LPK45" s="130"/>
      <c r="LPL45" s="130"/>
      <c r="LPM45" s="131"/>
      <c r="LPN45" s="134"/>
      <c r="LPO45" s="130"/>
      <c r="LPP45" s="133"/>
      <c r="LPQ45" s="145"/>
      <c r="LPR45" s="129"/>
      <c r="LPS45" s="130"/>
      <c r="LPT45" s="130"/>
      <c r="LPU45" s="131"/>
      <c r="LPV45" s="134"/>
      <c r="LPW45" s="130"/>
      <c r="LPX45" s="133"/>
      <c r="LPY45" s="145"/>
      <c r="LPZ45" s="129"/>
      <c r="LQA45" s="130"/>
      <c r="LQB45" s="130"/>
      <c r="LQC45" s="131"/>
      <c r="LQD45" s="134"/>
      <c r="LQE45" s="130"/>
      <c r="LQF45" s="133"/>
      <c r="LQG45" s="145"/>
      <c r="LQH45" s="129"/>
      <c r="LQI45" s="130"/>
      <c r="LQJ45" s="130"/>
      <c r="LQK45" s="131"/>
      <c r="LQL45" s="134"/>
      <c r="LQM45" s="130"/>
      <c r="LQN45" s="133"/>
      <c r="LQO45" s="145"/>
      <c r="LQP45" s="129"/>
      <c r="LQQ45" s="130"/>
      <c r="LQR45" s="130"/>
      <c r="LQS45" s="131"/>
      <c r="LQT45" s="134"/>
      <c r="LQU45" s="130"/>
      <c r="LQV45" s="133"/>
      <c r="LQW45" s="145"/>
      <c r="LQX45" s="129"/>
      <c r="LQY45" s="130"/>
      <c r="LQZ45" s="130"/>
      <c r="LRA45" s="131"/>
      <c r="LRB45" s="134"/>
      <c r="LRC45" s="130"/>
      <c r="LRD45" s="133"/>
      <c r="LRE45" s="145"/>
      <c r="LRF45" s="129"/>
      <c r="LRG45" s="130"/>
      <c r="LRH45" s="130"/>
      <c r="LRI45" s="131"/>
      <c r="LRJ45" s="134"/>
      <c r="LRK45" s="130"/>
      <c r="LRL45" s="133"/>
      <c r="LRM45" s="145"/>
      <c r="LRN45" s="129"/>
      <c r="LRO45" s="130"/>
      <c r="LRP45" s="130"/>
      <c r="LRQ45" s="131"/>
      <c r="LRR45" s="134"/>
      <c r="LRS45" s="130"/>
      <c r="LRT45" s="133"/>
      <c r="LRU45" s="145"/>
      <c r="LRV45" s="129"/>
      <c r="LRW45" s="130"/>
      <c r="LRX45" s="130"/>
      <c r="LRY45" s="131"/>
      <c r="LRZ45" s="134"/>
      <c r="LSA45" s="130"/>
      <c r="LSB45" s="133"/>
      <c r="LSC45" s="145"/>
      <c r="LSD45" s="129"/>
      <c r="LSE45" s="130"/>
      <c r="LSF45" s="130"/>
      <c r="LSG45" s="131"/>
      <c r="LSH45" s="134"/>
      <c r="LSI45" s="130"/>
      <c r="LSJ45" s="133"/>
      <c r="LSK45" s="145"/>
      <c r="LSL45" s="129"/>
      <c r="LSM45" s="130"/>
      <c r="LSN45" s="130"/>
      <c r="LSO45" s="131"/>
      <c r="LSP45" s="134"/>
      <c r="LSQ45" s="130"/>
      <c r="LSR45" s="133"/>
      <c r="LSS45" s="145"/>
      <c r="LST45" s="129"/>
      <c r="LSU45" s="130"/>
      <c r="LSV45" s="130"/>
      <c r="LSW45" s="131"/>
      <c r="LSX45" s="134"/>
      <c r="LSY45" s="130"/>
      <c r="LSZ45" s="133"/>
      <c r="LTA45" s="145"/>
      <c r="LTB45" s="129"/>
      <c r="LTC45" s="130"/>
      <c r="LTD45" s="130"/>
      <c r="LTE45" s="131"/>
      <c r="LTF45" s="134"/>
      <c r="LTG45" s="130"/>
      <c r="LTH45" s="133"/>
      <c r="LTI45" s="145"/>
      <c r="LTJ45" s="129"/>
      <c r="LTK45" s="130"/>
      <c r="LTL45" s="130"/>
      <c r="LTM45" s="131"/>
      <c r="LTN45" s="134"/>
      <c r="LTO45" s="130"/>
      <c r="LTP45" s="133"/>
      <c r="LTQ45" s="145"/>
      <c r="LTR45" s="129"/>
      <c r="LTS45" s="130"/>
      <c r="LTT45" s="130"/>
      <c r="LTU45" s="131"/>
      <c r="LTV45" s="134"/>
      <c r="LTW45" s="130"/>
      <c r="LTX45" s="133"/>
      <c r="LTY45" s="145"/>
      <c r="LTZ45" s="129"/>
      <c r="LUA45" s="130"/>
      <c r="LUB45" s="130"/>
      <c r="LUC45" s="131"/>
      <c r="LUD45" s="134"/>
      <c r="LUE45" s="130"/>
      <c r="LUF45" s="133"/>
      <c r="LUG45" s="145"/>
      <c r="LUH45" s="129"/>
      <c r="LUI45" s="130"/>
      <c r="LUJ45" s="130"/>
      <c r="LUK45" s="131"/>
      <c r="LUL45" s="134"/>
      <c r="LUM45" s="130"/>
      <c r="LUN45" s="133"/>
      <c r="LUO45" s="145"/>
      <c r="LUP45" s="129"/>
      <c r="LUQ45" s="130"/>
      <c r="LUR45" s="130"/>
      <c r="LUS45" s="131"/>
      <c r="LUT45" s="134"/>
      <c r="LUU45" s="130"/>
      <c r="LUV45" s="133"/>
      <c r="LUW45" s="145"/>
      <c r="LUX45" s="129"/>
      <c r="LUY45" s="130"/>
      <c r="LUZ45" s="130"/>
      <c r="LVA45" s="131"/>
      <c r="LVB45" s="134"/>
      <c r="LVC45" s="130"/>
      <c r="LVD45" s="133"/>
      <c r="LVE45" s="145"/>
      <c r="LVF45" s="129"/>
      <c r="LVG45" s="130"/>
      <c r="LVH45" s="130"/>
      <c r="LVI45" s="131"/>
      <c r="LVJ45" s="134"/>
      <c r="LVK45" s="130"/>
      <c r="LVL45" s="133"/>
      <c r="LVM45" s="145"/>
      <c r="LVN45" s="129"/>
      <c r="LVO45" s="130"/>
      <c r="LVP45" s="130"/>
      <c r="LVQ45" s="131"/>
      <c r="LVR45" s="134"/>
      <c r="LVS45" s="130"/>
      <c r="LVT45" s="133"/>
      <c r="LVU45" s="145"/>
      <c r="LVV45" s="129"/>
      <c r="LVW45" s="130"/>
      <c r="LVX45" s="130"/>
      <c r="LVY45" s="131"/>
      <c r="LVZ45" s="134"/>
      <c r="LWA45" s="130"/>
      <c r="LWB45" s="133"/>
      <c r="LWC45" s="145"/>
      <c r="LWD45" s="129"/>
      <c r="LWE45" s="130"/>
      <c r="LWF45" s="130"/>
      <c r="LWG45" s="131"/>
      <c r="LWH45" s="134"/>
      <c r="LWI45" s="130"/>
      <c r="LWJ45" s="133"/>
      <c r="LWK45" s="145"/>
      <c r="LWL45" s="129"/>
      <c r="LWM45" s="130"/>
      <c r="LWN45" s="130"/>
      <c r="LWO45" s="131"/>
      <c r="LWP45" s="134"/>
      <c r="LWQ45" s="130"/>
      <c r="LWR45" s="133"/>
      <c r="LWS45" s="145"/>
      <c r="LWT45" s="129"/>
      <c r="LWU45" s="130"/>
      <c r="LWV45" s="130"/>
      <c r="LWW45" s="131"/>
      <c r="LWX45" s="134"/>
      <c r="LWY45" s="130"/>
      <c r="LWZ45" s="133"/>
      <c r="LXA45" s="145"/>
      <c r="LXB45" s="129"/>
      <c r="LXC45" s="130"/>
      <c r="LXD45" s="130"/>
      <c r="LXE45" s="131"/>
      <c r="LXF45" s="134"/>
      <c r="LXG45" s="130"/>
      <c r="LXH45" s="133"/>
      <c r="LXI45" s="145"/>
      <c r="LXJ45" s="129"/>
      <c r="LXK45" s="130"/>
      <c r="LXL45" s="130"/>
      <c r="LXM45" s="131"/>
      <c r="LXN45" s="134"/>
      <c r="LXO45" s="130"/>
      <c r="LXP45" s="133"/>
      <c r="LXQ45" s="145"/>
      <c r="LXR45" s="129"/>
      <c r="LXS45" s="130"/>
      <c r="LXT45" s="130"/>
      <c r="LXU45" s="131"/>
      <c r="LXV45" s="134"/>
      <c r="LXW45" s="130"/>
      <c r="LXX45" s="133"/>
      <c r="LXY45" s="145"/>
      <c r="LXZ45" s="129"/>
      <c r="LYA45" s="130"/>
      <c r="LYB45" s="130"/>
      <c r="LYC45" s="131"/>
      <c r="LYD45" s="134"/>
      <c r="LYE45" s="130"/>
      <c r="LYF45" s="133"/>
      <c r="LYG45" s="145"/>
      <c r="LYH45" s="129"/>
      <c r="LYI45" s="130"/>
      <c r="LYJ45" s="130"/>
      <c r="LYK45" s="131"/>
      <c r="LYL45" s="134"/>
      <c r="LYM45" s="130"/>
      <c r="LYN45" s="133"/>
      <c r="LYO45" s="145"/>
      <c r="LYP45" s="129"/>
      <c r="LYQ45" s="130"/>
      <c r="LYR45" s="130"/>
      <c r="LYS45" s="131"/>
      <c r="LYT45" s="134"/>
      <c r="LYU45" s="130"/>
      <c r="LYV45" s="133"/>
      <c r="LYW45" s="145"/>
      <c r="LYX45" s="129"/>
      <c r="LYY45" s="130"/>
      <c r="LYZ45" s="130"/>
      <c r="LZA45" s="131"/>
      <c r="LZB45" s="134"/>
      <c r="LZC45" s="130"/>
      <c r="LZD45" s="133"/>
      <c r="LZE45" s="145"/>
      <c r="LZF45" s="129"/>
      <c r="LZG45" s="130"/>
      <c r="LZH45" s="130"/>
      <c r="LZI45" s="131"/>
      <c r="LZJ45" s="134"/>
      <c r="LZK45" s="130"/>
      <c r="LZL45" s="133"/>
      <c r="LZM45" s="145"/>
      <c r="LZN45" s="129"/>
      <c r="LZO45" s="130"/>
      <c r="LZP45" s="130"/>
      <c r="LZQ45" s="131"/>
      <c r="LZR45" s="134"/>
      <c r="LZS45" s="130"/>
      <c r="LZT45" s="133"/>
      <c r="LZU45" s="145"/>
      <c r="LZV45" s="129"/>
      <c r="LZW45" s="130"/>
      <c r="LZX45" s="130"/>
      <c r="LZY45" s="131"/>
      <c r="LZZ45" s="134"/>
      <c r="MAA45" s="130"/>
      <c r="MAB45" s="133"/>
      <c r="MAC45" s="145"/>
      <c r="MAD45" s="129"/>
      <c r="MAE45" s="130"/>
      <c r="MAF45" s="130"/>
      <c r="MAG45" s="131"/>
      <c r="MAH45" s="134"/>
      <c r="MAI45" s="130"/>
      <c r="MAJ45" s="133"/>
      <c r="MAK45" s="145"/>
      <c r="MAL45" s="129"/>
      <c r="MAM45" s="130"/>
      <c r="MAN45" s="130"/>
      <c r="MAO45" s="131"/>
      <c r="MAP45" s="134"/>
      <c r="MAQ45" s="130"/>
      <c r="MAR45" s="133"/>
      <c r="MAS45" s="145"/>
      <c r="MAT45" s="129"/>
      <c r="MAU45" s="130"/>
      <c r="MAV45" s="130"/>
      <c r="MAW45" s="131"/>
      <c r="MAX45" s="134"/>
      <c r="MAY45" s="130"/>
      <c r="MAZ45" s="133"/>
      <c r="MBA45" s="145"/>
      <c r="MBB45" s="129"/>
      <c r="MBC45" s="130"/>
      <c r="MBD45" s="130"/>
      <c r="MBE45" s="131"/>
      <c r="MBF45" s="134"/>
      <c r="MBG45" s="130"/>
      <c r="MBH45" s="133"/>
      <c r="MBI45" s="145"/>
      <c r="MBJ45" s="129"/>
      <c r="MBK45" s="130"/>
      <c r="MBL45" s="130"/>
      <c r="MBM45" s="131"/>
      <c r="MBN45" s="134"/>
      <c r="MBO45" s="130"/>
      <c r="MBP45" s="133"/>
      <c r="MBQ45" s="145"/>
      <c r="MBR45" s="129"/>
      <c r="MBS45" s="130"/>
      <c r="MBT45" s="130"/>
      <c r="MBU45" s="131"/>
      <c r="MBV45" s="134"/>
      <c r="MBW45" s="130"/>
      <c r="MBX45" s="133"/>
      <c r="MBY45" s="145"/>
      <c r="MBZ45" s="129"/>
      <c r="MCA45" s="130"/>
      <c r="MCB45" s="130"/>
      <c r="MCC45" s="131"/>
      <c r="MCD45" s="134"/>
      <c r="MCE45" s="130"/>
      <c r="MCF45" s="133"/>
      <c r="MCG45" s="145"/>
      <c r="MCH45" s="129"/>
      <c r="MCI45" s="130"/>
      <c r="MCJ45" s="130"/>
      <c r="MCK45" s="131"/>
      <c r="MCL45" s="134"/>
      <c r="MCM45" s="130"/>
      <c r="MCN45" s="133"/>
      <c r="MCO45" s="145"/>
      <c r="MCP45" s="129"/>
      <c r="MCQ45" s="130"/>
      <c r="MCR45" s="130"/>
      <c r="MCS45" s="131"/>
      <c r="MCT45" s="134"/>
      <c r="MCU45" s="130"/>
      <c r="MCV45" s="133"/>
      <c r="MCW45" s="145"/>
      <c r="MCX45" s="129"/>
      <c r="MCY45" s="130"/>
      <c r="MCZ45" s="130"/>
      <c r="MDA45" s="131"/>
      <c r="MDB45" s="134"/>
      <c r="MDC45" s="130"/>
      <c r="MDD45" s="133"/>
      <c r="MDE45" s="145"/>
      <c r="MDF45" s="129"/>
      <c r="MDG45" s="130"/>
      <c r="MDH45" s="130"/>
      <c r="MDI45" s="131"/>
      <c r="MDJ45" s="134"/>
      <c r="MDK45" s="130"/>
      <c r="MDL45" s="133"/>
      <c r="MDM45" s="145"/>
      <c r="MDN45" s="129"/>
      <c r="MDO45" s="130"/>
      <c r="MDP45" s="130"/>
      <c r="MDQ45" s="131"/>
      <c r="MDR45" s="134"/>
      <c r="MDS45" s="130"/>
      <c r="MDT45" s="133"/>
      <c r="MDU45" s="145"/>
      <c r="MDV45" s="129"/>
      <c r="MDW45" s="130"/>
      <c r="MDX45" s="130"/>
      <c r="MDY45" s="131"/>
      <c r="MDZ45" s="134"/>
      <c r="MEA45" s="130"/>
      <c r="MEB45" s="133"/>
      <c r="MEC45" s="145"/>
      <c r="MED45" s="129"/>
      <c r="MEE45" s="130"/>
      <c r="MEF45" s="130"/>
      <c r="MEG45" s="131"/>
      <c r="MEH45" s="134"/>
      <c r="MEI45" s="130"/>
      <c r="MEJ45" s="133"/>
      <c r="MEK45" s="145"/>
      <c r="MEL45" s="129"/>
      <c r="MEM45" s="130"/>
      <c r="MEN45" s="130"/>
      <c r="MEO45" s="131"/>
      <c r="MEP45" s="134"/>
      <c r="MEQ45" s="130"/>
      <c r="MER45" s="133"/>
      <c r="MES45" s="145"/>
      <c r="MET45" s="129"/>
      <c r="MEU45" s="130"/>
      <c r="MEV45" s="130"/>
      <c r="MEW45" s="131"/>
      <c r="MEX45" s="134"/>
      <c r="MEY45" s="130"/>
      <c r="MEZ45" s="133"/>
      <c r="MFA45" s="145"/>
      <c r="MFB45" s="129"/>
      <c r="MFC45" s="130"/>
      <c r="MFD45" s="130"/>
      <c r="MFE45" s="131"/>
      <c r="MFF45" s="134"/>
      <c r="MFG45" s="130"/>
      <c r="MFH45" s="133"/>
      <c r="MFI45" s="145"/>
      <c r="MFJ45" s="129"/>
      <c r="MFK45" s="130"/>
      <c r="MFL45" s="130"/>
      <c r="MFM45" s="131"/>
      <c r="MFN45" s="134"/>
      <c r="MFO45" s="130"/>
      <c r="MFP45" s="133"/>
      <c r="MFQ45" s="145"/>
      <c r="MFR45" s="129"/>
      <c r="MFS45" s="130"/>
      <c r="MFT45" s="130"/>
      <c r="MFU45" s="131"/>
      <c r="MFV45" s="134"/>
      <c r="MFW45" s="130"/>
      <c r="MFX45" s="133"/>
      <c r="MFY45" s="145"/>
      <c r="MFZ45" s="129"/>
      <c r="MGA45" s="130"/>
      <c r="MGB45" s="130"/>
      <c r="MGC45" s="131"/>
      <c r="MGD45" s="134"/>
      <c r="MGE45" s="130"/>
      <c r="MGF45" s="133"/>
      <c r="MGG45" s="145"/>
      <c r="MGH45" s="129"/>
      <c r="MGI45" s="130"/>
      <c r="MGJ45" s="130"/>
      <c r="MGK45" s="131"/>
      <c r="MGL45" s="134"/>
      <c r="MGM45" s="130"/>
      <c r="MGN45" s="133"/>
      <c r="MGO45" s="145"/>
      <c r="MGP45" s="129"/>
      <c r="MGQ45" s="130"/>
      <c r="MGR45" s="130"/>
      <c r="MGS45" s="131"/>
      <c r="MGT45" s="134"/>
      <c r="MGU45" s="130"/>
      <c r="MGV45" s="133"/>
      <c r="MGW45" s="145"/>
      <c r="MGX45" s="129"/>
      <c r="MGY45" s="130"/>
      <c r="MGZ45" s="130"/>
      <c r="MHA45" s="131"/>
      <c r="MHB45" s="134"/>
      <c r="MHC45" s="130"/>
      <c r="MHD45" s="133"/>
      <c r="MHE45" s="145"/>
      <c r="MHF45" s="129"/>
      <c r="MHG45" s="130"/>
      <c r="MHH45" s="130"/>
      <c r="MHI45" s="131"/>
      <c r="MHJ45" s="134"/>
      <c r="MHK45" s="130"/>
      <c r="MHL45" s="133"/>
      <c r="MHM45" s="145"/>
      <c r="MHN45" s="129"/>
      <c r="MHO45" s="130"/>
      <c r="MHP45" s="130"/>
      <c r="MHQ45" s="131"/>
      <c r="MHR45" s="134"/>
      <c r="MHS45" s="130"/>
      <c r="MHT45" s="133"/>
      <c r="MHU45" s="145"/>
      <c r="MHV45" s="129"/>
      <c r="MHW45" s="130"/>
      <c r="MHX45" s="130"/>
      <c r="MHY45" s="131"/>
      <c r="MHZ45" s="134"/>
      <c r="MIA45" s="130"/>
      <c r="MIB45" s="133"/>
      <c r="MIC45" s="145"/>
      <c r="MID45" s="129"/>
      <c r="MIE45" s="130"/>
      <c r="MIF45" s="130"/>
      <c r="MIG45" s="131"/>
      <c r="MIH45" s="134"/>
      <c r="MII45" s="130"/>
      <c r="MIJ45" s="133"/>
      <c r="MIK45" s="145"/>
      <c r="MIL45" s="129"/>
      <c r="MIM45" s="130"/>
      <c r="MIN45" s="130"/>
      <c r="MIO45" s="131"/>
      <c r="MIP45" s="134"/>
      <c r="MIQ45" s="130"/>
      <c r="MIR45" s="133"/>
      <c r="MIS45" s="145"/>
      <c r="MIT45" s="129"/>
      <c r="MIU45" s="130"/>
      <c r="MIV45" s="130"/>
      <c r="MIW45" s="131"/>
      <c r="MIX45" s="134"/>
      <c r="MIY45" s="130"/>
      <c r="MIZ45" s="133"/>
      <c r="MJA45" s="145"/>
      <c r="MJB45" s="129"/>
      <c r="MJC45" s="130"/>
      <c r="MJD45" s="130"/>
      <c r="MJE45" s="131"/>
      <c r="MJF45" s="134"/>
      <c r="MJG45" s="130"/>
      <c r="MJH45" s="133"/>
      <c r="MJI45" s="145"/>
      <c r="MJJ45" s="129"/>
      <c r="MJK45" s="130"/>
      <c r="MJL45" s="130"/>
      <c r="MJM45" s="131"/>
      <c r="MJN45" s="134"/>
      <c r="MJO45" s="130"/>
      <c r="MJP45" s="133"/>
      <c r="MJQ45" s="145"/>
      <c r="MJR45" s="129"/>
      <c r="MJS45" s="130"/>
      <c r="MJT45" s="130"/>
      <c r="MJU45" s="131"/>
      <c r="MJV45" s="134"/>
      <c r="MJW45" s="130"/>
      <c r="MJX45" s="133"/>
      <c r="MJY45" s="145"/>
      <c r="MJZ45" s="129"/>
      <c r="MKA45" s="130"/>
      <c r="MKB45" s="130"/>
      <c r="MKC45" s="131"/>
      <c r="MKD45" s="134"/>
      <c r="MKE45" s="130"/>
      <c r="MKF45" s="133"/>
      <c r="MKG45" s="145"/>
      <c r="MKH45" s="129"/>
      <c r="MKI45" s="130"/>
      <c r="MKJ45" s="130"/>
      <c r="MKK45" s="131"/>
      <c r="MKL45" s="134"/>
      <c r="MKM45" s="130"/>
      <c r="MKN45" s="133"/>
      <c r="MKO45" s="145"/>
      <c r="MKP45" s="129"/>
      <c r="MKQ45" s="130"/>
      <c r="MKR45" s="130"/>
      <c r="MKS45" s="131"/>
      <c r="MKT45" s="134"/>
      <c r="MKU45" s="130"/>
      <c r="MKV45" s="133"/>
      <c r="MKW45" s="145"/>
      <c r="MKX45" s="129"/>
      <c r="MKY45" s="130"/>
      <c r="MKZ45" s="130"/>
      <c r="MLA45" s="131"/>
      <c r="MLB45" s="134"/>
      <c r="MLC45" s="130"/>
      <c r="MLD45" s="133"/>
      <c r="MLE45" s="145"/>
      <c r="MLF45" s="129"/>
      <c r="MLG45" s="130"/>
      <c r="MLH45" s="130"/>
      <c r="MLI45" s="131"/>
      <c r="MLJ45" s="134"/>
      <c r="MLK45" s="130"/>
      <c r="MLL45" s="133"/>
      <c r="MLM45" s="145"/>
      <c r="MLN45" s="129"/>
      <c r="MLO45" s="130"/>
      <c r="MLP45" s="130"/>
      <c r="MLQ45" s="131"/>
      <c r="MLR45" s="134"/>
      <c r="MLS45" s="130"/>
      <c r="MLT45" s="133"/>
      <c r="MLU45" s="145"/>
      <c r="MLV45" s="129"/>
      <c r="MLW45" s="130"/>
      <c r="MLX45" s="130"/>
      <c r="MLY45" s="131"/>
      <c r="MLZ45" s="134"/>
      <c r="MMA45" s="130"/>
      <c r="MMB45" s="133"/>
      <c r="MMC45" s="145"/>
      <c r="MMD45" s="129"/>
      <c r="MME45" s="130"/>
      <c r="MMF45" s="130"/>
      <c r="MMG45" s="131"/>
      <c r="MMH45" s="134"/>
      <c r="MMI45" s="130"/>
      <c r="MMJ45" s="133"/>
      <c r="MMK45" s="145"/>
      <c r="MML45" s="129"/>
      <c r="MMM45" s="130"/>
      <c r="MMN45" s="130"/>
      <c r="MMO45" s="131"/>
      <c r="MMP45" s="134"/>
      <c r="MMQ45" s="130"/>
      <c r="MMR45" s="133"/>
      <c r="MMS45" s="145"/>
      <c r="MMT45" s="129"/>
      <c r="MMU45" s="130"/>
      <c r="MMV45" s="130"/>
      <c r="MMW45" s="131"/>
      <c r="MMX45" s="134"/>
      <c r="MMY45" s="130"/>
      <c r="MMZ45" s="133"/>
      <c r="MNA45" s="145"/>
      <c r="MNB45" s="129"/>
      <c r="MNC45" s="130"/>
      <c r="MND45" s="130"/>
      <c r="MNE45" s="131"/>
      <c r="MNF45" s="134"/>
      <c r="MNG45" s="130"/>
      <c r="MNH45" s="133"/>
      <c r="MNI45" s="145"/>
      <c r="MNJ45" s="129"/>
      <c r="MNK45" s="130"/>
      <c r="MNL45" s="130"/>
      <c r="MNM45" s="131"/>
      <c r="MNN45" s="134"/>
      <c r="MNO45" s="130"/>
      <c r="MNP45" s="133"/>
      <c r="MNQ45" s="145"/>
      <c r="MNR45" s="129"/>
      <c r="MNS45" s="130"/>
      <c r="MNT45" s="130"/>
      <c r="MNU45" s="131"/>
      <c r="MNV45" s="134"/>
      <c r="MNW45" s="130"/>
      <c r="MNX45" s="133"/>
      <c r="MNY45" s="145"/>
      <c r="MNZ45" s="129"/>
      <c r="MOA45" s="130"/>
      <c r="MOB45" s="130"/>
      <c r="MOC45" s="131"/>
      <c r="MOD45" s="134"/>
      <c r="MOE45" s="130"/>
      <c r="MOF45" s="133"/>
      <c r="MOG45" s="145"/>
      <c r="MOH45" s="129"/>
      <c r="MOI45" s="130"/>
      <c r="MOJ45" s="130"/>
      <c r="MOK45" s="131"/>
      <c r="MOL45" s="134"/>
      <c r="MOM45" s="130"/>
      <c r="MON45" s="133"/>
      <c r="MOO45" s="145"/>
      <c r="MOP45" s="129"/>
      <c r="MOQ45" s="130"/>
      <c r="MOR45" s="130"/>
      <c r="MOS45" s="131"/>
      <c r="MOT45" s="134"/>
      <c r="MOU45" s="130"/>
      <c r="MOV45" s="133"/>
      <c r="MOW45" s="145"/>
      <c r="MOX45" s="129"/>
      <c r="MOY45" s="130"/>
      <c r="MOZ45" s="130"/>
      <c r="MPA45" s="131"/>
      <c r="MPB45" s="134"/>
      <c r="MPC45" s="130"/>
      <c r="MPD45" s="133"/>
      <c r="MPE45" s="145"/>
      <c r="MPF45" s="129"/>
      <c r="MPG45" s="130"/>
      <c r="MPH45" s="130"/>
      <c r="MPI45" s="131"/>
      <c r="MPJ45" s="134"/>
      <c r="MPK45" s="130"/>
      <c r="MPL45" s="133"/>
      <c r="MPM45" s="145"/>
      <c r="MPN45" s="129"/>
      <c r="MPO45" s="130"/>
      <c r="MPP45" s="130"/>
      <c r="MPQ45" s="131"/>
      <c r="MPR45" s="134"/>
      <c r="MPS45" s="130"/>
      <c r="MPT45" s="133"/>
      <c r="MPU45" s="145"/>
      <c r="MPV45" s="129"/>
      <c r="MPW45" s="130"/>
      <c r="MPX45" s="130"/>
      <c r="MPY45" s="131"/>
      <c r="MPZ45" s="134"/>
      <c r="MQA45" s="130"/>
      <c r="MQB45" s="133"/>
      <c r="MQC45" s="145"/>
      <c r="MQD45" s="129"/>
      <c r="MQE45" s="130"/>
      <c r="MQF45" s="130"/>
      <c r="MQG45" s="131"/>
      <c r="MQH45" s="134"/>
      <c r="MQI45" s="130"/>
      <c r="MQJ45" s="133"/>
      <c r="MQK45" s="145"/>
      <c r="MQL45" s="129"/>
      <c r="MQM45" s="130"/>
      <c r="MQN45" s="130"/>
      <c r="MQO45" s="131"/>
      <c r="MQP45" s="134"/>
      <c r="MQQ45" s="130"/>
      <c r="MQR45" s="133"/>
      <c r="MQS45" s="145"/>
      <c r="MQT45" s="129"/>
      <c r="MQU45" s="130"/>
      <c r="MQV45" s="130"/>
      <c r="MQW45" s="131"/>
      <c r="MQX45" s="134"/>
      <c r="MQY45" s="130"/>
      <c r="MQZ45" s="133"/>
      <c r="MRA45" s="145"/>
      <c r="MRB45" s="129"/>
      <c r="MRC45" s="130"/>
      <c r="MRD45" s="130"/>
      <c r="MRE45" s="131"/>
      <c r="MRF45" s="134"/>
      <c r="MRG45" s="130"/>
      <c r="MRH45" s="133"/>
      <c r="MRI45" s="145"/>
      <c r="MRJ45" s="129"/>
      <c r="MRK45" s="130"/>
      <c r="MRL45" s="130"/>
      <c r="MRM45" s="131"/>
      <c r="MRN45" s="134"/>
      <c r="MRO45" s="130"/>
      <c r="MRP45" s="133"/>
      <c r="MRQ45" s="145"/>
      <c r="MRR45" s="129"/>
      <c r="MRS45" s="130"/>
      <c r="MRT45" s="130"/>
      <c r="MRU45" s="131"/>
      <c r="MRV45" s="134"/>
      <c r="MRW45" s="130"/>
      <c r="MRX45" s="133"/>
      <c r="MRY45" s="145"/>
      <c r="MRZ45" s="129"/>
      <c r="MSA45" s="130"/>
      <c r="MSB45" s="130"/>
      <c r="MSC45" s="131"/>
      <c r="MSD45" s="134"/>
      <c r="MSE45" s="130"/>
      <c r="MSF45" s="133"/>
      <c r="MSG45" s="145"/>
      <c r="MSH45" s="129"/>
      <c r="MSI45" s="130"/>
      <c r="MSJ45" s="130"/>
      <c r="MSK45" s="131"/>
      <c r="MSL45" s="134"/>
      <c r="MSM45" s="130"/>
      <c r="MSN45" s="133"/>
      <c r="MSO45" s="145"/>
      <c r="MSP45" s="129"/>
      <c r="MSQ45" s="130"/>
      <c r="MSR45" s="130"/>
      <c r="MSS45" s="131"/>
      <c r="MST45" s="134"/>
      <c r="MSU45" s="130"/>
      <c r="MSV45" s="133"/>
      <c r="MSW45" s="145"/>
      <c r="MSX45" s="129"/>
      <c r="MSY45" s="130"/>
      <c r="MSZ45" s="130"/>
      <c r="MTA45" s="131"/>
      <c r="MTB45" s="134"/>
      <c r="MTC45" s="130"/>
      <c r="MTD45" s="133"/>
      <c r="MTE45" s="145"/>
      <c r="MTF45" s="129"/>
      <c r="MTG45" s="130"/>
      <c r="MTH45" s="130"/>
      <c r="MTI45" s="131"/>
      <c r="MTJ45" s="134"/>
      <c r="MTK45" s="130"/>
      <c r="MTL45" s="133"/>
      <c r="MTM45" s="145"/>
      <c r="MTN45" s="129"/>
      <c r="MTO45" s="130"/>
      <c r="MTP45" s="130"/>
      <c r="MTQ45" s="131"/>
      <c r="MTR45" s="134"/>
      <c r="MTS45" s="130"/>
      <c r="MTT45" s="133"/>
      <c r="MTU45" s="145"/>
      <c r="MTV45" s="129"/>
      <c r="MTW45" s="130"/>
      <c r="MTX45" s="130"/>
      <c r="MTY45" s="131"/>
      <c r="MTZ45" s="134"/>
      <c r="MUA45" s="130"/>
      <c r="MUB45" s="133"/>
      <c r="MUC45" s="145"/>
      <c r="MUD45" s="129"/>
      <c r="MUE45" s="130"/>
      <c r="MUF45" s="130"/>
      <c r="MUG45" s="131"/>
      <c r="MUH45" s="134"/>
      <c r="MUI45" s="130"/>
      <c r="MUJ45" s="133"/>
      <c r="MUK45" s="145"/>
      <c r="MUL45" s="129"/>
      <c r="MUM45" s="130"/>
      <c r="MUN45" s="130"/>
      <c r="MUO45" s="131"/>
      <c r="MUP45" s="134"/>
      <c r="MUQ45" s="130"/>
      <c r="MUR45" s="133"/>
      <c r="MUS45" s="145"/>
      <c r="MUT45" s="129"/>
      <c r="MUU45" s="130"/>
      <c r="MUV45" s="130"/>
      <c r="MUW45" s="131"/>
      <c r="MUX45" s="134"/>
      <c r="MUY45" s="130"/>
      <c r="MUZ45" s="133"/>
      <c r="MVA45" s="145"/>
      <c r="MVB45" s="129"/>
      <c r="MVC45" s="130"/>
      <c r="MVD45" s="130"/>
      <c r="MVE45" s="131"/>
      <c r="MVF45" s="134"/>
      <c r="MVG45" s="130"/>
      <c r="MVH45" s="133"/>
      <c r="MVI45" s="145"/>
      <c r="MVJ45" s="129"/>
      <c r="MVK45" s="130"/>
      <c r="MVL45" s="130"/>
      <c r="MVM45" s="131"/>
      <c r="MVN45" s="134"/>
      <c r="MVO45" s="130"/>
      <c r="MVP45" s="133"/>
      <c r="MVQ45" s="145"/>
      <c r="MVR45" s="129"/>
      <c r="MVS45" s="130"/>
      <c r="MVT45" s="130"/>
      <c r="MVU45" s="131"/>
      <c r="MVV45" s="134"/>
      <c r="MVW45" s="130"/>
      <c r="MVX45" s="133"/>
      <c r="MVY45" s="145"/>
      <c r="MVZ45" s="129"/>
      <c r="MWA45" s="130"/>
      <c r="MWB45" s="130"/>
      <c r="MWC45" s="131"/>
      <c r="MWD45" s="134"/>
      <c r="MWE45" s="130"/>
      <c r="MWF45" s="133"/>
      <c r="MWG45" s="145"/>
      <c r="MWH45" s="129"/>
      <c r="MWI45" s="130"/>
      <c r="MWJ45" s="130"/>
      <c r="MWK45" s="131"/>
      <c r="MWL45" s="134"/>
      <c r="MWM45" s="130"/>
      <c r="MWN45" s="133"/>
      <c r="MWO45" s="145"/>
      <c r="MWP45" s="129"/>
      <c r="MWQ45" s="130"/>
      <c r="MWR45" s="130"/>
      <c r="MWS45" s="131"/>
      <c r="MWT45" s="134"/>
      <c r="MWU45" s="130"/>
      <c r="MWV45" s="133"/>
      <c r="MWW45" s="145"/>
      <c r="MWX45" s="129"/>
      <c r="MWY45" s="130"/>
      <c r="MWZ45" s="130"/>
      <c r="MXA45" s="131"/>
      <c r="MXB45" s="134"/>
      <c r="MXC45" s="130"/>
      <c r="MXD45" s="133"/>
      <c r="MXE45" s="145"/>
      <c r="MXF45" s="129"/>
      <c r="MXG45" s="130"/>
      <c r="MXH45" s="130"/>
      <c r="MXI45" s="131"/>
      <c r="MXJ45" s="134"/>
      <c r="MXK45" s="130"/>
      <c r="MXL45" s="133"/>
      <c r="MXM45" s="145"/>
      <c r="MXN45" s="129"/>
      <c r="MXO45" s="130"/>
      <c r="MXP45" s="130"/>
      <c r="MXQ45" s="131"/>
      <c r="MXR45" s="134"/>
      <c r="MXS45" s="130"/>
      <c r="MXT45" s="133"/>
      <c r="MXU45" s="145"/>
      <c r="MXV45" s="129"/>
      <c r="MXW45" s="130"/>
      <c r="MXX45" s="130"/>
      <c r="MXY45" s="131"/>
      <c r="MXZ45" s="134"/>
      <c r="MYA45" s="130"/>
      <c r="MYB45" s="133"/>
      <c r="MYC45" s="145"/>
      <c r="MYD45" s="129"/>
      <c r="MYE45" s="130"/>
      <c r="MYF45" s="130"/>
      <c r="MYG45" s="131"/>
      <c r="MYH45" s="134"/>
      <c r="MYI45" s="130"/>
      <c r="MYJ45" s="133"/>
      <c r="MYK45" s="145"/>
      <c r="MYL45" s="129"/>
      <c r="MYM45" s="130"/>
      <c r="MYN45" s="130"/>
      <c r="MYO45" s="131"/>
      <c r="MYP45" s="134"/>
      <c r="MYQ45" s="130"/>
      <c r="MYR45" s="133"/>
      <c r="MYS45" s="145"/>
      <c r="MYT45" s="129"/>
      <c r="MYU45" s="130"/>
      <c r="MYV45" s="130"/>
      <c r="MYW45" s="131"/>
      <c r="MYX45" s="134"/>
      <c r="MYY45" s="130"/>
      <c r="MYZ45" s="133"/>
      <c r="MZA45" s="145"/>
      <c r="MZB45" s="129"/>
      <c r="MZC45" s="130"/>
      <c r="MZD45" s="130"/>
      <c r="MZE45" s="131"/>
      <c r="MZF45" s="134"/>
      <c r="MZG45" s="130"/>
      <c r="MZH45" s="133"/>
      <c r="MZI45" s="145"/>
      <c r="MZJ45" s="129"/>
      <c r="MZK45" s="130"/>
      <c r="MZL45" s="130"/>
      <c r="MZM45" s="131"/>
      <c r="MZN45" s="134"/>
      <c r="MZO45" s="130"/>
      <c r="MZP45" s="133"/>
      <c r="MZQ45" s="145"/>
      <c r="MZR45" s="129"/>
      <c r="MZS45" s="130"/>
      <c r="MZT45" s="130"/>
      <c r="MZU45" s="131"/>
      <c r="MZV45" s="134"/>
      <c r="MZW45" s="130"/>
      <c r="MZX45" s="133"/>
      <c r="MZY45" s="145"/>
      <c r="MZZ45" s="129"/>
      <c r="NAA45" s="130"/>
      <c r="NAB45" s="130"/>
      <c r="NAC45" s="131"/>
      <c r="NAD45" s="134"/>
      <c r="NAE45" s="130"/>
      <c r="NAF45" s="133"/>
      <c r="NAG45" s="145"/>
      <c r="NAH45" s="129"/>
      <c r="NAI45" s="130"/>
      <c r="NAJ45" s="130"/>
      <c r="NAK45" s="131"/>
      <c r="NAL45" s="134"/>
      <c r="NAM45" s="130"/>
      <c r="NAN45" s="133"/>
      <c r="NAO45" s="145"/>
      <c r="NAP45" s="129"/>
      <c r="NAQ45" s="130"/>
      <c r="NAR45" s="130"/>
      <c r="NAS45" s="131"/>
      <c r="NAT45" s="134"/>
      <c r="NAU45" s="130"/>
      <c r="NAV45" s="133"/>
      <c r="NAW45" s="145"/>
      <c r="NAX45" s="129"/>
      <c r="NAY45" s="130"/>
      <c r="NAZ45" s="130"/>
      <c r="NBA45" s="131"/>
      <c r="NBB45" s="134"/>
      <c r="NBC45" s="130"/>
      <c r="NBD45" s="133"/>
      <c r="NBE45" s="145"/>
      <c r="NBF45" s="129"/>
      <c r="NBG45" s="130"/>
      <c r="NBH45" s="130"/>
      <c r="NBI45" s="131"/>
      <c r="NBJ45" s="134"/>
      <c r="NBK45" s="130"/>
      <c r="NBL45" s="133"/>
      <c r="NBM45" s="145"/>
      <c r="NBN45" s="129"/>
      <c r="NBO45" s="130"/>
      <c r="NBP45" s="130"/>
      <c r="NBQ45" s="131"/>
      <c r="NBR45" s="134"/>
      <c r="NBS45" s="130"/>
      <c r="NBT45" s="133"/>
      <c r="NBU45" s="145"/>
      <c r="NBV45" s="129"/>
      <c r="NBW45" s="130"/>
      <c r="NBX45" s="130"/>
      <c r="NBY45" s="131"/>
      <c r="NBZ45" s="134"/>
      <c r="NCA45" s="130"/>
      <c r="NCB45" s="133"/>
      <c r="NCC45" s="145"/>
      <c r="NCD45" s="129"/>
      <c r="NCE45" s="130"/>
      <c r="NCF45" s="130"/>
      <c r="NCG45" s="131"/>
      <c r="NCH45" s="134"/>
      <c r="NCI45" s="130"/>
      <c r="NCJ45" s="133"/>
      <c r="NCK45" s="145"/>
      <c r="NCL45" s="129"/>
      <c r="NCM45" s="130"/>
      <c r="NCN45" s="130"/>
      <c r="NCO45" s="131"/>
      <c r="NCP45" s="134"/>
      <c r="NCQ45" s="130"/>
      <c r="NCR45" s="133"/>
      <c r="NCS45" s="145"/>
      <c r="NCT45" s="129"/>
      <c r="NCU45" s="130"/>
      <c r="NCV45" s="130"/>
      <c r="NCW45" s="131"/>
      <c r="NCX45" s="134"/>
      <c r="NCY45" s="130"/>
      <c r="NCZ45" s="133"/>
      <c r="NDA45" s="145"/>
      <c r="NDB45" s="129"/>
      <c r="NDC45" s="130"/>
      <c r="NDD45" s="130"/>
      <c r="NDE45" s="131"/>
      <c r="NDF45" s="134"/>
      <c r="NDG45" s="130"/>
      <c r="NDH45" s="133"/>
      <c r="NDI45" s="145"/>
      <c r="NDJ45" s="129"/>
      <c r="NDK45" s="130"/>
      <c r="NDL45" s="130"/>
      <c r="NDM45" s="131"/>
      <c r="NDN45" s="134"/>
      <c r="NDO45" s="130"/>
      <c r="NDP45" s="133"/>
      <c r="NDQ45" s="145"/>
      <c r="NDR45" s="129"/>
      <c r="NDS45" s="130"/>
      <c r="NDT45" s="130"/>
      <c r="NDU45" s="131"/>
      <c r="NDV45" s="134"/>
      <c r="NDW45" s="130"/>
      <c r="NDX45" s="133"/>
      <c r="NDY45" s="145"/>
      <c r="NDZ45" s="129"/>
      <c r="NEA45" s="130"/>
      <c r="NEB45" s="130"/>
      <c r="NEC45" s="131"/>
      <c r="NED45" s="134"/>
      <c r="NEE45" s="130"/>
      <c r="NEF45" s="133"/>
      <c r="NEG45" s="145"/>
      <c r="NEH45" s="129"/>
      <c r="NEI45" s="130"/>
      <c r="NEJ45" s="130"/>
      <c r="NEK45" s="131"/>
      <c r="NEL45" s="134"/>
      <c r="NEM45" s="130"/>
      <c r="NEN45" s="133"/>
      <c r="NEO45" s="145"/>
      <c r="NEP45" s="129"/>
      <c r="NEQ45" s="130"/>
      <c r="NER45" s="130"/>
      <c r="NES45" s="131"/>
      <c r="NET45" s="134"/>
      <c r="NEU45" s="130"/>
      <c r="NEV45" s="133"/>
      <c r="NEW45" s="145"/>
      <c r="NEX45" s="129"/>
      <c r="NEY45" s="130"/>
      <c r="NEZ45" s="130"/>
      <c r="NFA45" s="131"/>
      <c r="NFB45" s="134"/>
      <c r="NFC45" s="130"/>
      <c r="NFD45" s="133"/>
      <c r="NFE45" s="145"/>
      <c r="NFF45" s="129"/>
      <c r="NFG45" s="130"/>
      <c r="NFH45" s="130"/>
      <c r="NFI45" s="131"/>
      <c r="NFJ45" s="134"/>
      <c r="NFK45" s="130"/>
      <c r="NFL45" s="133"/>
      <c r="NFM45" s="145"/>
      <c r="NFN45" s="129"/>
      <c r="NFO45" s="130"/>
      <c r="NFP45" s="130"/>
      <c r="NFQ45" s="131"/>
      <c r="NFR45" s="134"/>
      <c r="NFS45" s="130"/>
      <c r="NFT45" s="133"/>
      <c r="NFU45" s="145"/>
      <c r="NFV45" s="129"/>
      <c r="NFW45" s="130"/>
      <c r="NFX45" s="130"/>
      <c r="NFY45" s="131"/>
      <c r="NFZ45" s="134"/>
      <c r="NGA45" s="130"/>
      <c r="NGB45" s="133"/>
      <c r="NGC45" s="145"/>
      <c r="NGD45" s="129"/>
      <c r="NGE45" s="130"/>
      <c r="NGF45" s="130"/>
      <c r="NGG45" s="131"/>
      <c r="NGH45" s="134"/>
      <c r="NGI45" s="130"/>
      <c r="NGJ45" s="133"/>
      <c r="NGK45" s="145"/>
      <c r="NGL45" s="129"/>
      <c r="NGM45" s="130"/>
      <c r="NGN45" s="130"/>
      <c r="NGO45" s="131"/>
      <c r="NGP45" s="134"/>
      <c r="NGQ45" s="130"/>
      <c r="NGR45" s="133"/>
      <c r="NGS45" s="145"/>
      <c r="NGT45" s="129"/>
      <c r="NGU45" s="130"/>
      <c r="NGV45" s="130"/>
      <c r="NGW45" s="131"/>
      <c r="NGX45" s="134"/>
      <c r="NGY45" s="130"/>
      <c r="NGZ45" s="133"/>
      <c r="NHA45" s="145"/>
      <c r="NHB45" s="129"/>
      <c r="NHC45" s="130"/>
      <c r="NHD45" s="130"/>
      <c r="NHE45" s="131"/>
      <c r="NHF45" s="134"/>
      <c r="NHG45" s="130"/>
      <c r="NHH45" s="133"/>
      <c r="NHI45" s="145"/>
      <c r="NHJ45" s="129"/>
      <c r="NHK45" s="130"/>
      <c r="NHL45" s="130"/>
      <c r="NHM45" s="131"/>
      <c r="NHN45" s="134"/>
      <c r="NHO45" s="130"/>
      <c r="NHP45" s="133"/>
      <c r="NHQ45" s="145"/>
      <c r="NHR45" s="129"/>
      <c r="NHS45" s="130"/>
      <c r="NHT45" s="130"/>
      <c r="NHU45" s="131"/>
      <c r="NHV45" s="134"/>
      <c r="NHW45" s="130"/>
      <c r="NHX45" s="133"/>
      <c r="NHY45" s="145"/>
      <c r="NHZ45" s="129"/>
      <c r="NIA45" s="130"/>
      <c r="NIB45" s="130"/>
      <c r="NIC45" s="131"/>
      <c r="NID45" s="134"/>
      <c r="NIE45" s="130"/>
      <c r="NIF45" s="133"/>
      <c r="NIG45" s="145"/>
      <c r="NIH45" s="129"/>
      <c r="NII45" s="130"/>
      <c r="NIJ45" s="130"/>
      <c r="NIK45" s="131"/>
      <c r="NIL45" s="134"/>
      <c r="NIM45" s="130"/>
      <c r="NIN45" s="133"/>
      <c r="NIO45" s="145"/>
      <c r="NIP45" s="129"/>
      <c r="NIQ45" s="130"/>
      <c r="NIR45" s="130"/>
      <c r="NIS45" s="131"/>
      <c r="NIT45" s="134"/>
      <c r="NIU45" s="130"/>
      <c r="NIV45" s="133"/>
      <c r="NIW45" s="145"/>
      <c r="NIX45" s="129"/>
      <c r="NIY45" s="130"/>
      <c r="NIZ45" s="130"/>
      <c r="NJA45" s="131"/>
      <c r="NJB45" s="134"/>
      <c r="NJC45" s="130"/>
      <c r="NJD45" s="133"/>
      <c r="NJE45" s="145"/>
      <c r="NJF45" s="129"/>
      <c r="NJG45" s="130"/>
      <c r="NJH45" s="130"/>
      <c r="NJI45" s="131"/>
      <c r="NJJ45" s="134"/>
      <c r="NJK45" s="130"/>
      <c r="NJL45" s="133"/>
      <c r="NJM45" s="145"/>
      <c r="NJN45" s="129"/>
      <c r="NJO45" s="130"/>
      <c r="NJP45" s="130"/>
      <c r="NJQ45" s="131"/>
      <c r="NJR45" s="134"/>
      <c r="NJS45" s="130"/>
      <c r="NJT45" s="133"/>
      <c r="NJU45" s="145"/>
      <c r="NJV45" s="129"/>
      <c r="NJW45" s="130"/>
      <c r="NJX45" s="130"/>
      <c r="NJY45" s="131"/>
      <c r="NJZ45" s="134"/>
      <c r="NKA45" s="130"/>
      <c r="NKB45" s="133"/>
      <c r="NKC45" s="145"/>
      <c r="NKD45" s="129"/>
      <c r="NKE45" s="130"/>
      <c r="NKF45" s="130"/>
      <c r="NKG45" s="131"/>
      <c r="NKH45" s="134"/>
      <c r="NKI45" s="130"/>
      <c r="NKJ45" s="133"/>
      <c r="NKK45" s="145"/>
      <c r="NKL45" s="129"/>
      <c r="NKM45" s="130"/>
      <c r="NKN45" s="130"/>
      <c r="NKO45" s="131"/>
      <c r="NKP45" s="134"/>
      <c r="NKQ45" s="130"/>
      <c r="NKR45" s="133"/>
      <c r="NKS45" s="145"/>
      <c r="NKT45" s="129"/>
      <c r="NKU45" s="130"/>
      <c r="NKV45" s="130"/>
      <c r="NKW45" s="131"/>
      <c r="NKX45" s="134"/>
      <c r="NKY45" s="130"/>
      <c r="NKZ45" s="133"/>
      <c r="NLA45" s="145"/>
      <c r="NLB45" s="129"/>
      <c r="NLC45" s="130"/>
      <c r="NLD45" s="130"/>
      <c r="NLE45" s="131"/>
      <c r="NLF45" s="134"/>
      <c r="NLG45" s="130"/>
      <c r="NLH45" s="133"/>
      <c r="NLI45" s="145"/>
      <c r="NLJ45" s="129"/>
      <c r="NLK45" s="130"/>
      <c r="NLL45" s="130"/>
      <c r="NLM45" s="131"/>
      <c r="NLN45" s="134"/>
      <c r="NLO45" s="130"/>
      <c r="NLP45" s="133"/>
      <c r="NLQ45" s="145"/>
      <c r="NLR45" s="129"/>
      <c r="NLS45" s="130"/>
      <c r="NLT45" s="130"/>
      <c r="NLU45" s="131"/>
      <c r="NLV45" s="134"/>
      <c r="NLW45" s="130"/>
      <c r="NLX45" s="133"/>
      <c r="NLY45" s="145"/>
      <c r="NLZ45" s="129"/>
      <c r="NMA45" s="130"/>
      <c r="NMB45" s="130"/>
      <c r="NMC45" s="131"/>
      <c r="NMD45" s="134"/>
      <c r="NME45" s="130"/>
      <c r="NMF45" s="133"/>
      <c r="NMG45" s="145"/>
      <c r="NMH45" s="129"/>
      <c r="NMI45" s="130"/>
      <c r="NMJ45" s="130"/>
      <c r="NMK45" s="131"/>
      <c r="NML45" s="134"/>
      <c r="NMM45" s="130"/>
      <c r="NMN45" s="133"/>
      <c r="NMO45" s="145"/>
      <c r="NMP45" s="129"/>
      <c r="NMQ45" s="130"/>
      <c r="NMR45" s="130"/>
      <c r="NMS45" s="131"/>
      <c r="NMT45" s="134"/>
      <c r="NMU45" s="130"/>
      <c r="NMV45" s="133"/>
      <c r="NMW45" s="145"/>
      <c r="NMX45" s="129"/>
      <c r="NMY45" s="130"/>
      <c r="NMZ45" s="130"/>
      <c r="NNA45" s="131"/>
      <c r="NNB45" s="134"/>
      <c r="NNC45" s="130"/>
      <c r="NND45" s="133"/>
      <c r="NNE45" s="145"/>
      <c r="NNF45" s="129"/>
      <c r="NNG45" s="130"/>
      <c r="NNH45" s="130"/>
      <c r="NNI45" s="131"/>
      <c r="NNJ45" s="134"/>
      <c r="NNK45" s="130"/>
      <c r="NNL45" s="133"/>
      <c r="NNM45" s="145"/>
      <c r="NNN45" s="129"/>
      <c r="NNO45" s="130"/>
      <c r="NNP45" s="130"/>
      <c r="NNQ45" s="131"/>
      <c r="NNR45" s="134"/>
      <c r="NNS45" s="130"/>
      <c r="NNT45" s="133"/>
      <c r="NNU45" s="145"/>
      <c r="NNV45" s="129"/>
      <c r="NNW45" s="130"/>
      <c r="NNX45" s="130"/>
      <c r="NNY45" s="131"/>
      <c r="NNZ45" s="134"/>
      <c r="NOA45" s="130"/>
      <c r="NOB45" s="133"/>
      <c r="NOC45" s="145"/>
      <c r="NOD45" s="129"/>
      <c r="NOE45" s="130"/>
      <c r="NOF45" s="130"/>
      <c r="NOG45" s="131"/>
      <c r="NOH45" s="134"/>
      <c r="NOI45" s="130"/>
      <c r="NOJ45" s="133"/>
      <c r="NOK45" s="145"/>
      <c r="NOL45" s="129"/>
      <c r="NOM45" s="130"/>
      <c r="NON45" s="130"/>
      <c r="NOO45" s="131"/>
      <c r="NOP45" s="134"/>
      <c r="NOQ45" s="130"/>
      <c r="NOR45" s="133"/>
      <c r="NOS45" s="145"/>
      <c r="NOT45" s="129"/>
      <c r="NOU45" s="130"/>
      <c r="NOV45" s="130"/>
      <c r="NOW45" s="131"/>
      <c r="NOX45" s="134"/>
      <c r="NOY45" s="130"/>
      <c r="NOZ45" s="133"/>
      <c r="NPA45" s="145"/>
      <c r="NPB45" s="129"/>
      <c r="NPC45" s="130"/>
      <c r="NPD45" s="130"/>
      <c r="NPE45" s="131"/>
      <c r="NPF45" s="134"/>
      <c r="NPG45" s="130"/>
      <c r="NPH45" s="133"/>
      <c r="NPI45" s="145"/>
      <c r="NPJ45" s="129"/>
      <c r="NPK45" s="130"/>
      <c r="NPL45" s="130"/>
      <c r="NPM45" s="131"/>
      <c r="NPN45" s="134"/>
      <c r="NPO45" s="130"/>
      <c r="NPP45" s="133"/>
      <c r="NPQ45" s="145"/>
      <c r="NPR45" s="129"/>
      <c r="NPS45" s="130"/>
      <c r="NPT45" s="130"/>
      <c r="NPU45" s="131"/>
      <c r="NPV45" s="134"/>
      <c r="NPW45" s="130"/>
      <c r="NPX45" s="133"/>
      <c r="NPY45" s="145"/>
      <c r="NPZ45" s="129"/>
      <c r="NQA45" s="130"/>
      <c r="NQB45" s="130"/>
      <c r="NQC45" s="131"/>
      <c r="NQD45" s="134"/>
      <c r="NQE45" s="130"/>
      <c r="NQF45" s="133"/>
      <c r="NQG45" s="145"/>
      <c r="NQH45" s="129"/>
      <c r="NQI45" s="130"/>
      <c r="NQJ45" s="130"/>
      <c r="NQK45" s="131"/>
      <c r="NQL45" s="134"/>
      <c r="NQM45" s="130"/>
      <c r="NQN45" s="133"/>
      <c r="NQO45" s="145"/>
      <c r="NQP45" s="129"/>
      <c r="NQQ45" s="130"/>
      <c r="NQR45" s="130"/>
      <c r="NQS45" s="131"/>
      <c r="NQT45" s="134"/>
      <c r="NQU45" s="130"/>
      <c r="NQV45" s="133"/>
      <c r="NQW45" s="145"/>
      <c r="NQX45" s="129"/>
      <c r="NQY45" s="130"/>
      <c r="NQZ45" s="130"/>
      <c r="NRA45" s="131"/>
      <c r="NRB45" s="134"/>
      <c r="NRC45" s="130"/>
      <c r="NRD45" s="133"/>
      <c r="NRE45" s="145"/>
      <c r="NRF45" s="129"/>
      <c r="NRG45" s="130"/>
      <c r="NRH45" s="130"/>
      <c r="NRI45" s="131"/>
      <c r="NRJ45" s="134"/>
      <c r="NRK45" s="130"/>
      <c r="NRL45" s="133"/>
      <c r="NRM45" s="145"/>
      <c r="NRN45" s="129"/>
      <c r="NRO45" s="130"/>
      <c r="NRP45" s="130"/>
      <c r="NRQ45" s="131"/>
      <c r="NRR45" s="134"/>
      <c r="NRS45" s="130"/>
      <c r="NRT45" s="133"/>
      <c r="NRU45" s="145"/>
      <c r="NRV45" s="129"/>
      <c r="NRW45" s="130"/>
      <c r="NRX45" s="130"/>
      <c r="NRY45" s="131"/>
      <c r="NRZ45" s="134"/>
      <c r="NSA45" s="130"/>
      <c r="NSB45" s="133"/>
      <c r="NSC45" s="145"/>
      <c r="NSD45" s="129"/>
      <c r="NSE45" s="130"/>
      <c r="NSF45" s="130"/>
      <c r="NSG45" s="131"/>
      <c r="NSH45" s="134"/>
      <c r="NSI45" s="130"/>
      <c r="NSJ45" s="133"/>
      <c r="NSK45" s="145"/>
      <c r="NSL45" s="129"/>
      <c r="NSM45" s="130"/>
      <c r="NSN45" s="130"/>
      <c r="NSO45" s="131"/>
      <c r="NSP45" s="134"/>
      <c r="NSQ45" s="130"/>
      <c r="NSR45" s="133"/>
      <c r="NSS45" s="145"/>
      <c r="NST45" s="129"/>
      <c r="NSU45" s="130"/>
      <c r="NSV45" s="130"/>
      <c r="NSW45" s="131"/>
      <c r="NSX45" s="134"/>
      <c r="NSY45" s="130"/>
      <c r="NSZ45" s="133"/>
      <c r="NTA45" s="145"/>
      <c r="NTB45" s="129"/>
      <c r="NTC45" s="130"/>
      <c r="NTD45" s="130"/>
      <c r="NTE45" s="131"/>
      <c r="NTF45" s="134"/>
      <c r="NTG45" s="130"/>
      <c r="NTH45" s="133"/>
      <c r="NTI45" s="145"/>
      <c r="NTJ45" s="129"/>
      <c r="NTK45" s="130"/>
      <c r="NTL45" s="130"/>
      <c r="NTM45" s="131"/>
      <c r="NTN45" s="134"/>
      <c r="NTO45" s="130"/>
      <c r="NTP45" s="133"/>
      <c r="NTQ45" s="145"/>
      <c r="NTR45" s="129"/>
      <c r="NTS45" s="130"/>
      <c r="NTT45" s="130"/>
      <c r="NTU45" s="131"/>
      <c r="NTV45" s="134"/>
      <c r="NTW45" s="130"/>
      <c r="NTX45" s="133"/>
      <c r="NTY45" s="145"/>
      <c r="NTZ45" s="129"/>
      <c r="NUA45" s="130"/>
      <c r="NUB45" s="130"/>
      <c r="NUC45" s="131"/>
      <c r="NUD45" s="134"/>
      <c r="NUE45" s="130"/>
      <c r="NUF45" s="133"/>
      <c r="NUG45" s="145"/>
      <c r="NUH45" s="129"/>
      <c r="NUI45" s="130"/>
      <c r="NUJ45" s="130"/>
      <c r="NUK45" s="131"/>
      <c r="NUL45" s="134"/>
      <c r="NUM45" s="130"/>
      <c r="NUN45" s="133"/>
      <c r="NUO45" s="145"/>
      <c r="NUP45" s="129"/>
      <c r="NUQ45" s="130"/>
      <c r="NUR45" s="130"/>
      <c r="NUS45" s="131"/>
      <c r="NUT45" s="134"/>
      <c r="NUU45" s="130"/>
      <c r="NUV45" s="133"/>
      <c r="NUW45" s="145"/>
      <c r="NUX45" s="129"/>
      <c r="NUY45" s="130"/>
      <c r="NUZ45" s="130"/>
      <c r="NVA45" s="131"/>
      <c r="NVB45" s="134"/>
      <c r="NVC45" s="130"/>
      <c r="NVD45" s="133"/>
      <c r="NVE45" s="145"/>
      <c r="NVF45" s="129"/>
      <c r="NVG45" s="130"/>
      <c r="NVH45" s="130"/>
      <c r="NVI45" s="131"/>
      <c r="NVJ45" s="134"/>
      <c r="NVK45" s="130"/>
      <c r="NVL45" s="133"/>
      <c r="NVM45" s="145"/>
      <c r="NVN45" s="129"/>
      <c r="NVO45" s="130"/>
      <c r="NVP45" s="130"/>
      <c r="NVQ45" s="131"/>
      <c r="NVR45" s="134"/>
      <c r="NVS45" s="130"/>
      <c r="NVT45" s="133"/>
      <c r="NVU45" s="145"/>
      <c r="NVV45" s="129"/>
      <c r="NVW45" s="130"/>
      <c r="NVX45" s="130"/>
      <c r="NVY45" s="131"/>
      <c r="NVZ45" s="134"/>
      <c r="NWA45" s="130"/>
      <c r="NWB45" s="133"/>
      <c r="NWC45" s="145"/>
      <c r="NWD45" s="129"/>
      <c r="NWE45" s="130"/>
      <c r="NWF45" s="130"/>
      <c r="NWG45" s="131"/>
      <c r="NWH45" s="134"/>
      <c r="NWI45" s="130"/>
      <c r="NWJ45" s="133"/>
      <c r="NWK45" s="145"/>
      <c r="NWL45" s="129"/>
      <c r="NWM45" s="130"/>
      <c r="NWN45" s="130"/>
      <c r="NWO45" s="131"/>
      <c r="NWP45" s="134"/>
      <c r="NWQ45" s="130"/>
      <c r="NWR45" s="133"/>
      <c r="NWS45" s="145"/>
      <c r="NWT45" s="129"/>
      <c r="NWU45" s="130"/>
      <c r="NWV45" s="130"/>
      <c r="NWW45" s="131"/>
      <c r="NWX45" s="134"/>
      <c r="NWY45" s="130"/>
      <c r="NWZ45" s="133"/>
      <c r="NXA45" s="145"/>
      <c r="NXB45" s="129"/>
      <c r="NXC45" s="130"/>
      <c r="NXD45" s="130"/>
      <c r="NXE45" s="131"/>
      <c r="NXF45" s="134"/>
      <c r="NXG45" s="130"/>
      <c r="NXH45" s="133"/>
      <c r="NXI45" s="145"/>
      <c r="NXJ45" s="129"/>
      <c r="NXK45" s="130"/>
      <c r="NXL45" s="130"/>
      <c r="NXM45" s="131"/>
      <c r="NXN45" s="134"/>
      <c r="NXO45" s="130"/>
      <c r="NXP45" s="133"/>
      <c r="NXQ45" s="145"/>
      <c r="NXR45" s="129"/>
      <c r="NXS45" s="130"/>
      <c r="NXT45" s="130"/>
      <c r="NXU45" s="131"/>
      <c r="NXV45" s="134"/>
      <c r="NXW45" s="130"/>
      <c r="NXX45" s="133"/>
      <c r="NXY45" s="145"/>
      <c r="NXZ45" s="129"/>
      <c r="NYA45" s="130"/>
      <c r="NYB45" s="130"/>
      <c r="NYC45" s="131"/>
      <c r="NYD45" s="134"/>
      <c r="NYE45" s="130"/>
      <c r="NYF45" s="133"/>
      <c r="NYG45" s="145"/>
      <c r="NYH45" s="129"/>
      <c r="NYI45" s="130"/>
      <c r="NYJ45" s="130"/>
      <c r="NYK45" s="131"/>
      <c r="NYL45" s="134"/>
      <c r="NYM45" s="130"/>
      <c r="NYN45" s="133"/>
      <c r="NYO45" s="145"/>
      <c r="NYP45" s="129"/>
      <c r="NYQ45" s="130"/>
      <c r="NYR45" s="130"/>
      <c r="NYS45" s="131"/>
      <c r="NYT45" s="134"/>
      <c r="NYU45" s="130"/>
      <c r="NYV45" s="133"/>
      <c r="NYW45" s="145"/>
      <c r="NYX45" s="129"/>
      <c r="NYY45" s="130"/>
      <c r="NYZ45" s="130"/>
      <c r="NZA45" s="131"/>
      <c r="NZB45" s="134"/>
      <c r="NZC45" s="130"/>
      <c r="NZD45" s="133"/>
      <c r="NZE45" s="145"/>
      <c r="NZF45" s="129"/>
      <c r="NZG45" s="130"/>
      <c r="NZH45" s="130"/>
      <c r="NZI45" s="131"/>
      <c r="NZJ45" s="134"/>
      <c r="NZK45" s="130"/>
      <c r="NZL45" s="133"/>
      <c r="NZM45" s="145"/>
      <c r="NZN45" s="129"/>
      <c r="NZO45" s="130"/>
      <c r="NZP45" s="130"/>
      <c r="NZQ45" s="131"/>
      <c r="NZR45" s="134"/>
      <c r="NZS45" s="130"/>
      <c r="NZT45" s="133"/>
      <c r="NZU45" s="145"/>
      <c r="NZV45" s="129"/>
      <c r="NZW45" s="130"/>
      <c r="NZX45" s="130"/>
      <c r="NZY45" s="131"/>
      <c r="NZZ45" s="134"/>
      <c r="OAA45" s="130"/>
      <c r="OAB45" s="133"/>
      <c r="OAC45" s="145"/>
      <c r="OAD45" s="129"/>
      <c r="OAE45" s="130"/>
      <c r="OAF45" s="130"/>
      <c r="OAG45" s="131"/>
      <c r="OAH45" s="134"/>
      <c r="OAI45" s="130"/>
      <c r="OAJ45" s="133"/>
      <c r="OAK45" s="145"/>
      <c r="OAL45" s="129"/>
      <c r="OAM45" s="130"/>
      <c r="OAN45" s="130"/>
      <c r="OAO45" s="131"/>
      <c r="OAP45" s="134"/>
      <c r="OAQ45" s="130"/>
      <c r="OAR45" s="133"/>
      <c r="OAS45" s="145"/>
      <c r="OAT45" s="129"/>
      <c r="OAU45" s="130"/>
      <c r="OAV45" s="130"/>
      <c r="OAW45" s="131"/>
      <c r="OAX45" s="134"/>
      <c r="OAY45" s="130"/>
      <c r="OAZ45" s="133"/>
      <c r="OBA45" s="145"/>
      <c r="OBB45" s="129"/>
      <c r="OBC45" s="130"/>
      <c r="OBD45" s="130"/>
      <c r="OBE45" s="131"/>
      <c r="OBF45" s="134"/>
      <c r="OBG45" s="130"/>
      <c r="OBH45" s="133"/>
      <c r="OBI45" s="145"/>
      <c r="OBJ45" s="129"/>
      <c r="OBK45" s="130"/>
      <c r="OBL45" s="130"/>
      <c r="OBM45" s="131"/>
      <c r="OBN45" s="134"/>
      <c r="OBO45" s="130"/>
      <c r="OBP45" s="133"/>
      <c r="OBQ45" s="145"/>
      <c r="OBR45" s="129"/>
      <c r="OBS45" s="130"/>
      <c r="OBT45" s="130"/>
      <c r="OBU45" s="131"/>
      <c r="OBV45" s="134"/>
      <c r="OBW45" s="130"/>
      <c r="OBX45" s="133"/>
      <c r="OBY45" s="145"/>
      <c r="OBZ45" s="129"/>
      <c r="OCA45" s="130"/>
      <c r="OCB45" s="130"/>
      <c r="OCC45" s="131"/>
      <c r="OCD45" s="134"/>
      <c r="OCE45" s="130"/>
      <c r="OCF45" s="133"/>
      <c r="OCG45" s="145"/>
      <c r="OCH45" s="129"/>
      <c r="OCI45" s="130"/>
      <c r="OCJ45" s="130"/>
      <c r="OCK45" s="131"/>
      <c r="OCL45" s="134"/>
      <c r="OCM45" s="130"/>
      <c r="OCN45" s="133"/>
      <c r="OCO45" s="145"/>
      <c r="OCP45" s="129"/>
      <c r="OCQ45" s="130"/>
      <c r="OCR45" s="130"/>
      <c r="OCS45" s="131"/>
      <c r="OCT45" s="134"/>
      <c r="OCU45" s="130"/>
      <c r="OCV45" s="133"/>
      <c r="OCW45" s="145"/>
      <c r="OCX45" s="129"/>
      <c r="OCY45" s="130"/>
      <c r="OCZ45" s="130"/>
      <c r="ODA45" s="131"/>
      <c r="ODB45" s="134"/>
      <c r="ODC45" s="130"/>
      <c r="ODD45" s="133"/>
      <c r="ODE45" s="145"/>
      <c r="ODF45" s="129"/>
      <c r="ODG45" s="130"/>
      <c r="ODH45" s="130"/>
      <c r="ODI45" s="131"/>
      <c r="ODJ45" s="134"/>
      <c r="ODK45" s="130"/>
      <c r="ODL45" s="133"/>
      <c r="ODM45" s="145"/>
      <c r="ODN45" s="129"/>
      <c r="ODO45" s="130"/>
      <c r="ODP45" s="130"/>
      <c r="ODQ45" s="131"/>
      <c r="ODR45" s="134"/>
      <c r="ODS45" s="130"/>
      <c r="ODT45" s="133"/>
      <c r="ODU45" s="145"/>
      <c r="ODV45" s="129"/>
      <c r="ODW45" s="130"/>
      <c r="ODX45" s="130"/>
      <c r="ODY45" s="131"/>
      <c r="ODZ45" s="134"/>
      <c r="OEA45" s="130"/>
      <c r="OEB45" s="133"/>
      <c r="OEC45" s="145"/>
      <c r="OED45" s="129"/>
      <c r="OEE45" s="130"/>
      <c r="OEF45" s="130"/>
      <c r="OEG45" s="131"/>
      <c r="OEH45" s="134"/>
      <c r="OEI45" s="130"/>
      <c r="OEJ45" s="133"/>
      <c r="OEK45" s="145"/>
      <c r="OEL45" s="129"/>
      <c r="OEM45" s="130"/>
      <c r="OEN45" s="130"/>
      <c r="OEO45" s="131"/>
      <c r="OEP45" s="134"/>
      <c r="OEQ45" s="130"/>
      <c r="OER45" s="133"/>
      <c r="OES45" s="145"/>
      <c r="OET45" s="129"/>
      <c r="OEU45" s="130"/>
      <c r="OEV45" s="130"/>
      <c r="OEW45" s="131"/>
      <c r="OEX45" s="134"/>
      <c r="OEY45" s="130"/>
      <c r="OEZ45" s="133"/>
      <c r="OFA45" s="145"/>
      <c r="OFB45" s="129"/>
      <c r="OFC45" s="130"/>
      <c r="OFD45" s="130"/>
      <c r="OFE45" s="131"/>
      <c r="OFF45" s="134"/>
      <c r="OFG45" s="130"/>
      <c r="OFH45" s="133"/>
      <c r="OFI45" s="145"/>
      <c r="OFJ45" s="129"/>
      <c r="OFK45" s="130"/>
      <c r="OFL45" s="130"/>
      <c r="OFM45" s="131"/>
      <c r="OFN45" s="134"/>
      <c r="OFO45" s="130"/>
      <c r="OFP45" s="133"/>
      <c r="OFQ45" s="145"/>
      <c r="OFR45" s="129"/>
      <c r="OFS45" s="130"/>
      <c r="OFT45" s="130"/>
      <c r="OFU45" s="131"/>
      <c r="OFV45" s="134"/>
      <c r="OFW45" s="130"/>
      <c r="OFX45" s="133"/>
      <c r="OFY45" s="145"/>
      <c r="OFZ45" s="129"/>
      <c r="OGA45" s="130"/>
      <c r="OGB45" s="130"/>
      <c r="OGC45" s="131"/>
      <c r="OGD45" s="134"/>
      <c r="OGE45" s="130"/>
      <c r="OGF45" s="133"/>
      <c r="OGG45" s="145"/>
      <c r="OGH45" s="129"/>
      <c r="OGI45" s="130"/>
      <c r="OGJ45" s="130"/>
      <c r="OGK45" s="131"/>
      <c r="OGL45" s="134"/>
      <c r="OGM45" s="130"/>
      <c r="OGN45" s="133"/>
      <c r="OGO45" s="145"/>
      <c r="OGP45" s="129"/>
      <c r="OGQ45" s="130"/>
      <c r="OGR45" s="130"/>
      <c r="OGS45" s="131"/>
      <c r="OGT45" s="134"/>
      <c r="OGU45" s="130"/>
      <c r="OGV45" s="133"/>
      <c r="OGW45" s="145"/>
      <c r="OGX45" s="129"/>
      <c r="OGY45" s="130"/>
      <c r="OGZ45" s="130"/>
      <c r="OHA45" s="131"/>
      <c r="OHB45" s="134"/>
      <c r="OHC45" s="130"/>
      <c r="OHD45" s="133"/>
      <c r="OHE45" s="145"/>
      <c r="OHF45" s="129"/>
      <c r="OHG45" s="130"/>
      <c r="OHH45" s="130"/>
      <c r="OHI45" s="131"/>
      <c r="OHJ45" s="134"/>
      <c r="OHK45" s="130"/>
      <c r="OHL45" s="133"/>
      <c r="OHM45" s="145"/>
      <c r="OHN45" s="129"/>
      <c r="OHO45" s="130"/>
      <c r="OHP45" s="130"/>
      <c r="OHQ45" s="131"/>
      <c r="OHR45" s="134"/>
      <c r="OHS45" s="130"/>
      <c r="OHT45" s="133"/>
      <c r="OHU45" s="145"/>
      <c r="OHV45" s="129"/>
      <c r="OHW45" s="130"/>
      <c r="OHX45" s="130"/>
      <c r="OHY45" s="131"/>
      <c r="OHZ45" s="134"/>
      <c r="OIA45" s="130"/>
      <c r="OIB45" s="133"/>
      <c r="OIC45" s="145"/>
      <c r="OID45" s="129"/>
      <c r="OIE45" s="130"/>
      <c r="OIF45" s="130"/>
      <c r="OIG45" s="131"/>
      <c r="OIH45" s="134"/>
      <c r="OII45" s="130"/>
      <c r="OIJ45" s="133"/>
      <c r="OIK45" s="145"/>
      <c r="OIL45" s="129"/>
      <c r="OIM45" s="130"/>
      <c r="OIN45" s="130"/>
      <c r="OIO45" s="131"/>
      <c r="OIP45" s="134"/>
      <c r="OIQ45" s="130"/>
      <c r="OIR45" s="133"/>
      <c r="OIS45" s="145"/>
      <c r="OIT45" s="129"/>
      <c r="OIU45" s="130"/>
      <c r="OIV45" s="130"/>
      <c r="OIW45" s="131"/>
      <c r="OIX45" s="134"/>
      <c r="OIY45" s="130"/>
      <c r="OIZ45" s="133"/>
      <c r="OJA45" s="145"/>
      <c r="OJB45" s="129"/>
      <c r="OJC45" s="130"/>
      <c r="OJD45" s="130"/>
      <c r="OJE45" s="131"/>
      <c r="OJF45" s="134"/>
      <c r="OJG45" s="130"/>
      <c r="OJH45" s="133"/>
      <c r="OJI45" s="145"/>
      <c r="OJJ45" s="129"/>
      <c r="OJK45" s="130"/>
      <c r="OJL45" s="130"/>
      <c r="OJM45" s="131"/>
      <c r="OJN45" s="134"/>
      <c r="OJO45" s="130"/>
      <c r="OJP45" s="133"/>
      <c r="OJQ45" s="145"/>
      <c r="OJR45" s="129"/>
      <c r="OJS45" s="130"/>
      <c r="OJT45" s="130"/>
      <c r="OJU45" s="131"/>
      <c r="OJV45" s="134"/>
      <c r="OJW45" s="130"/>
      <c r="OJX45" s="133"/>
      <c r="OJY45" s="145"/>
      <c r="OJZ45" s="129"/>
      <c r="OKA45" s="130"/>
      <c r="OKB45" s="130"/>
      <c r="OKC45" s="131"/>
      <c r="OKD45" s="134"/>
      <c r="OKE45" s="130"/>
      <c r="OKF45" s="133"/>
      <c r="OKG45" s="145"/>
      <c r="OKH45" s="129"/>
      <c r="OKI45" s="130"/>
      <c r="OKJ45" s="130"/>
      <c r="OKK45" s="131"/>
      <c r="OKL45" s="134"/>
      <c r="OKM45" s="130"/>
      <c r="OKN45" s="133"/>
      <c r="OKO45" s="145"/>
      <c r="OKP45" s="129"/>
      <c r="OKQ45" s="130"/>
      <c r="OKR45" s="130"/>
      <c r="OKS45" s="131"/>
      <c r="OKT45" s="134"/>
      <c r="OKU45" s="130"/>
      <c r="OKV45" s="133"/>
      <c r="OKW45" s="145"/>
      <c r="OKX45" s="129"/>
      <c r="OKY45" s="130"/>
      <c r="OKZ45" s="130"/>
      <c r="OLA45" s="131"/>
      <c r="OLB45" s="134"/>
      <c r="OLC45" s="130"/>
      <c r="OLD45" s="133"/>
      <c r="OLE45" s="145"/>
      <c r="OLF45" s="129"/>
      <c r="OLG45" s="130"/>
      <c r="OLH45" s="130"/>
      <c r="OLI45" s="131"/>
      <c r="OLJ45" s="134"/>
      <c r="OLK45" s="130"/>
      <c r="OLL45" s="133"/>
      <c r="OLM45" s="145"/>
      <c r="OLN45" s="129"/>
      <c r="OLO45" s="130"/>
      <c r="OLP45" s="130"/>
      <c r="OLQ45" s="131"/>
      <c r="OLR45" s="134"/>
      <c r="OLS45" s="130"/>
      <c r="OLT45" s="133"/>
      <c r="OLU45" s="145"/>
      <c r="OLV45" s="129"/>
      <c r="OLW45" s="130"/>
      <c r="OLX45" s="130"/>
      <c r="OLY45" s="131"/>
      <c r="OLZ45" s="134"/>
      <c r="OMA45" s="130"/>
      <c r="OMB45" s="133"/>
      <c r="OMC45" s="145"/>
      <c r="OMD45" s="129"/>
      <c r="OME45" s="130"/>
      <c r="OMF45" s="130"/>
      <c r="OMG45" s="131"/>
      <c r="OMH45" s="134"/>
      <c r="OMI45" s="130"/>
      <c r="OMJ45" s="133"/>
      <c r="OMK45" s="145"/>
      <c r="OML45" s="129"/>
      <c r="OMM45" s="130"/>
      <c r="OMN45" s="130"/>
      <c r="OMO45" s="131"/>
      <c r="OMP45" s="134"/>
      <c r="OMQ45" s="130"/>
      <c r="OMR45" s="133"/>
      <c r="OMS45" s="145"/>
      <c r="OMT45" s="129"/>
      <c r="OMU45" s="130"/>
      <c r="OMV45" s="130"/>
      <c r="OMW45" s="131"/>
      <c r="OMX45" s="134"/>
      <c r="OMY45" s="130"/>
      <c r="OMZ45" s="133"/>
      <c r="ONA45" s="145"/>
      <c r="ONB45" s="129"/>
      <c r="ONC45" s="130"/>
      <c r="OND45" s="130"/>
      <c r="ONE45" s="131"/>
      <c r="ONF45" s="134"/>
      <c r="ONG45" s="130"/>
      <c r="ONH45" s="133"/>
      <c r="ONI45" s="145"/>
      <c r="ONJ45" s="129"/>
      <c r="ONK45" s="130"/>
      <c r="ONL45" s="130"/>
      <c r="ONM45" s="131"/>
      <c r="ONN45" s="134"/>
      <c r="ONO45" s="130"/>
      <c r="ONP45" s="133"/>
      <c r="ONQ45" s="145"/>
      <c r="ONR45" s="129"/>
      <c r="ONS45" s="130"/>
      <c r="ONT45" s="130"/>
      <c r="ONU45" s="131"/>
      <c r="ONV45" s="134"/>
      <c r="ONW45" s="130"/>
      <c r="ONX45" s="133"/>
      <c r="ONY45" s="145"/>
      <c r="ONZ45" s="129"/>
      <c r="OOA45" s="130"/>
      <c r="OOB45" s="130"/>
      <c r="OOC45" s="131"/>
      <c r="OOD45" s="134"/>
      <c r="OOE45" s="130"/>
      <c r="OOF45" s="133"/>
      <c r="OOG45" s="145"/>
      <c r="OOH45" s="129"/>
      <c r="OOI45" s="130"/>
      <c r="OOJ45" s="130"/>
      <c r="OOK45" s="131"/>
      <c r="OOL45" s="134"/>
      <c r="OOM45" s="130"/>
      <c r="OON45" s="133"/>
      <c r="OOO45" s="145"/>
      <c r="OOP45" s="129"/>
      <c r="OOQ45" s="130"/>
      <c r="OOR45" s="130"/>
      <c r="OOS45" s="131"/>
      <c r="OOT45" s="134"/>
      <c r="OOU45" s="130"/>
      <c r="OOV45" s="133"/>
      <c r="OOW45" s="145"/>
      <c r="OOX45" s="129"/>
      <c r="OOY45" s="130"/>
      <c r="OOZ45" s="130"/>
      <c r="OPA45" s="131"/>
      <c r="OPB45" s="134"/>
      <c r="OPC45" s="130"/>
      <c r="OPD45" s="133"/>
      <c r="OPE45" s="145"/>
      <c r="OPF45" s="129"/>
      <c r="OPG45" s="130"/>
      <c r="OPH45" s="130"/>
      <c r="OPI45" s="131"/>
      <c r="OPJ45" s="134"/>
      <c r="OPK45" s="130"/>
      <c r="OPL45" s="133"/>
      <c r="OPM45" s="145"/>
      <c r="OPN45" s="129"/>
      <c r="OPO45" s="130"/>
      <c r="OPP45" s="130"/>
      <c r="OPQ45" s="131"/>
      <c r="OPR45" s="134"/>
      <c r="OPS45" s="130"/>
      <c r="OPT45" s="133"/>
      <c r="OPU45" s="145"/>
      <c r="OPV45" s="129"/>
      <c r="OPW45" s="130"/>
      <c r="OPX45" s="130"/>
      <c r="OPY45" s="131"/>
      <c r="OPZ45" s="134"/>
      <c r="OQA45" s="130"/>
      <c r="OQB45" s="133"/>
      <c r="OQC45" s="145"/>
      <c r="OQD45" s="129"/>
      <c r="OQE45" s="130"/>
      <c r="OQF45" s="130"/>
      <c r="OQG45" s="131"/>
      <c r="OQH45" s="134"/>
      <c r="OQI45" s="130"/>
      <c r="OQJ45" s="133"/>
      <c r="OQK45" s="145"/>
      <c r="OQL45" s="129"/>
      <c r="OQM45" s="130"/>
      <c r="OQN45" s="130"/>
      <c r="OQO45" s="131"/>
      <c r="OQP45" s="134"/>
      <c r="OQQ45" s="130"/>
      <c r="OQR45" s="133"/>
      <c r="OQS45" s="145"/>
      <c r="OQT45" s="129"/>
      <c r="OQU45" s="130"/>
      <c r="OQV45" s="130"/>
      <c r="OQW45" s="131"/>
      <c r="OQX45" s="134"/>
      <c r="OQY45" s="130"/>
      <c r="OQZ45" s="133"/>
      <c r="ORA45" s="145"/>
      <c r="ORB45" s="129"/>
      <c r="ORC45" s="130"/>
      <c r="ORD45" s="130"/>
      <c r="ORE45" s="131"/>
      <c r="ORF45" s="134"/>
      <c r="ORG45" s="130"/>
      <c r="ORH45" s="133"/>
      <c r="ORI45" s="145"/>
      <c r="ORJ45" s="129"/>
      <c r="ORK45" s="130"/>
      <c r="ORL45" s="130"/>
      <c r="ORM45" s="131"/>
      <c r="ORN45" s="134"/>
      <c r="ORO45" s="130"/>
      <c r="ORP45" s="133"/>
      <c r="ORQ45" s="145"/>
      <c r="ORR45" s="129"/>
      <c r="ORS45" s="130"/>
      <c r="ORT45" s="130"/>
      <c r="ORU45" s="131"/>
      <c r="ORV45" s="134"/>
      <c r="ORW45" s="130"/>
      <c r="ORX45" s="133"/>
      <c r="ORY45" s="145"/>
      <c r="ORZ45" s="129"/>
      <c r="OSA45" s="130"/>
      <c r="OSB45" s="130"/>
      <c r="OSC45" s="131"/>
      <c r="OSD45" s="134"/>
      <c r="OSE45" s="130"/>
      <c r="OSF45" s="133"/>
      <c r="OSG45" s="145"/>
      <c r="OSH45" s="129"/>
      <c r="OSI45" s="130"/>
      <c r="OSJ45" s="130"/>
      <c r="OSK45" s="131"/>
      <c r="OSL45" s="134"/>
      <c r="OSM45" s="130"/>
      <c r="OSN45" s="133"/>
      <c r="OSO45" s="145"/>
      <c r="OSP45" s="129"/>
      <c r="OSQ45" s="130"/>
      <c r="OSR45" s="130"/>
      <c r="OSS45" s="131"/>
      <c r="OST45" s="134"/>
      <c r="OSU45" s="130"/>
      <c r="OSV45" s="133"/>
      <c r="OSW45" s="145"/>
      <c r="OSX45" s="129"/>
      <c r="OSY45" s="130"/>
      <c r="OSZ45" s="130"/>
      <c r="OTA45" s="131"/>
      <c r="OTB45" s="134"/>
      <c r="OTC45" s="130"/>
      <c r="OTD45" s="133"/>
      <c r="OTE45" s="145"/>
      <c r="OTF45" s="129"/>
      <c r="OTG45" s="130"/>
      <c r="OTH45" s="130"/>
      <c r="OTI45" s="131"/>
      <c r="OTJ45" s="134"/>
      <c r="OTK45" s="130"/>
      <c r="OTL45" s="133"/>
      <c r="OTM45" s="145"/>
      <c r="OTN45" s="129"/>
      <c r="OTO45" s="130"/>
      <c r="OTP45" s="130"/>
      <c r="OTQ45" s="131"/>
      <c r="OTR45" s="134"/>
      <c r="OTS45" s="130"/>
      <c r="OTT45" s="133"/>
      <c r="OTU45" s="145"/>
      <c r="OTV45" s="129"/>
      <c r="OTW45" s="130"/>
      <c r="OTX45" s="130"/>
      <c r="OTY45" s="131"/>
      <c r="OTZ45" s="134"/>
      <c r="OUA45" s="130"/>
      <c r="OUB45" s="133"/>
      <c r="OUC45" s="145"/>
      <c r="OUD45" s="129"/>
      <c r="OUE45" s="130"/>
      <c r="OUF45" s="130"/>
      <c r="OUG45" s="131"/>
      <c r="OUH45" s="134"/>
      <c r="OUI45" s="130"/>
      <c r="OUJ45" s="133"/>
      <c r="OUK45" s="145"/>
      <c r="OUL45" s="129"/>
      <c r="OUM45" s="130"/>
      <c r="OUN45" s="130"/>
      <c r="OUO45" s="131"/>
      <c r="OUP45" s="134"/>
      <c r="OUQ45" s="130"/>
      <c r="OUR45" s="133"/>
      <c r="OUS45" s="145"/>
      <c r="OUT45" s="129"/>
      <c r="OUU45" s="130"/>
      <c r="OUV45" s="130"/>
      <c r="OUW45" s="131"/>
      <c r="OUX45" s="134"/>
      <c r="OUY45" s="130"/>
      <c r="OUZ45" s="133"/>
      <c r="OVA45" s="145"/>
      <c r="OVB45" s="129"/>
      <c r="OVC45" s="130"/>
      <c r="OVD45" s="130"/>
      <c r="OVE45" s="131"/>
      <c r="OVF45" s="134"/>
      <c r="OVG45" s="130"/>
      <c r="OVH45" s="133"/>
      <c r="OVI45" s="145"/>
      <c r="OVJ45" s="129"/>
      <c r="OVK45" s="130"/>
      <c r="OVL45" s="130"/>
      <c r="OVM45" s="131"/>
      <c r="OVN45" s="134"/>
      <c r="OVO45" s="130"/>
      <c r="OVP45" s="133"/>
      <c r="OVQ45" s="145"/>
      <c r="OVR45" s="129"/>
      <c r="OVS45" s="130"/>
      <c r="OVT45" s="130"/>
      <c r="OVU45" s="131"/>
      <c r="OVV45" s="134"/>
      <c r="OVW45" s="130"/>
      <c r="OVX45" s="133"/>
      <c r="OVY45" s="145"/>
      <c r="OVZ45" s="129"/>
      <c r="OWA45" s="130"/>
      <c r="OWB45" s="130"/>
      <c r="OWC45" s="131"/>
      <c r="OWD45" s="134"/>
      <c r="OWE45" s="130"/>
      <c r="OWF45" s="133"/>
      <c r="OWG45" s="145"/>
      <c r="OWH45" s="129"/>
      <c r="OWI45" s="130"/>
      <c r="OWJ45" s="130"/>
      <c r="OWK45" s="131"/>
      <c r="OWL45" s="134"/>
      <c r="OWM45" s="130"/>
      <c r="OWN45" s="133"/>
      <c r="OWO45" s="145"/>
      <c r="OWP45" s="129"/>
      <c r="OWQ45" s="130"/>
      <c r="OWR45" s="130"/>
      <c r="OWS45" s="131"/>
      <c r="OWT45" s="134"/>
      <c r="OWU45" s="130"/>
      <c r="OWV45" s="133"/>
      <c r="OWW45" s="145"/>
      <c r="OWX45" s="129"/>
      <c r="OWY45" s="130"/>
      <c r="OWZ45" s="130"/>
      <c r="OXA45" s="131"/>
      <c r="OXB45" s="134"/>
      <c r="OXC45" s="130"/>
      <c r="OXD45" s="133"/>
      <c r="OXE45" s="145"/>
      <c r="OXF45" s="129"/>
      <c r="OXG45" s="130"/>
      <c r="OXH45" s="130"/>
      <c r="OXI45" s="131"/>
      <c r="OXJ45" s="134"/>
      <c r="OXK45" s="130"/>
      <c r="OXL45" s="133"/>
      <c r="OXM45" s="145"/>
      <c r="OXN45" s="129"/>
      <c r="OXO45" s="130"/>
      <c r="OXP45" s="130"/>
      <c r="OXQ45" s="131"/>
      <c r="OXR45" s="134"/>
      <c r="OXS45" s="130"/>
      <c r="OXT45" s="133"/>
      <c r="OXU45" s="145"/>
      <c r="OXV45" s="129"/>
      <c r="OXW45" s="130"/>
      <c r="OXX45" s="130"/>
      <c r="OXY45" s="131"/>
      <c r="OXZ45" s="134"/>
      <c r="OYA45" s="130"/>
      <c r="OYB45" s="133"/>
      <c r="OYC45" s="145"/>
      <c r="OYD45" s="129"/>
      <c r="OYE45" s="130"/>
      <c r="OYF45" s="130"/>
      <c r="OYG45" s="131"/>
      <c r="OYH45" s="134"/>
      <c r="OYI45" s="130"/>
      <c r="OYJ45" s="133"/>
      <c r="OYK45" s="145"/>
      <c r="OYL45" s="129"/>
      <c r="OYM45" s="130"/>
      <c r="OYN45" s="130"/>
      <c r="OYO45" s="131"/>
      <c r="OYP45" s="134"/>
      <c r="OYQ45" s="130"/>
      <c r="OYR45" s="133"/>
      <c r="OYS45" s="145"/>
      <c r="OYT45" s="129"/>
      <c r="OYU45" s="130"/>
      <c r="OYV45" s="130"/>
      <c r="OYW45" s="131"/>
      <c r="OYX45" s="134"/>
      <c r="OYY45" s="130"/>
      <c r="OYZ45" s="133"/>
      <c r="OZA45" s="145"/>
      <c r="OZB45" s="129"/>
      <c r="OZC45" s="130"/>
      <c r="OZD45" s="130"/>
      <c r="OZE45" s="131"/>
      <c r="OZF45" s="134"/>
      <c r="OZG45" s="130"/>
      <c r="OZH45" s="133"/>
      <c r="OZI45" s="145"/>
      <c r="OZJ45" s="129"/>
      <c r="OZK45" s="130"/>
      <c r="OZL45" s="130"/>
      <c r="OZM45" s="131"/>
      <c r="OZN45" s="134"/>
      <c r="OZO45" s="130"/>
      <c r="OZP45" s="133"/>
      <c r="OZQ45" s="145"/>
      <c r="OZR45" s="129"/>
      <c r="OZS45" s="130"/>
      <c r="OZT45" s="130"/>
      <c r="OZU45" s="131"/>
      <c r="OZV45" s="134"/>
      <c r="OZW45" s="130"/>
      <c r="OZX45" s="133"/>
      <c r="OZY45" s="145"/>
      <c r="OZZ45" s="129"/>
      <c r="PAA45" s="130"/>
      <c r="PAB45" s="130"/>
      <c r="PAC45" s="131"/>
      <c r="PAD45" s="134"/>
      <c r="PAE45" s="130"/>
      <c r="PAF45" s="133"/>
      <c r="PAG45" s="145"/>
      <c r="PAH45" s="129"/>
      <c r="PAI45" s="130"/>
      <c r="PAJ45" s="130"/>
      <c r="PAK45" s="131"/>
      <c r="PAL45" s="134"/>
      <c r="PAM45" s="130"/>
      <c r="PAN45" s="133"/>
      <c r="PAO45" s="145"/>
      <c r="PAP45" s="129"/>
      <c r="PAQ45" s="130"/>
      <c r="PAR45" s="130"/>
      <c r="PAS45" s="131"/>
      <c r="PAT45" s="134"/>
      <c r="PAU45" s="130"/>
      <c r="PAV45" s="133"/>
      <c r="PAW45" s="145"/>
      <c r="PAX45" s="129"/>
      <c r="PAY45" s="130"/>
      <c r="PAZ45" s="130"/>
      <c r="PBA45" s="131"/>
      <c r="PBB45" s="134"/>
      <c r="PBC45" s="130"/>
      <c r="PBD45" s="133"/>
      <c r="PBE45" s="145"/>
      <c r="PBF45" s="129"/>
      <c r="PBG45" s="130"/>
      <c r="PBH45" s="130"/>
      <c r="PBI45" s="131"/>
      <c r="PBJ45" s="134"/>
      <c r="PBK45" s="130"/>
      <c r="PBL45" s="133"/>
      <c r="PBM45" s="145"/>
      <c r="PBN45" s="129"/>
      <c r="PBO45" s="130"/>
      <c r="PBP45" s="130"/>
      <c r="PBQ45" s="131"/>
      <c r="PBR45" s="134"/>
      <c r="PBS45" s="130"/>
      <c r="PBT45" s="133"/>
      <c r="PBU45" s="145"/>
      <c r="PBV45" s="129"/>
      <c r="PBW45" s="130"/>
      <c r="PBX45" s="130"/>
      <c r="PBY45" s="131"/>
      <c r="PBZ45" s="134"/>
      <c r="PCA45" s="130"/>
      <c r="PCB45" s="133"/>
      <c r="PCC45" s="145"/>
      <c r="PCD45" s="129"/>
      <c r="PCE45" s="130"/>
      <c r="PCF45" s="130"/>
      <c r="PCG45" s="131"/>
      <c r="PCH45" s="134"/>
      <c r="PCI45" s="130"/>
      <c r="PCJ45" s="133"/>
      <c r="PCK45" s="145"/>
      <c r="PCL45" s="129"/>
      <c r="PCM45" s="130"/>
      <c r="PCN45" s="130"/>
      <c r="PCO45" s="131"/>
      <c r="PCP45" s="134"/>
      <c r="PCQ45" s="130"/>
      <c r="PCR45" s="133"/>
      <c r="PCS45" s="145"/>
      <c r="PCT45" s="129"/>
      <c r="PCU45" s="130"/>
      <c r="PCV45" s="130"/>
      <c r="PCW45" s="131"/>
      <c r="PCX45" s="134"/>
      <c r="PCY45" s="130"/>
      <c r="PCZ45" s="133"/>
      <c r="PDA45" s="145"/>
      <c r="PDB45" s="129"/>
      <c r="PDC45" s="130"/>
      <c r="PDD45" s="130"/>
      <c r="PDE45" s="131"/>
      <c r="PDF45" s="134"/>
      <c r="PDG45" s="130"/>
      <c r="PDH45" s="133"/>
      <c r="PDI45" s="145"/>
      <c r="PDJ45" s="129"/>
      <c r="PDK45" s="130"/>
      <c r="PDL45" s="130"/>
      <c r="PDM45" s="131"/>
      <c r="PDN45" s="134"/>
      <c r="PDO45" s="130"/>
      <c r="PDP45" s="133"/>
      <c r="PDQ45" s="145"/>
      <c r="PDR45" s="129"/>
      <c r="PDS45" s="130"/>
      <c r="PDT45" s="130"/>
      <c r="PDU45" s="131"/>
      <c r="PDV45" s="134"/>
      <c r="PDW45" s="130"/>
      <c r="PDX45" s="133"/>
      <c r="PDY45" s="145"/>
      <c r="PDZ45" s="129"/>
      <c r="PEA45" s="130"/>
      <c r="PEB45" s="130"/>
      <c r="PEC45" s="131"/>
      <c r="PED45" s="134"/>
      <c r="PEE45" s="130"/>
      <c r="PEF45" s="133"/>
      <c r="PEG45" s="145"/>
      <c r="PEH45" s="129"/>
      <c r="PEI45" s="130"/>
      <c r="PEJ45" s="130"/>
      <c r="PEK45" s="131"/>
      <c r="PEL45" s="134"/>
      <c r="PEM45" s="130"/>
      <c r="PEN45" s="133"/>
      <c r="PEO45" s="145"/>
      <c r="PEP45" s="129"/>
      <c r="PEQ45" s="130"/>
      <c r="PER45" s="130"/>
      <c r="PES45" s="131"/>
      <c r="PET45" s="134"/>
      <c r="PEU45" s="130"/>
      <c r="PEV45" s="133"/>
      <c r="PEW45" s="145"/>
      <c r="PEX45" s="129"/>
      <c r="PEY45" s="130"/>
      <c r="PEZ45" s="130"/>
      <c r="PFA45" s="131"/>
      <c r="PFB45" s="134"/>
      <c r="PFC45" s="130"/>
      <c r="PFD45" s="133"/>
      <c r="PFE45" s="145"/>
      <c r="PFF45" s="129"/>
      <c r="PFG45" s="130"/>
      <c r="PFH45" s="130"/>
      <c r="PFI45" s="131"/>
      <c r="PFJ45" s="134"/>
      <c r="PFK45" s="130"/>
      <c r="PFL45" s="133"/>
      <c r="PFM45" s="145"/>
      <c r="PFN45" s="129"/>
      <c r="PFO45" s="130"/>
      <c r="PFP45" s="130"/>
      <c r="PFQ45" s="131"/>
      <c r="PFR45" s="134"/>
      <c r="PFS45" s="130"/>
      <c r="PFT45" s="133"/>
      <c r="PFU45" s="145"/>
      <c r="PFV45" s="129"/>
      <c r="PFW45" s="130"/>
      <c r="PFX45" s="130"/>
      <c r="PFY45" s="131"/>
      <c r="PFZ45" s="134"/>
      <c r="PGA45" s="130"/>
      <c r="PGB45" s="133"/>
      <c r="PGC45" s="145"/>
      <c r="PGD45" s="129"/>
      <c r="PGE45" s="130"/>
      <c r="PGF45" s="130"/>
      <c r="PGG45" s="131"/>
      <c r="PGH45" s="134"/>
      <c r="PGI45" s="130"/>
      <c r="PGJ45" s="133"/>
      <c r="PGK45" s="145"/>
      <c r="PGL45" s="129"/>
      <c r="PGM45" s="130"/>
      <c r="PGN45" s="130"/>
      <c r="PGO45" s="131"/>
      <c r="PGP45" s="134"/>
      <c r="PGQ45" s="130"/>
      <c r="PGR45" s="133"/>
      <c r="PGS45" s="145"/>
      <c r="PGT45" s="129"/>
      <c r="PGU45" s="130"/>
      <c r="PGV45" s="130"/>
      <c r="PGW45" s="131"/>
      <c r="PGX45" s="134"/>
      <c r="PGY45" s="130"/>
      <c r="PGZ45" s="133"/>
      <c r="PHA45" s="145"/>
      <c r="PHB45" s="129"/>
      <c r="PHC45" s="130"/>
      <c r="PHD45" s="130"/>
      <c r="PHE45" s="131"/>
      <c r="PHF45" s="134"/>
      <c r="PHG45" s="130"/>
      <c r="PHH45" s="133"/>
      <c r="PHI45" s="145"/>
      <c r="PHJ45" s="129"/>
      <c r="PHK45" s="130"/>
      <c r="PHL45" s="130"/>
      <c r="PHM45" s="131"/>
      <c r="PHN45" s="134"/>
      <c r="PHO45" s="130"/>
      <c r="PHP45" s="133"/>
      <c r="PHQ45" s="145"/>
      <c r="PHR45" s="129"/>
      <c r="PHS45" s="130"/>
      <c r="PHT45" s="130"/>
      <c r="PHU45" s="131"/>
      <c r="PHV45" s="134"/>
      <c r="PHW45" s="130"/>
      <c r="PHX45" s="133"/>
      <c r="PHY45" s="145"/>
      <c r="PHZ45" s="129"/>
      <c r="PIA45" s="130"/>
      <c r="PIB45" s="130"/>
      <c r="PIC45" s="131"/>
      <c r="PID45" s="134"/>
      <c r="PIE45" s="130"/>
      <c r="PIF45" s="133"/>
      <c r="PIG45" s="145"/>
      <c r="PIH45" s="129"/>
      <c r="PII45" s="130"/>
      <c r="PIJ45" s="130"/>
      <c r="PIK45" s="131"/>
      <c r="PIL45" s="134"/>
      <c r="PIM45" s="130"/>
      <c r="PIN45" s="133"/>
      <c r="PIO45" s="145"/>
      <c r="PIP45" s="129"/>
      <c r="PIQ45" s="130"/>
      <c r="PIR45" s="130"/>
      <c r="PIS45" s="131"/>
      <c r="PIT45" s="134"/>
      <c r="PIU45" s="130"/>
      <c r="PIV45" s="133"/>
      <c r="PIW45" s="145"/>
      <c r="PIX45" s="129"/>
      <c r="PIY45" s="130"/>
      <c r="PIZ45" s="130"/>
      <c r="PJA45" s="131"/>
      <c r="PJB45" s="134"/>
      <c r="PJC45" s="130"/>
      <c r="PJD45" s="133"/>
      <c r="PJE45" s="145"/>
      <c r="PJF45" s="129"/>
      <c r="PJG45" s="130"/>
      <c r="PJH45" s="130"/>
      <c r="PJI45" s="131"/>
      <c r="PJJ45" s="134"/>
      <c r="PJK45" s="130"/>
      <c r="PJL45" s="133"/>
      <c r="PJM45" s="145"/>
      <c r="PJN45" s="129"/>
      <c r="PJO45" s="130"/>
      <c r="PJP45" s="130"/>
      <c r="PJQ45" s="131"/>
      <c r="PJR45" s="134"/>
      <c r="PJS45" s="130"/>
      <c r="PJT45" s="133"/>
      <c r="PJU45" s="145"/>
      <c r="PJV45" s="129"/>
      <c r="PJW45" s="130"/>
      <c r="PJX45" s="130"/>
      <c r="PJY45" s="131"/>
      <c r="PJZ45" s="134"/>
      <c r="PKA45" s="130"/>
      <c r="PKB45" s="133"/>
      <c r="PKC45" s="145"/>
      <c r="PKD45" s="129"/>
      <c r="PKE45" s="130"/>
      <c r="PKF45" s="130"/>
      <c r="PKG45" s="131"/>
      <c r="PKH45" s="134"/>
      <c r="PKI45" s="130"/>
      <c r="PKJ45" s="133"/>
      <c r="PKK45" s="145"/>
      <c r="PKL45" s="129"/>
      <c r="PKM45" s="130"/>
      <c r="PKN45" s="130"/>
      <c r="PKO45" s="131"/>
      <c r="PKP45" s="134"/>
      <c r="PKQ45" s="130"/>
      <c r="PKR45" s="133"/>
      <c r="PKS45" s="145"/>
      <c r="PKT45" s="129"/>
      <c r="PKU45" s="130"/>
      <c r="PKV45" s="130"/>
      <c r="PKW45" s="131"/>
      <c r="PKX45" s="134"/>
      <c r="PKY45" s="130"/>
      <c r="PKZ45" s="133"/>
      <c r="PLA45" s="145"/>
      <c r="PLB45" s="129"/>
      <c r="PLC45" s="130"/>
      <c r="PLD45" s="130"/>
      <c r="PLE45" s="131"/>
      <c r="PLF45" s="134"/>
      <c r="PLG45" s="130"/>
      <c r="PLH45" s="133"/>
      <c r="PLI45" s="145"/>
      <c r="PLJ45" s="129"/>
      <c r="PLK45" s="130"/>
      <c r="PLL45" s="130"/>
      <c r="PLM45" s="131"/>
      <c r="PLN45" s="134"/>
      <c r="PLO45" s="130"/>
      <c r="PLP45" s="133"/>
      <c r="PLQ45" s="145"/>
      <c r="PLR45" s="129"/>
      <c r="PLS45" s="130"/>
      <c r="PLT45" s="130"/>
      <c r="PLU45" s="131"/>
      <c r="PLV45" s="134"/>
      <c r="PLW45" s="130"/>
      <c r="PLX45" s="133"/>
      <c r="PLY45" s="145"/>
      <c r="PLZ45" s="129"/>
      <c r="PMA45" s="130"/>
      <c r="PMB45" s="130"/>
      <c r="PMC45" s="131"/>
      <c r="PMD45" s="134"/>
      <c r="PME45" s="130"/>
      <c r="PMF45" s="133"/>
      <c r="PMG45" s="145"/>
      <c r="PMH45" s="129"/>
      <c r="PMI45" s="130"/>
      <c r="PMJ45" s="130"/>
      <c r="PMK45" s="131"/>
      <c r="PML45" s="134"/>
      <c r="PMM45" s="130"/>
      <c r="PMN45" s="133"/>
      <c r="PMO45" s="145"/>
      <c r="PMP45" s="129"/>
      <c r="PMQ45" s="130"/>
      <c r="PMR45" s="130"/>
      <c r="PMS45" s="131"/>
      <c r="PMT45" s="134"/>
      <c r="PMU45" s="130"/>
      <c r="PMV45" s="133"/>
      <c r="PMW45" s="145"/>
      <c r="PMX45" s="129"/>
      <c r="PMY45" s="130"/>
      <c r="PMZ45" s="130"/>
      <c r="PNA45" s="131"/>
      <c r="PNB45" s="134"/>
      <c r="PNC45" s="130"/>
      <c r="PND45" s="133"/>
      <c r="PNE45" s="145"/>
      <c r="PNF45" s="129"/>
      <c r="PNG45" s="130"/>
      <c r="PNH45" s="130"/>
      <c r="PNI45" s="131"/>
      <c r="PNJ45" s="134"/>
      <c r="PNK45" s="130"/>
      <c r="PNL45" s="133"/>
      <c r="PNM45" s="145"/>
      <c r="PNN45" s="129"/>
      <c r="PNO45" s="130"/>
      <c r="PNP45" s="130"/>
      <c r="PNQ45" s="131"/>
      <c r="PNR45" s="134"/>
      <c r="PNS45" s="130"/>
      <c r="PNT45" s="133"/>
      <c r="PNU45" s="145"/>
      <c r="PNV45" s="129"/>
      <c r="PNW45" s="130"/>
      <c r="PNX45" s="130"/>
      <c r="PNY45" s="131"/>
      <c r="PNZ45" s="134"/>
      <c r="POA45" s="130"/>
      <c r="POB45" s="133"/>
      <c r="POC45" s="145"/>
      <c r="POD45" s="129"/>
      <c r="POE45" s="130"/>
      <c r="POF45" s="130"/>
      <c r="POG45" s="131"/>
      <c r="POH45" s="134"/>
      <c r="POI45" s="130"/>
      <c r="POJ45" s="133"/>
      <c r="POK45" s="145"/>
      <c r="POL45" s="129"/>
      <c r="POM45" s="130"/>
      <c r="PON45" s="130"/>
      <c r="POO45" s="131"/>
      <c r="POP45" s="134"/>
      <c r="POQ45" s="130"/>
      <c r="POR45" s="133"/>
      <c r="POS45" s="145"/>
      <c r="POT45" s="129"/>
      <c r="POU45" s="130"/>
      <c r="POV45" s="130"/>
      <c r="POW45" s="131"/>
      <c r="POX45" s="134"/>
      <c r="POY45" s="130"/>
      <c r="POZ45" s="133"/>
      <c r="PPA45" s="145"/>
      <c r="PPB45" s="129"/>
      <c r="PPC45" s="130"/>
      <c r="PPD45" s="130"/>
      <c r="PPE45" s="131"/>
      <c r="PPF45" s="134"/>
      <c r="PPG45" s="130"/>
      <c r="PPH45" s="133"/>
      <c r="PPI45" s="145"/>
      <c r="PPJ45" s="129"/>
      <c r="PPK45" s="130"/>
      <c r="PPL45" s="130"/>
      <c r="PPM45" s="131"/>
      <c r="PPN45" s="134"/>
      <c r="PPO45" s="130"/>
      <c r="PPP45" s="133"/>
      <c r="PPQ45" s="145"/>
      <c r="PPR45" s="129"/>
      <c r="PPS45" s="130"/>
      <c r="PPT45" s="130"/>
      <c r="PPU45" s="131"/>
      <c r="PPV45" s="134"/>
      <c r="PPW45" s="130"/>
      <c r="PPX45" s="133"/>
      <c r="PPY45" s="145"/>
      <c r="PPZ45" s="129"/>
      <c r="PQA45" s="130"/>
      <c r="PQB45" s="130"/>
      <c r="PQC45" s="131"/>
      <c r="PQD45" s="134"/>
      <c r="PQE45" s="130"/>
      <c r="PQF45" s="133"/>
      <c r="PQG45" s="145"/>
      <c r="PQH45" s="129"/>
      <c r="PQI45" s="130"/>
      <c r="PQJ45" s="130"/>
      <c r="PQK45" s="131"/>
      <c r="PQL45" s="134"/>
      <c r="PQM45" s="130"/>
      <c r="PQN45" s="133"/>
      <c r="PQO45" s="145"/>
      <c r="PQP45" s="129"/>
      <c r="PQQ45" s="130"/>
      <c r="PQR45" s="130"/>
      <c r="PQS45" s="131"/>
      <c r="PQT45" s="134"/>
      <c r="PQU45" s="130"/>
      <c r="PQV45" s="133"/>
      <c r="PQW45" s="145"/>
      <c r="PQX45" s="129"/>
      <c r="PQY45" s="130"/>
      <c r="PQZ45" s="130"/>
      <c r="PRA45" s="131"/>
      <c r="PRB45" s="134"/>
      <c r="PRC45" s="130"/>
      <c r="PRD45" s="133"/>
      <c r="PRE45" s="145"/>
      <c r="PRF45" s="129"/>
      <c r="PRG45" s="130"/>
      <c r="PRH45" s="130"/>
      <c r="PRI45" s="131"/>
      <c r="PRJ45" s="134"/>
      <c r="PRK45" s="130"/>
      <c r="PRL45" s="133"/>
      <c r="PRM45" s="145"/>
      <c r="PRN45" s="129"/>
      <c r="PRO45" s="130"/>
      <c r="PRP45" s="130"/>
      <c r="PRQ45" s="131"/>
      <c r="PRR45" s="134"/>
      <c r="PRS45" s="130"/>
      <c r="PRT45" s="133"/>
      <c r="PRU45" s="145"/>
      <c r="PRV45" s="129"/>
      <c r="PRW45" s="130"/>
      <c r="PRX45" s="130"/>
      <c r="PRY45" s="131"/>
      <c r="PRZ45" s="134"/>
      <c r="PSA45" s="130"/>
      <c r="PSB45" s="133"/>
      <c r="PSC45" s="145"/>
      <c r="PSD45" s="129"/>
      <c r="PSE45" s="130"/>
      <c r="PSF45" s="130"/>
      <c r="PSG45" s="131"/>
      <c r="PSH45" s="134"/>
      <c r="PSI45" s="130"/>
      <c r="PSJ45" s="133"/>
      <c r="PSK45" s="145"/>
      <c r="PSL45" s="129"/>
      <c r="PSM45" s="130"/>
      <c r="PSN45" s="130"/>
      <c r="PSO45" s="131"/>
      <c r="PSP45" s="134"/>
      <c r="PSQ45" s="130"/>
      <c r="PSR45" s="133"/>
      <c r="PSS45" s="145"/>
      <c r="PST45" s="129"/>
      <c r="PSU45" s="130"/>
      <c r="PSV45" s="130"/>
      <c r="PSW45" s="131"/>
      <c r="PSX45" s="134"/>
      <c r="PSY45" s="130"/>
      <c r="PSZ45" s="133"/>
      <c r="PTA45" s="145"/>
      <c r="PTB45" s="129"/>
      <c r="PTC45" s="130"/>
      <c r="PTD45" s="130"/>
      <c r="PTE45" s="131"/>
      <c r="PTF45" s="134"/>
      <c r="PTG45" s="130"/>
      <c r="PTH45" s="133"/>
      <c r="PTI45" s="145"/>
      <c r="PTJ45" s="129"/>
      <c r="PTK45" s="130"/>
      <c r="PTL45" s="130"/>
      <c r="PTM45" s="131"/>
      <c r="PTN45" s="134"/>
      <c r="PTO45" s="130"/>
      <c r="PTP45" s="133"/>
      <c r="PTQ45" s="145"/>
      <c r="PTR45" s="129"/>
      <c r="PTS45" s="130"/>
      <c r="PTT45" s="130"/>
      <c r="PTU45" s="131"/>
      <c r="PTV45" s="134"/>
      <c r="PTW45" s="130"/>
      <c r="PTX45" s="133"/>
      <c r="PTY45" s="145"/>
      <c r="PTZ45" s="129"/>
      <c r="PUA45" s="130"/>
      <c r="PUB45" s="130"/>
      <c r="PUC45" s="131"/>
      <c r="PUD45" s="134"/>
      <c r="PUE45" s="130"/>
      <c r="PUF45" s="133"/>
      <c r="PUG45" s="145"/>
      <c r="PUH45" s="129"/>
      <c r="PUI45" s="130"/>
      <c r="PUJ45" s="130"/>
      <c r="PUK45" s="131"/>
      <c r="PUL45" s="134"/>
      <c r="PUM45" s="130"/>
      <c r="PUN45" s="133"/>
      <c r="PUO45" s="145"/>
      <c r="PUP45" s="129"/>
      <c r="PUQ45" s="130"/>
      <c r="PUR45" s="130"/>
      <c r="PUS45" s="131"/>
      <c r="PUT45" s="134"/>
      <c r="PUU45" s="130"/>
      <c r="PUV45" s="133"/>
      <c r="PUW45" s="145"/>
      <c r="PUX45" s="129"/>
      <c r="PUY45" s="130"/>
      <c r="PUZ45" s="130"/>
      <c r="PVA45" s="131"/>
      <c r="PVB45" s="134"/>
      <c r="PVC45" s="130"/>
      <c r="PVD45" s="133"/>
      <c r="PVE45" s="145"/>
      <c r="PVF45" s="129"/>
      <c r="PVG45" s="130"/>
      <c r="PVH45" s="130"/>
      <c r="PVI45" s="131"/>
      <c r="PVJ45" s="134"/>
      <c r="PVK45" s="130"/>
      <c r="PVL45" s="133"/>
      <c r="PVM45" s="145"/>
      <c r="PVN45" s="129"/>
      <c r="PVO45" s="130"/>
      <c r="PVP45" s="130"/>
      <c r="PVQ45" s="131"/>
      <c r="PVR45" s="134"/>
      <c r="PVS45" s="130"/>
      <c r="PVT45" s="133"/>
      <c r="PVU45" s="145"/>
      <c r="PVV45" s="129"/>
      <c r="PVW45" s="130"/>
      <c r="PVX45" s="130"/>
      <c r="PVY45" s="131"/>
      <c r="PVZ45" s="134"/>
      <c r="PWA45" s="130"/>
      <c r="PWB45" s="133"/>
      <c r="PWC45" s="145"/>
      <c r="PWD45" s="129"/>
      <c r="PWE45" s="130"/>
      <c r="PWF45" s="130"/>
      <c r="PWG45" s="131"/>
      <c r="PWH45" s="134"/>
      <c r="PWI45" s="130"/>
      <c r="PWJ45" s="133"/>
      <c r="PWK45" s="145"/>
      <c r="PWL45" s="129"/>
      <c r="PWM45" s="130"/>
      <c r="PWN45" s="130"/>
      <c r="PWO45" s="131"/>
      <c r="PWP45" s="134"/>
      <c r="PWQ45" s="130"/>
      <c r="PWR45" s="133"/>
      <c r="PWS45" s="145"/>
      <c r="PWT45" s="129"/>
      <c r="PWU45" s="130"/>
      <c r="PWV45" s="130"/>
      <c r="PWW45" s="131"/>
      <c r="PWX45" s="134"/>
      <c r="PWY45" s="130"/>
      <c r="PWZ45" s="133"/>
      <c r="PXA45" s="145"/>
      <c r="PXB45" s="129"/>
      <c r="PXC45" s="130"/>
      <c r="PXD45" s="130"/>
      <c r="PXE45" s="131"/>
      <c r="PXF45" s="134"/>
      <c r="PXG45" s="130"/>
      <c r="PXH45" s="133"/>
      <c r="PXI45" s="145"/>
      <c r="PXJ45" s="129"/>
      <c r="PXK45" s="130"/>
      <c r="PXL45" s="130"/>
      <c r="PXM45" s="131"/>
      <c r="PXN45" s="134"/>
      <c r="PXO45" s="130"/>
      <c r="PXP45" s="133"/>
      <c r="PXQ45" s="145"/>
      <c r="PXR45" s="129"/>
      <c r="PXS45" s="130"/>
      <c r="PXT45" s="130"/>
      <c r="PXU45" s="131"/>
      <c r="PXV45" s="134"/>
      <c r="PXW45" s="130"/>
      <c r="PXX45" s="133"/>
      <c r="PXY45" s="145"/>
      <c r="PXZ45" s="129"/>
      <c r="PYA45" s="130"/>
      <c r="PYB45" s="130"/>
      <c r="PYC45" s="131"/>
      <c r="PYD45" s="134"/>
      <c r="PYE45" s="130"/>
      <c r="PYF45" s="133"/>
      <c r="PYG45" s="145"/>
      <c r="PYH45" s="129"/>
      <c r="PYI45" s="130"/>
      <c r="PYJ45" s="130"/>
      <c r="PYK45" s="131"/>
      <c r="PYL45" s="134"/>
      <c r="PYM45" s="130"/>
      <c r="PYN45" s="133"/>
      <c r="PYO45" s="145"/>
      <c r="PYP45" s="129"/>
      <c r="PYQ45" s="130"/>
      <c r="PYR45" s="130"/>
      <c r="PYS45" s="131"/>
      <c r="PYT45" s="134"/>
      <c r="PYU45" s="130"/>
      <c r="PYV45" s="133"/>
      <c r="PYW45" s="145"/>
      <c r="PYX45" s="129"/>
      <c r="PYY45" s="130"/>
      <c r="PYZ45" s="130"/>
      <c r="PZA45" s="131"/>
      <c r="PZB45" s="134"/>
      <c r="PZC45" s="130"/>
      <c r="PZD45" s="133"/>
      <c r="PZE45" s="145"/>
      <c r="PZF45" s="129"/>
      <c r="PZG45" s="130"/>
      <c r="PZH45" s="130"/>
      <c r="PZI45" s="131"/>
      <c r="PZJ45" s="134"/>
      <c r="PZK45" s="130"/>
      <c r="PZL45" s="133"/>
      <c r="PZM45" s="145"/>
      <c r="PZN45" s="129"/>
      <c r="PZO45" s="130"/>
      <c r="PZP45" s="130"/>
      <c r="PZQ45" s="131"/>
      <c r="PZR45" s="134"/>
      <c r="PZS45" s="130"/>
      <c r="PZT45" s="133"/>
      <c r="PZU45" s="145"/>
      <c r="PZV45" s="129"/>
      <c r="PZW45" s="130"/>
      <c r="PZX45" s="130"/>
      <c r="PZY45" s="131"/>
      <c r="PZZ45" s="134"/>
      <c r="QAA45" s="130"/>
      <c r="QAB45" s="133"/>
      <c r="QAC45" s="145"/>
      <c r="QAD45" s="129"/>
      <c r="QAE45" s="130"/>
      <c r="QAF45" s="130"/>
      <c r="QAG45" s="131"/>
      <c r="QAH45" s="134"/>
      <c r="QAI45" s="130"/>
      <c r="QAJ45" s="133"/>
      <c r="QAK45" s="145"/>
      <c r="QAL45" s="129"/>
      <c r="QAM45" s="130"/>
      <c r="QAN45" s="130"/>
      <c r="QAO45" s="131"/>
      <c r="QAP45" s="134"/>
      <c r="QAQ45" s="130"/>
      <c r="QAR45" s="133"/>
      <c r="QAS45" s="145"/>
      <c r="QAT45" s="129"/>
      <c r="QAU45" s="130"/>
      <c r="QAV45" s="130"/>
      <c r="QAW45" s="131"/>
      <c r="QAX45" s="134"/>
      <c r="QAY45" s="130"/>
      <c r="QAZ45" s="133"/>
      <c r="QBA45" s="145"/>
      <c r="QBB45" s="129"/>
      <c r="QBC45" s="130"/>
      <c r="QBD45" s="130"/>
      <c r="QBE45" s="131"/>
      <c r="QBF45" s="134"/>
      <c r="QBG45" s="130"/>
      <c r="QBH45" s="133"/>
      <c r="QBI45" s="145"/>
      <c r="QBJ45" s="129"/>
      <c r="QBK45" s="130"/>
      <c r="QBL45" s="130"/>
      <c r="QBM45" s="131"/>
      <c r="QBN45" s="134"/>
      <c r="QBO45" s="130"/>
      <c r="QBP45" s="133"/>
      <c r="QBQ45" s="145"/>
      <c r="QBR45" s="129"/>
      <c r="QBS45" s="130"/>
      <c r="QBT45" s="130"/>
      <c r="QBU45" s="131"/>
      <c r="QBV45" s="134"/>
      <c r="QBW45" s="130"/>
      <c r="QBX45" s="133"/>
      <c r="QBY45" s="145"/>
      <c r="QBZ45" s="129"/>
      <c r="QCA45" s="130"/>
      <c r="QCB45" s="130"/>
      <c r="QCC45" s="131"/>
      <c r="QCD45" s="134"/>
      <c r="QCE45" s="130"/>
      <c r="QCF45" s="133"/>
      <c r="QCG45" s="145"/>
      <c r="QCH45" s="129"/>
      <c r="QCI45" s="130"/>
      <c r="QCJ45" s="130"/>
      <c r="QCK45" s="131"/>
      <c r="QCL45" s="134"/>
      <c r="QCM45" s="130"/>
      <c r="QCN45" s="133"/>
      <c r="QCO45" s="145"/>
      <c r="QCP45" s="129"/>
      <c r="QCQ45" s="130"/>
      <c r="QCR45" s="130"/>
      <c r="QCS45" s="131"/>
      <c r="QCT45" s="134"/>
      <c r="QCU45" s="130"/>
      <c r="QCV45" s="133"/>
      <c r="QCW45" s="145"/>
      <c r="QCX45" s="129"/>
      <c r="QCY45" s="130"/>
      <c r="QCZ45" s="130"/>
      <c r="QDA45" s="131"/>
      <c r="QDB45" s="134"/>
      <c r="QDC45" s="130"/>
      <c r="QDD45" s="133"/>
      <c r="QDE45" s="145"/>
      <c r="QDF45" s="129"/>
      <c r="QDG45" s="130"/>
      <c r="QDH45" s="130"/>
      <c r="QDI45" s="131"/>
      <c r="QDJ45" s="134"/>
      <c r="QDK45" s="130"/>
      <c r="QDL45" s="133"/>
      <c r="QDM45" s="145"/>
      <c r="QDN45" s="129"/>
      <c r="QDO45" s="130"/>
      <c r="QDP45" s="130"/>
      <c r="QDQ45" s="131"/>
      <c r="QDR45" s="134"/>
      <c r="QDS45" s="130"/>
      <c r="QDT45" s="133"/>
      <c r="QDU45" s="145"/>
      <c r="QDV45" s="129"/>
      <c r="QDW45" s="130"/>
      <c r="QDX45" s="130"/>
      <c r="QDY45" s="131"/>
      <c r="QDZ45" s="134"/>
      <c r="QEA45" s="130"/>
      <c r="QEB45" s="133"/>
      <c r="QEC45" s="145"/>
      <c r="QED45" s="129"/>
      <c r="QEE45" s="130"/>
      <c r="QEF45" s="130"/>
      <c r="QEG45" s="131"/>
      <c r="QEH45" s="134"/>
      <c r="QEI45" s="130"/>
      <c r="QEJ45" s="133"/>
      <c r="QEK45" s="145"/>
      <c r="QEL45" s="129"/>
      <c r="QEM45" s="130"/>
      <c r="QEN45" s="130"/>
      <c r="QEO45" s="131"/>
      <c r="QEP45" s="134"/>
      <c r="QEQ45" s="130"/>
      <c r="QER45" s="133"/>
      <c r="QES45" s="145"/>
      <c r="QET45" s="129"/>
      <c r="QEU45" s="130"/>
      <c r="QEV45" s="130"/>
      <c r="QEW45" s="131"/>
      <c r="QEX45" s="134"/>
      <c r="QEY45" s="130"/>
      <c r="QEZ45" s="133"/>
      <c r="QFA45" s="145"/>
      <c r="QFB45" s="129"/>
      <c r="QFC45" s="130"/>
      <c r="QFD45" s="130"/>
      <c r="QFE45" s="131"/>
      <c r="QFF45" s="134"/>
      <c r="QFG45" s="130"/>
      <c r="QFH45" s="133"/>
      <c r="QFI45" s="145"/>
      <c r="QFJ45" s="129"/>
      <c r="QFK45" s="130"/>
      <c r="QFL45" s="130"/>
      <c r="QFM45" s="131"/>
      <c r="QFN45" s="134"/>
      <c r="QFO45" s="130"/>
      <c r="QFP45" s="133"/>
      <c r="QFQ45" s="145"/>
      <c r="QFR45" s="129"/>
      <c r="QFS45" s="130"/>
      <c r="QFT45" s="130"/>
      <c r="QFU45" s="131"/>
      <c r="QFV45" s="134"/>
      <c r="QFW45" s="130"/>
      <c r="QFX45" s="133"/>
      <c r="QFY45" s="145"/>
      <c r="QFZ45" s="129"/>
      <c r="QGA45" s="130"/>
      <c r="QGB45" s="130"/>
      <c r="QGC45" s="131"/>
      <c r="QGD45" s="134"/>
      <c r="QGE45" s="130"/>
      <c r="QGF45" s="133"/>
      <c r="QGG45" s="145"/>
      <c r="QGH45" s="129"/>
      <c r="QGI45" s="130"/>
      <c r="QGJ45" s="130"/>
      <c r="QGK45" s="131"/>
      <c r="QGL45" s="134"/>
      <c r="QGM45" s="130"/>
      <c r="QGN45" s="133"/>
      <c r="QGO45" s="145"/>
      <c r="QGP45" s="129"/>
      <c r="QGQ45" s="130"/>
      <c r="QGR45" s="130"/>
      <c r="QGS45" s="131"/>
      <c r="QGT45" s="134"/>
      <c r="QGU45" s="130"/>
      <c r="QGV45" s="133"/>
      <c r="QGW45" s="145"/>
      <c r="QGX45" s="129"/>
      <c r="QGY45" s="130"/>
      <c r="QGZ45" s="130"/>
      <c r="QHA45" s="131"/>
      <c r="QHB45" s="134"/>
      <c r="QHC45" s="130"/>
      <c r="QHD45" s="133"/>
      <c r="QHE45" s="145"/>
      <c r="QHF45" s="129"/>
      <c r="QHG45" s="130"/>
      <c r="QHH45" s="130"/>
      <c r="QHI45" s="131"/>
      <c r="QHJ45" s="134"/>
      <c r="QHK45" s="130"/>
      <c r="QHL45" s="133"/>
      <c r="QHM45" s="145"/>
      <c r="QHN45" s="129"/>
      <c r="QHO45" s="130"/>
      <c r="QHP45" s="130"/>
      <c r="QHQ45" s="131"/>
      <c r="QHR45" s="134"/>
      <c r="QHS45" s="130"/>
      <c r="QHT45" s="133"/>
      <c r="QHU45" s="145"/>
      <c r="QHV45" s="129"/>
      <c r="QHW45" s="130"/>
      <c r="QHX45" s="130"/>
      <c r="QHY45" s="131"/>
      <c r="QHZ45" s="134"/>
      <c r="QIA45" s="130"/>
      <c r="QIB45" s="133"/>
      <c r="QIC45" s="145"/>
      <c r="QID45" s="129"/>
      <c r="QIE45" s="130"/>
      <c r="QIF45" s="130"/>
      <c r="QIG45" s="131"/>
      <c r="QIH45" s="134"/>
      <c r="QII45" s="130"/>
      <c r="QIJ45" s="133"/>
      <c r="QIK45" s="145"/>
      <c r="QIL45" s="129"/>
      <c r="QIM45" s="130"/>
      <c r="QIN45" s="130"/>
      <c r="QIO45" s="131"/>
      <c r="QIP45" s="134"/>
      <c r="QIQ45" s="130"/>
      <c r="QIR45" s="133"/>
      <c r="QIS45" s="145"/>
      <c r="QIT45" s="129"/>
      <c r="QIU45" s="130"/>
      <c r="QIV45" s="130"/>
      <c r="QIW45" s="131"/>
      <c r="QIX45" s="134"/>
      <c r="QIY45" s="130"/>
      <c r="QIZ45" s="133"/>
      <c r="QJA45" s="145"/>
      <c r="QJB45" s="129"/>
      <c r="QJC45" s="130"/>
      <c r="QJD45" s="130"/>
      <c r="QJE45" s="131"/>
      <c r="QJF45" s="134"/>
      <c r="QJG45" s="130"/>
      <c r="QJH45" s="133"/>
      <c r="QJI45" s="145"/>
      <c r="QJJ45" s="129"/>
      <c r="QJK45" s="130"/>
      <c r="QJL45" s="130"/>
      <c r="QJM45" s="131"/>
      <c r="QJN45" s="134"/>
      <c r="QJO45" s="130"/>
      <c r="QJP45" s="133"/>
      <c r="QJQ45" s="145"/>
      <c r="QJR45" s="129"/>
      <c r="QJS45" s="130"/>
      <c r="QJT45" s="130"/>
      <c r="QJU45" s="131"/>
      <c r="QJV45" s="134"/>
      <c r="QJW45" s="130"/>
      <c r="QJX45" s="133"/>
      <c r="QJY45" s="145"/>
      <c r="QJZ45" s="129"/>
      <c r="QKA45" s="130"/>
      <c r="QKB45" s="130"/>
      <c r="QKC45" s="131"/>
      <c r="QKD45" s="134"/>
      <c r="QKE45" s="130"/>
      <c r="QKF45" s="133"/>
      <c r="QKG45" s="145"/>
      <c r="QKH45" s="129"/>
      <c r="QKI45" s="130"/>
      <c r="QKJ45" s="130"/>
      <c r="QKK45" s="131"/>
      <c r="QKL45" s="134"/>
      <c r="QKM45" s="130"/>
      <c r="QKN45" s="133"/>
      <c r="QKO45" s="145"/>
      <c r="QKP45" s="129"/>
      <c r="QKQ45" s="130"/>
      <c r="QKR45" s="130"/>
      <c r="QKS45" s="131"/>
      <c r="QKT45" s="134"/>
      <c r="QKU45" s="130"/>
      <c r="QKV45" s="133"/>
      <c r="QKW45" s="145"/>
      <c r="QKX45" s="129"/>
      <c r="QKY45" s="130"/>
      <c r="QKZ45" s="130"/>
      <c r="QLA45" s="131"/>
      <c r="QLB45" s="134"/>
      <c r="QLC45" s="130"/>
      <c r="QLD45" s="133"/>
      <c r="QLE45" s="145"/>
      <c r="QLF45" s="129"/>
      <c r="QLG45" s="130"/>
      <c r="QLH45" s="130"/>
      <c r="QLI45" s="131"/>
      <c r="QLJ45" s="134"/>
      <c r="QLK45" s="130"/>
      <c r="QLL45" s="133"/>
      <c r="QLM45" s="145"/>
      <c r="QLN45" s="129"/>
      <c r="QLO45" s="130"/>
      <c r="QLP45" s="130"/>
      <c r="QLQ45" s="131"/>
      <c r="QLR45" s="134"/>
      <c r="QLS45" s="130"/>
      <c r="QLT45" s="133"/>
      <c r="QLU45" s="145"/>
      <c r="QLV45" s="129"/>
      <c r="QLW45" s="130"/>
      <c r="QLX45" s="130"/>
      <c r="QLY45" s="131"/>
      <c r="QLZ45" s="134"/>
      <c r="QMA45" s="130"/>
      <c r="QMB45" s="133"/>
      <c r="QMC45" s="145"/>
      <c r="QMD45" s="129"/>
      <c r="QME45" s="130"/>
      <c r="QMF45" s="130"/>
      <c r="QMG45" s="131"/>
      <c r="QMH45" s="134"/>
      <c r="QMI45" s="130"/>
      <c r="QMJ45" s="133"/>
      <c r="QMK45" s="145"/>
      <c r="QML45" s="129"/>
      <c r="QMM45" s="130"/>
      <c r="QMN45" s="130"/>
      <c r="QMO45" s="131"/>
      <c r="QMP45" s="134"/>
      <c r="QMQ45" s="130"/>
      <c r="QMR45" s="133"/>
      <c r="QMS45" s="145"/>
      <c r="QMT45" s="129"/>
      <c r="QMU45" s="130"/>
      <c r="QMV45" s="130"/>
      <c r="QMW45" s="131"/>
      <c r="QMX45" s="134"/>
      <c r="QMY45" s="130"/>
      <c r="QMZ45" s="133"/>
      <c r="QNA45" s="145"/>
      <c r="QNB45" s="129"/>
      <c r="QNC45" s="130"/>
      <c r="QND45" s="130"/>
      <c r="QNE45" s="131"/>
      <c r="QNF45" s="134"/>
      <c r="QNG45" s="130"/>
      <c r="QNH45" s="133"/>
      <c r="QNI45" s="145"/>
      <c r="QNJ45" s="129"/>
      <c r="QNK45" s="130"/>
      <c r="QNL45" s="130"/>
      <c r="QNM45" s="131"/>
      <c r="QNN45" s="134"/>
      <c r="QNO45" s="130"/>
      <c r="QNP45" s="133"/>
      <c r="QNQ45" s="145"/>
      <c r="QNR45" s="129"/>
      <c r="QNS45" s="130"/>
      <c r="QNT45" s="130"/>
      <c r="QNU45" s="131"/>
      <c r="QNV45" s="134"/>
      <c r="QNW45" s="130"/>
      <c r="QNX45" s="133"/>
      <c r="QNY45" s="145"/>
      <c r="QNZ45" s="129"/>
      <c r="QOA45" s="130"/>
      <c r="QOB45" s="130"/>
      <c r="QOC45" s="131"/>
      <c r="QOD45" s="134"/>
      <c r="QOE45" s="130"/>
      <c r="QOF45" s="133"/>
      <c r="QOG45" s="145"/>
      <c r="QOH45" s="129"/>
      <c r="QOI45" s="130"/>
      <c r="QOJ45" s="130"/>
      <c r="QOK45" s="131"/>
      <c r="QOL45" s="134"/>
      <c r="QOM45" s="130"/>
      <c r="QON45" s="133"/>
      <c r="QOO45" s="145"/>
      <c r="QOP45" s="129"/>
      <c r="QOQ45" s="130"/>
      <c r="QOR45" s="130"/>
      <c r="QOS45" s="131"/>
      <c r="QOT45" s="134"/>
      <c r="QOU45" s="130"/>
      <c r="QOV45" s="133"/>
      <c r="QOW45" s="145"/>
      <c r="QOX45" s="129"/>
      <c r="QOY45" s="130"/>
      <c r="QOZ45" s="130"/>
      <c r="QPA45" s="131"/>
      <c r="QPB45" s="134"/>
      <c r="QPC45" s="130"/>
      <c r="QPD45" s="133"/>
      <c r="QPE45" s="145"/>
      <c r="QPF45" s="129"/>
      <c r="QPG45" s="130"/>
      <c r="QPH45" s="130"/>
      <c r="QPI45" s="131"/>
      <c r="QPJ45" s="134"/>
      <c r="QPK45" s="130"/>
      <c r="QPL45" s="133"/>
      <c r="QPM45" s="145"/>
      <c r="QPN45" s="129"/>
      <c r="QPO45" s="130"/>
      <c r="QPP45" s="130"/>
      <c r="QPQ45" s="131"/>
      <c r="QPR45" s="134"/>
      <c r="QPS45" s="130"/>
      <c r="QPT45" s="133"/>
      <c r="QPU45" s="145"/>
      <c r="QPV45" s="129"/>
      <c r="QPW45" s="130"/>
      <c r="QPX45" s="130"/>
      <c r="QPY45" s="131"/>
      <c r="QPZ45" s="134"/>
      <c r="QQA45" s="130"/>
      <c r="QQB45" s="133"/>
      <c r="QQC45" s="145"/>
      <c r="QQD45" s="129"/>
      <c r="QQE45" s="130"/>
      <c r="QQF45" s="130"/>
      <c r="QQG45" s="131"/>
      <c r="QQH45" s="134"/>
      <c r="QQI45" s="130"/>
      <c r="QQJ45" s="133"/>
      <c r="QQK45" s="145"/>
      <c r="QQL45" s="129"/>
      <c r="QQM45" s="130"/>
      <c r="QQN45" s="130"/>
      <c r="QQO45" s="131"/>
      <c r="QQP45" s="134"/>
      <c r="QQQ45" s="130"/>
      <c r="QQR45" s="133"/>
      <c r="QQS45" s="145"/>
      <c r="QQT45" s="129"/>
      <c r="QQU45" s="130"/>
      <c r="QQV45" s="130"/>
      <c r="QQW45" s="131"/>
      <c r="QQX45" s="134"/>
      <c r="QQY45" s="130"/>
      <c r="QQZ45" s="133"/>
      <c r="QRA45" s="145"/>
      <c r="QRB45" s="129"/>
      <c r="QRC45" s="130"/>
      <c r="QRD45" s="130"/>
      <c r="QRE45" s="131"/>
      <c r="QRF45" s="134"/>
      <c r="QRG45" s="130"/>
      <c r="QRH45" s="133"/>
      <c r="QRI45" s="145"/>
      <c r="QRJ45" s="129"/>
      <c r="QRK45" s="130"/>
      <c r="QRL45" s="130"/>
      <c r="QRM45" s="131"/>
      <c r="QRN45" s="134"/>
      <c r="QRO45" s="130"/>
      <c r="QRP45" s="133"/>
      <c r="QRQ45" s="145"/>
      <c r="QRR45" s="129"/>
      <c r="QRS45" s="130"/>
      <c r="QRT45" s="130"/>
      <c r="QRU45" s="131"/>
      <c r="QRV45" s="134"/>
      <c r="QRW45" s="130"/>
      <c r="QRX45" s="133"/>
      <c r="QRY45" s="145"/>
      <c r="QRZ45" s="129"/>
      <c r="QSA45" s="130"/>
      <c r="QSB45" s="130"/>
      <c r="QSC45" s="131"/>
      <c r="QSD45" s="134"/>
      <c r="QSE45" s="130"/>
      <c r="QSF45" s="133"/>
      <c r="QSG45" s="145"/>
      <c r="QSH45" s="129"/>
      <c r="QSI45" s="130"/>
      <c r="QSJ45" s="130"/>
      <c r="QSK45" s="131"/>
      <c r="QSL45" s="134"/>
      <c r="QSM45" s="130"/>
      <c r="QSN45" s="133"/>
      <c r="QSO45" s="145"/>
      <c r="QSP45" s="129"/>
      <c r="QSQ45" s="130"/>
      <c r="QSR45" s="130"/>
      <c r="QSS45" s="131"/>
      <c r="QST45" s="134"/>
      <c r="QSU45" s="130"/>
      <c r="QSV45" s="133"/>
      <c r="QSW45" s="145"/>
      <c r="QSX45" s="129"/>
      <c r="QSY45" s="130"/>
      <c r="QSZ45" s="130"/>
      <c r="QTA45" s="131"/>
      <c r="QTB45" s="134"/>
      <c r="QTC45" s="130"/>
      <c r="QTD45" s="133"/>
      <c r="QTE45" s="145"/>
      <c r="QTF45" s="129"/>
      <c r="QTG45" s="130"/>
      <c r="QTH45" s="130"/>
      <c r="QTI45" s="131"/>
      <c r="QTJ45" s="134"/>
      <c r="QTK45" s="130"/>
      <c r="QTL45" s="133"/>
      <c r="QTM45" s="145"/>
      <c r="QTN45" s="129"/>
      <c r="QTO45" s="130"/>
      <c r="QTP45" s="130"/>
      <c r="QTQ45" s="131"/>
      <c r="QTR45" s="134"/>
      <c r="QTS45" s="130"/>
      <c r="QTT45" s="133"/>
      <c r="QTU45" s="145"/>
      <c r="QTV45" s="129"/>
      <c r="QTW45" s="130"/>
      <c r="QTX45" s="130"/>
      <c r="QTY45" s="131"/>
      <c r="QTZ45" s="134"/>
      <c r="QUA45" s="130"/>
      <c r="QUB45" s="133"/>
      <c r="QUC45" s="145"/>
      <c r="QUD45" s="129"/>
      <c r="QUE45" s="130"/>
      <c r="QUF45" s="130"/>
      <c r="QUG45" s="131"/>
      <c r="QUH45" s="134"/>
      <c r="QUI45" s="130"/>
      <c r="QUJ45" s="133"/>
      <c r="QUK45" s="145"/>
      <c r="QUL45" s="129"/>
      <c r="QUM45" s="130"/>
      <c r="QUN45" s="130"/>
      <c r="QUO45" s="131"/>
      <c r="QUP45" s="134"/>
      <c r="QUQ45" s="130"/>
      <c r="QUR45" s="133"/>
      <c r="QUS45" s="145"/>
      <c r="QUT45" s="129"/>
      <c r="QUU45" s="130"/>
      <c r="QUV45" s="130"/>
      <c r="QUW45" s="131"/>
      <c r="QUX45" s="134"/>
      <c r="QUY45" s="130"/>
      <c r="QUZ45" s="133"/>
      <c r="QVA45" s="145"/>
      <c r="QVB45" s="129"/>
      <c r="QVC45" s="130"/>
      <c r="QVD45" s="130"/>
      <c r="QVE45" s="131"/>
      <c r="QVF45" s="134"/>
      <c r="QVG45" s="130"/>
      <c r="QVH45" s="133"/>
      <c r="QVI45" s="145"/>
      <c r="QVJ45" s="129"/>
      <c r="QVK45" s="130"/>
      <c r="QVL45" s="130"/>
      <c r="QVM45" s="131"/>
      <c r="QVN45" s="134"/>
      <c r="QVO45" s="130"/>
      <c r="QVP45" s="133"/>
      <c r="QVQ45" s="145"/>
      <c r="QVR45" s="129"/>
      <c r="QVS45" s="130"/>
      <c r="QVT45" s="130"/>
      <c r="QVU45" s="131"/>
      <c r="QVV45" s="134"/>
      <c r="QVW45" s="130"/>
      <c r="QVX45" s="133"/>
      <c r="QVY45" s="145"/>
      <c r="QVZ45" s="129"/>
      <c r="QWA45" s="130"/>
      <c r="QWB45" s="130"/>
      <c r="QWC45" s="131"/>
      <c r="QWD45" s="134"/>
      <c r="QWE45" s="130"/>
      <c r="QWF45" s="133"/>
      <c r="QWG45" s="145"/>
      <c r="QWH45" s="129"/>
      <c r="QWI45" s="130"/>
      <c r="QWJ45" s="130"/>
      <c r="QWK45" s="131"/>
      <c r="QWL45" s="134"/>
      <c r="QWM45" s="130"/>
      <c r="QWN45" s="133"/>
      <c r="QWO45" s="145"/>
      <c r="QWP45" s="129"/>
      <c r="QWQ45" s="130"/>
      <c r="QWR45" s="130"/>
      <c r="QWS45" s="131"/>
      <c r="QWT45" s="134"/>
      <c r="QWU45" s="130"/>
      <c r="QWV45" s="133"/>
      <c r="QWW45" s="145"/>
      <c r="QWX45" s="129"/>
      <c r="QWY45" s="130"/>
      <c r="QWZ45" s="130"/>
      <c r="QXA45" s="131"/>
      <c r="QXB45" s="134"/>
      <c r="QXC45" s="130"/>
      <c r="QXD45" s="133"/>
      <c r="QXE45" s="145"/>
      <c r="QXF45" s="129"/>
      <c r="QXG45" s="130"/>
      <c r="QXH45" s="130"/>
      <c r="QXI45" s="131"/>
      <c r="QXJ45" s="134"/>
      <c r="QXK45" s="130"/>
      <c r="QXL45" s="133"/>
      <c r="QXM45" s="145"/>
      <c r="QXN45" s="129"/>
      <c r="QXO45" s="130"/>
      <c r="QXP45" s="130"/>
      <c r="QXQ45" s="131"/>
      <c r="QXR45" s="134"/>
      <c r="QXS45" s="130"/>
      <c r="QXT45" s="133"/>
      <c r="QXU45" s="145"/>
      <c r="QXV45" s="129"/>
      <c r="QXW45" s="130"/>
      <c r="QXX45" s="130"/>
      <c r="QXY45" s="131"/>
      <c r="QXZ45" s="134"/>
      <c r="QYA45" s="130"/>
      <c r="QYB45" s="133"/>
      <c r="QYC45" s="145"/>
      <c r="QYD45" s="129"/>
      <c r="QYE45" s="130"/>
      <c r="QYF45" s="130"/>
      <c r="QYG45" s="131"/>
      <c r="QYH45" s="134"/>
      <c r="QYI45" s="130"/>
      <c r="QYJ45" s="133"/>
      <c r="QYK45" s="145"/>
      <c r="QYL45" s="129"/>
      <c r="QYM45" s="130"/>
      <c r="QYN45" s="130"/>
      <c r="QYO45" s="131"/>
      <c r="QYP45" s="134"/>
      <c r="QYQ45" s="130"/>
      <c r="QYR45" s="133"/>
      <c r="QYS45" s="145"/>
      <c r="QYT45" s="129"/>
      <c r="QYU45" s="130"/>
      <c r="QYV45" s="130"/>
      <c r="QYW45" s="131"/>
      <c r="QYX45" s="134"/>
      <c r="QYY45" s="130"/>
      <c r="QYZ45" s="133"/>
      <c r="QZA45" s="145"/>
      <c r="QZB45" s="129"/>
      <c r="QZC45" s="130"/>
      <c r="QZD45" s="130"/>
      <c r="QZE45" s="131"/>
      <c r="QZF45" s="134"/>
      <c r="QZG45" s="130"/>
      <c r="QZH45" s="133"/>
      <c r="QZI45" s="145"/>
      <c r="QZJ45" s="129"/>
      <c r="QZK45" s="130"/>
      <c r="QZL45" s="130"/>
      <c r="QZM45" s="131"/>
      <c r="QZN45" s="134"/>
      <c r="QZO45" s="130"/>
      <c r="QZP45" s="133"/>
      <c r="QZQ45" s="145"/>
      <c r="QZR45" s="129"/>
      <c r="QZS45" s="130"/>
      <c r="QZT45" s="130"/>
      <c r="QZU45" s="131"/>
      <c r="QZV45" s="134"/>
      <c r="QZW45" s="130"/>
      <c r="QZX45" s="133"/>
      <c r="QZY45" s="145"/>
      <c r="QZZ45" s="129"/>
      <c r="RAA45" s="130"/>
      <c r="RAB45" s="130"/>
      <c r="RAC45" s="131"/>
      <c r="RAD45" s="134"/>
      <c r="RAE45" s="130"/>
      <c r="RAF45" s="133"/>
      <c r="RAG45" s="145"/>
      <c r="RAH45" s="129"/>
      <c r="RAI45" s="130"/>
      <c r="RAJ45" s="130"/>
      <c r="RAK45" s="131"/>
      <c r="RAL45" s="134"/>
      <c r="RAM45" s="130"/>
      <c r="RAN45" s="133"/>
      <c r="RAO45" s="145"/>
      <c r="RAP45" s="129"/>
      <c r="RAQ45" s="130"/>
      <c r="RAR45" s="130"/>
      <c r="RAS45" s="131"/>
      <c r="RAT45" s="134"/>
      <c r="RAU45" s="130"/>
      <c r="RAV45" s="133"/>
      <c r="RAW45" s="145"/>
      <c r="RAX45" s="129"/>
      <c r="RAY45" s="130"/>
      <c r="RAZ45" s="130"/>
      <c r="RBA45" s="131"/>
      <c r="RBB45" s="134"/>
      <c r="RBC45" s="130"/>
      <c r="RBD45" s="133"/>
      <c r="RBE45" s="145"/>
      <c r="RBF45" s="129"/>
      <c r="RBG45" s="130"/>
      <c r="RBH45" s="130"/>
      <c r="RBI45" s="131"/>
      <c r="RBJ45" s="134"/>
      <c r="RBK45" s="130"/>
      <c r="RBL45" s="133"/>
      <c r="RBM45" s="145"/>
      <c r="RBN45" s="129"/>
      <c r="RBO45" s="130"/>
      <c r="RBP45" s="130"/>
      <c r="RBQ45" s="131"/>
      <c r="RBR45" s="134"/>
      <c r="RBS45" s="130"/>
      <c r="RBT45" s="133"/>
      <c r="RBU45" s="145"/>
      <c r="RBV45" s="129"/>
      <c r="RBW45" s="130"/>
      <c r="RBX45" s="130"/>
      <c r="RBY45" s="131"/>
      <c r="RBZ45" s="134"/>
      <c r="RCA45" s="130"/>
      <c r="RCB45" s="133"/>
      <c r="RCC45" s="145"/>
      <c r="RCD45" s="129"/>
      <c r="RCE45" s="130"/>
      <c r="RCF45" s="130"/>
      <c r="RCG45" s="131"/>
      <c r="RCH45" s="134"/>
      <c r="RCI45" s="130"/>
      <c r="RCJ45" s="133"/>
      <c r="RCK45" s="145"/>
      <c r="RCL45" s="129"/>
      <c r="RCM45" s="130"/>
      <c r="RCN45" s="130"/>
      <c r="RCO45" s="131"/>
      <c r="RCP45" s="134"/>
      <c r="RCQ45" s="130"/>
      <c r="RCR45" s="133"/>
      <c r="RCS45" s="145"/>
      <c r="RCT45" s="129"/>
      <c r="RCU45" s="130"/>
      <c r="RCV45" s="130"/>
      <c r="RCW45" s="131"/>
      <c r="RCX45" s="134"/>
      <c r="RCY45" s="130"/>
      <c r="RCZ45" s="133"/>
      <c r="RDA45" s="145"/>
      <c r="RDB45" s="129"/>
      <c r="RDC45" s="130"/>
      <c r="RDD45" s="130"/>
      <c r="RDE45" s="131"/>
      <c r="RDF45" s="134"/>
      <c r="RDG45" s="130"/>
      <c r="RDH45" s="133"/>
      <c r="RDI45" s="145"/>
      <c r="RDJ45" s="129"/>
      <c r="RDK45" s="130"/>
      <c r="RDL45" s="130"/>
      <c r="RDM45" s="131"/>
      <c r="RDN45" s="134"/>
      <c r="RDO45" s="130"/>
      <c r="RDP45" s="133"/>
      <c r="RDQ45" s="145"/>
      <c r="RDR45" s="129"/>
      <c r="RDS45" s="130"/>
      <c r="RDT45" s="130"/>
      <c r="RDU45" s="131"/>
      <c r="RDV45" s="134"/>
      <c r="RDW45" s="130"/>
      <c r="RDX45" s="133"/>
      <c r="RDY45" s="145"/>
      <c r="RDZ45" s="129"/>
      <c r="REA45" s="130"/>
      <c r="REB45" s="130"/>
      <c r="REC45" s="131"/>
      <c r="RED45" s="134"/>
      <c r="REE45" s="130"/>
      <c r="REF45" s="133"/>
      <c r="REG45" s="145"/>
      <c r="REH45" s="129"/>
      <c r="REI45" s="130"/>
      <c r="REJ45" s="130"/>
      <c r="REK45" s="131"/>
      <c r="REL45" s="134"/>
      <c r="REM45" s="130"/>
      <c r="REN45" s="133"/>
      <c r="REO45" s="145"/>
      <c r="REP45" s="129"/>
      <c r="REQ45" s="130"/>
      <c r="RER45" s="130"/>
      <c r="RES45" s="131"/>
      <c r="RET45" s="134"/>
      <c r="REU45" s="130"/>
      <c r="REV45" s="133"/>
      <c r="REW45" s="145"/>
      <c r="REX45" s="129"/>
      <c r="REY45" s="130"/>
      <c r="REZ45" s="130"/>
      <c r="RFA45" s="131"/>
      <c r="RFB45" s="134"/>
      <c r="RFC45" s="130"/>
      <c r="RFD45" s="133"/>
      <c r="RFE45" s="145"/>
      <c r="RFF45" s="129"/>
      <c r="RFG45" s="130"/>
      <c r="RFH45" s="130"/>
      <c r="RFI45" s="131"/>
      <c r="RFJ45" s="134"/>
      <c r="RFK45" s="130"/>
      <c r="RFL45" s="133"/>
      <c r="RFM45" s="145"/>
      <c r="RFN45" s="129"/>
      <c r="RFO45" s="130"/>
      <c r="RFP45" s="130"/>
      <c r="RFQ45" s="131"/>
      <c r="RFR45" s="134"/>
      <c r="RFS45" s="130"/>
      <c r="RFT45" s="133"/>
      <c r="RFU45" s="145"/>
      <c r="RFV45" s="129"/>
      <c r="RFW45" s="130"/>
      <c r="RFX45" s="130"/>
      <c r="RFY45" s="131"/>
      <c r="RFZ45" s="134"/>
      <c r="RGA45" s="130"/>
      <c r="RGB45" s="133"/>
      <c r="RGC45" s="145"/>
      <c r="RGD45" s="129"/>
      <c r="RGE45" s="130"/>
      <c r="RGF45" s="130"/>
      <c r="RGG45" s="131"/>
      <c r="RGH45" s="134"/>
      <c r="RGI45" s="130"/>
      <c r="RGJ45" s="133"/>
      <c r="RGK45" s="145"/>
      <c r="RGL45" s="129"/>
      <c r="RGM45" s="130"/>
      <c r="RGN45" s="130"/>
      <c r="RGO45" s="131"/>
      <c r="RGP45" s="134"/>
      <c r="RGQ45" s="130"/>
      <c r="RGR45" s="133"/>
      <c r="RGS45" s="145"/>
      <c r="RGT45" s="129"/>
      <c r="RGU45" s="130"/>
      <c r="RGV45" s="130"/>
      <c r="RGW45" s="131"/>
      <c r="RGX45" s="134"/>
      <c r="RGY45" s="130"/>
      <c r="RGZ45" s="133"/>
      <c r="RHA45" s="145"/>
      <c r="RHB45" s="129"/>
      <c r="RHC45" s="130"/>
      <c r="RHD45" s="130"/>
      <c r="RHE45" s="131"/>
      <c r="RHF45" s="134"/>
      <c r="RHG45" s="130"/>
      <c r="RHH45" s="133"/>
      <c r="RHI45" s="145"/>
      <c r="RHJ45" s="129"/>
      <c r="RHK45" s="130"/>
      <c r="RHL45" s="130"/>
      <c r="RHM45" s="131"/>
      <c r="RHN45" s="134"/>
      <c r="RHO45" s="130"/>
      <c r="RHP45" s="133"/>
      <c r="RHQ45" s="145"/>
      <c r="RHR45" s="129"/>
      <c r="RHS45" s="130"/>
      <c r="RHT45" s="130"/>
      <c r="RHU45" s="131"/>
      <c r="RHV45" s="134"/>
      <c r="RHW45" s="130"/>
      <c r="RHX45" s="133"/>
      <c r="RHY45" s="145"/>
      <c r="RHZ45" s="129"/>
      <c r="RIA45" s="130"/>
      <c r="RIB45" s="130"/>
      <c r="RIC45" s="131"/>
      <c r="RID45" s="134"/>
      <c r="RIE45" s="130"/>
      <c r="RIF45" s="133"/>
      <c r="RIG45" s="145"/>
      <c r="RIH45" s="129"/>
      <c r="RII45" s="130"/>
      <c r="RIJ45" s="130"/>
      <c r="RIK45" s="131"/>
      <c r="RIL45" s="134"/>
      <c r="RIM45" s="130"/>
      <c r="RIN45" s="133"/>
      <c r="RIO45" s="145"/>
      <c r="RIP45" s="129"/>
      <c r="RIQ45" s="130"/>
      <c r="RIR45" s="130"/>
      <c r="RIS45" s="131"/>
      <c r="RIT45" s="134"/>
      <c r="RIU45" s="130"/>
      <c r="RIV45" s="133"/>
      <c r="RIW45" s="145"/>
      <c r="RIX45" s="129"/>
      <c r="RIY45" s="130"/>
      <c r="RIZ45" s="130"/>
      <c r="RJA45" s="131"/>
      <c r="RJB45" s="134"/>
      <c r="RJC45" s="130"/>
      <c r="RJD45" s="133"/>
      <c r="RJE45" s="145"/>
      <c r="RJF45" s="129"/>
      <c r="RJG45" s="130"/>
      <c r="RJH45" s="130"/>
      <c r="RJI45" s="131"/>
      <c r="RJJ45" s="134"/>
      <c r="RJK45" s="130"/>
      <c r="RJL45" s="133"/>
      <c r="RJM45" s="145"/>
      <c r="RJN45" s="129"/>
      <c r="RJO45" s="130"/>
      <c r="RJP45" s="130"/>
      <c r="RJQ45" s="131"/>
      <c r="RJR45" s="134"/>
      <c r="RJS45" s="130"/>
      <c r="RJT45" s="133"/>
      <c r="RJU45" s="145"/>
      <c r="RJV45" s="129"/>
      <c r="RJW45" s="130"/>
      <c r="RJX45" s="130"/>
      <c r="RJY45" s="131"/>
      <c r="RJZ45" s="134"/>
      <c r="RKA45" s="130"/>
      <c r="RKB45" s="133"/>
      <c r="RKC45" s="145"/>
      <c r="RKD45" s="129"/>
      <c r="RKE45" s="130"/>
      <c r="RKF45" s="130"/>
      <c r="RKG45" s="131"/>
      <c r="RKH45" s="134"/>
      <c r="RKI45" s="130"/>
      <c r="RKJ45" s="133"/>
      <c r="RKK45" s="145"/>
      <c r="RKL45" s="129"/>
      <c r="RKM45" s="130"/>
      <c r="RKN45" s="130"/>
      <c r="RKO45" s="131"/>
      <c r="RKP45" s="134"/>
      <c r="RKQ45" s="130"/>
      <c r="RKR45" s="133"/>
      <c r="RKS45" s="145"/>
      <c r="RKT45" s="129"/>
      <c r="RKU45" s="130"/>
      <c r="RKV45" s="130"/>
      <c r="RKW45" s="131"/>
      <c r="RKX45" s="134"/>
      <c r="RKY45" s="130"/>
      <c r="RKZ45" s="133"/>
      <c r="RLA45" s="145"/>
      <c r="RLB45" s="129"/>
      <c r="RLC45" s="130"/>
      <c r="RLD45" s="130"/>
      <c r="RLE45" s="131"/>
      <c r="RLF45" s="134"/>
      <c r="RLG45" s="130"/>
      <c r="RLH45" s="133"/>
      <c r="RLI45" s="145"/>
      <c r="RLJ45" s="129"/>
      <c r="RLK45" s="130"/>
      <c r="RLL45" s="130"/>
      <c r="RLM45" s="131"/>
      <c r="RLN45" s="134"/>
      <c r="RLO45" s="130"/>
      <c r="RLP45" s="133"/>
      <c r="RLQ45" s="145"/>
      <c r="RLR45" s="129"/>
      <c r="RLS45" s="130"/>
      <c r="RLT45" s="130"/>
      <c r="RLU45" s="131"/>
      <c r="RLV45" s="134"/>
      <c r="RLW45" s="130"/>
      <c r="RLX45" s="133"/>
      <c r="RLY45" s="145"/>
      <c r="RLZ45" s="129"/>
      <c r="RMA45" s="130"/>
      <c r="RMB45" s="130"/>
      <c r="RMC45" s="131"/>
      <c r="RMD45" s="134"/>
      <c r="RME45" s="130"/>
      <c r="RMF45" s="133"/>
      <c r="RMG45" s="145"/>
      <c r="RMH45" s="129"/>
      <c r="RMI45" s="130"/>
      <c r="RMJ45" s="130"/>
      <c r="RMK45" s="131"/>
      <c r="RML45" s="134"/>
      <c r="RMM45" s="130"/>
      <c r="RMN45" s="133"/>
      <c r="RMO45" s="145"/>
      <c r="RMP45" s="129"/>
      <c r="RMQ45" s="130"/>
      <c r="RMR45" s="130"/>
      <c r="RMS45" s="131"/>
      <c r="RMT45" s="134"/>
      <c r="RMU45" s="130"/>
      <c r="RMV45" s="133"/>
      <c r="RMW45" s="145"/>
      <c r="RMX45" s="129"/>
      <c r="RMY45" s="130"/>
      <c r="RMZ45" s="130"/>
      <c r="RNA45" s="131"/>
      <c r="RNB45" s="134"/>
      <c r="RNC45" s="130"/>
      <c r="RND45" s="133"/>
      <c r="RNE45" s="145"/>
      <c r="RNF45" s="129"/>
      <c r="RNG45" s="130"/>
      <c r="RNH45" s="130"/>
      <c r="RNI45" s="131"/>
      <c r="RNJ45" s="134"/>
      <c r="RNK45" s="130"/>
      <c r="RNL45" s="133"/>
      <c r="RNM45" s="145"/>
      <c r="RNN45" s="129"/>
      <c r="RNO45" s="130"/>
      <c r="RNP45" s="130"/>
      <c r="RNQ45" s="131"/>
      <c r="RNR45" s="134"/>
      <c r="RNS45" s="130"/>
      <c r="RNT45" s="133"/>
      <c r="RNU45" s="145"/>
      <c r="RNV45" s="129"/>
      <c r="RNW45" s="130"/>
      <c r="RNX45" s="130"/>
      <c r="RNY45" s="131"/>
      <c r="RNZ45" s="134"/>
      <c r="ROA45" s="130"/>
      <c r="ROB45" s="133"/>
      <c r="ROC45" s="145"/>
      <c r="ROD45" s="129"/>
      <c r="ROE45" s="130"/>
      <c r="ROF45" s="130"/>
      <c r="ROG45" s="131"/>
      <c r="ROH45" s="134"/>
      <c r="ROI45" s="130"/>
      <c r="ROJ45" s="133"/>
      <c r="ROK45" s="145"/>
      <c r="ROL45" s="129"/>
      <c r="ROM45" s="130"/>
      <c r="RON45" s="130"/>
      <c r="ROO45" s="131"/>
      <c r="ROP45" s="134"/>
      <c r="ROQ45" s="130"/>
      <c r="ROR45" s="133"/>
      <c r="ROS45" s="145"/>
      <c r="ROT45" s="129"/>
      <c r="ROU45" s="130"/>
      <c r="ROV45" s="130"/>
      <c r="ROW45" s="131"/>
      <c r="ROX45" s="134"/>
      <c r="ROY45" s="130"/>
      <c r="ROZ45" s="133"/>
      <c r="RPA45" s="145"/>
      <c r="RPB45" s="129"/>
      <c r="RPC45" s="130"/>
      <c r="RPD45" s="130"/>
      <c r="RPE45" s="131"/>
      <c r="RPF45" s="134"/>
      <c r="RPG45" s="130"/>
      <c r="RPH45" s="133"/>
      <c r="RPI45" s="145"/>
      <c r="RPJ45" s="129"/>
      <c r="RPK45" s="130"/>
      <c r="RPL45" s="130"/>
      <c r="RPM45" s="131"/>
      <c r="RPN45" s="134"/>
      <c r="RPO45" s="130"/>
      <c r="RPP45" s="133"/>
      <c r="RPQ45" s="145"/>
      <c r="RPR45" s="129"/>
      <c r="RPS45" s="130"/>
      <c r="RPT45" s="130"/>
      <c r="RPU45" s="131"/>
      <c r="RPV45" s="134"/>
      <c r="RPW45" s="130"/>
      <c r="RPX45" s="133"/>
      <c r="RPY45" s="145"/>
      <c r="RPZ45" s="129"/>
      <c r="RQA45" s="130"/>
      <c r="RQB45" s="130"/>
      <c r="RQC45" s="131"/>
      <c r="RQD45" s="134"/>
      <c r="RQE45" s="130"/>
      <c r="RQF45" s="133"/>
      <c r="RQG45" s="145"/>
      <c r="RQH45" s="129"/>
      <c r="RQI45" s="130"/>
      <c r="RQJ45" s="130"/>
      <c r="RQK45" s="131"/>
      <c r="RQL45" s="134"/>
      <c r="RQM45" s="130"/>
      <c r="RQN45" s="133"/>
      <c r="RQO45" s="145"/>
      <c r="RQP45" s="129"/>
      <c r="RQQ45" s="130"/>
      <c r="RQR45" s="130"/>
      <c r="RQS45" s="131"/>
      <c r="RQT45" s="134"/>
      <c r="RQU45" s="130"/>
      <c r="RQV45" s="133"/>
      <c r="RQW45" s="145"/>
      <c r="RQX45" s="129"/>
      <c r="RQY45" s="130"/>
      <c r="RQZ45" s="130"/>
      <c r="RRA45" s="131"/>
      <c r="RRB45" s="134"/>
      <c r="RRC45" s="130"/>
      <c r="RRD45" s="133"/>
      <c r="RRE45" s="145"/>
      <c r="RRF45" s="129"/>
      <c r="RRG45" s="130"/>
      <c r="RRH45" s="130"/>
      <c r="RRI45" s="131"/>
      <c r="RRJ45" s="134"/>
      <c r="RRK45" s="130"/>
      <c r="RRL45" s="133"/>
      <c r="RRM45" s="145"/>
      <c r="RRN45" s="129"/>
      <c r="RRO45" s="130"/>
      <c r="RRP45" s="130"/>
      <c r="RRQ45" s="131"/>
      <c r="RRR45" s="134"/>
      <c r="RRS45" s="130"/>
      <c r="RRT45" s="133"/>
      <c r="RRU45" s="145"/>
      <c r="RRV45" s="129"/>
      <c r="RRW45" s="130"/>
      <c r="RRX45" s="130"/>
      <c r="RRY45" s="131"/>
      <c r="RRZ45" s="134"/>
      <c r="RSA45" s="130"/>
      <c r="RSB45" s="133"/>
      <c r="RSC45" s="145"/>
      <c r="RSD45" s="129"/>
      <c r="RSE45" s="130"/>
      <c r="RSF45" s="130"/>
      <c r="RSG45" s="131"/>
      <c r="RSH45" s="134"/>
      <c r="RSI45" s="130"/>
      <c r="RSJ45" s="133"/>
      <c r="RSK45" s="145"/>
      <c r="RSL45" s="129"/>
      <c r="RSM45" s="130"/>
      <c r="RSN45" s="130"/>
      <c r="RSO45" s="131"/>
      <c r="RSP45" s="134"/>
      <c r="RSQ45" s="130"/>
      <c r="RSR45" s="133"/>
      <c r="RSS45" s="145"/>
      <c r="RST45" s="129"/>
      <c r="RSU45" s="130"/>
      <c r="RSV45" s="130"/>
      <c r="RSW45" s="131"/>
      <c r="RSX45" s="134"/>
      <c r="RSY45" s="130"/>
      <c r="RSZ45" s="133"/>
      <c r="RTA45" s="145"/>
      <c r="RTB45" s="129"/>
      <c r="RTC45" s="130"/>
      <c r="RTD45" s="130"/>
      <c r="RTE45" s="131"/>
      <c r="RTF45" s="134"/>
      <c r="RTG45" s="130"/>
      <c r="RTH45" s="133"/>
      <c r="RTI45" s="145"/>
      <c r="RTJ45" s="129"/>
      <c r="RTK45" s="130"/>
      <c r="RTL45" s="130"/>
      <c r="RTM45" s="131"/>
      <c r="RTN45" s="134"/>
      <c r="RTO45" s="130"/>
      <c r="RTP45" s="133"/>
      <c r="RTQ45" s="145"/>
      <c r="RTR45" s="129"/>
      <c r="RTS45" s="130"/>
      <c r="RTT45" s="130"/>
      <c r="RTU45" s="131"/>
      <c r="RTV45" s="134"/>
      <c r="RTW45" s="130"/>
      <c r="RTX45" s="133"/>
      <c r="RTY45" s="145"/>
      <c r="RTZ45" s="129"/>
      <c r="RUA45" s="130"/>
      <c r="RUB45" s="130"/>
      <c r="RUC45" s="131"/>
      <c r="RUD45" s="134"/>
      <c r="RUE45" s="130"/>
      <c r="RUF45" s="133"/>
      <c r="RUG45" s="145"/>
      <c r="RUH45" s="129"/>
      <c r="RUI45" s="130"/>
      <c r="RUJ45" s="130"/>
      <c r="RUK45" s="131"/>
      <c r="RUL45" s="134"/>
      <c r="RUM45" s="130"/>
      <c r="RUN45" s="133"/>
      <c r="RUO45" s="145"/>
      <c r="RUP45" s="129"/>
      <c r="RUQ45" s="130"/>
      <c r="RUR45" s="130"/>
      <c r="RUS45" s="131"/>
      <c r="RUT45" s="134"/>
      <c r="RUU45" s="130"/>
      <c r="RUV45" s="133"/>
      <c r="RUW45" s="145"/>
      <c r="RUX45" s="129"/>
      <c r="RUY45" s="130"/>
      <c r="RUZ45" s="130"/>
      <c r="RVA45" s="131"/>
      <c r="RVB45" s="134"/>
      <c r="RVC45" s="130"/>
      <c r="RVD45" s="133"/>
      <c r="RVE45" s="145"/>
      <c r="RVF45" s="129"/>
      <c r="RVG45" s="130"/>
      <c r="RVH45" s="130"/>
      <c r="RVI45" s="131"/>
      <c r="RVJ45" s="134"/>
      <c r="RVK45" s="130"/>
      <c r="RVL45" s="133"/>
      <c r="RVM45" s="145"/>
      <c r="RVN45" s="129"/>
      <c r="RVO45" s="130"/>
      <c r="RVP45" s="130"/>
      <c r="RVQ45" s="131"/>
      <c r="RVR45" s="134"/>
      <c r="RVS45" s="130"/>
      <c r="RVT45" s="133"/>
      <c r="RVU45" s="145"/>
      <c r="RVV45" s="129"/>
      <c r="RVW45" s="130"/>
      <c r="RVX45" s="130"/>
      <c r="RVY45" s="131"/>
      <c r="RVZ45" s="134"/>
      <c r="RWA45" s="130"/>
      <c r="RWB45" s="133"/>
      <c r="RWC45" s="145"/>
      <c r="RWD45" s="129"/>
      <c r="RWE45" s="130"/>
      <c r="RWF45" s="130"/>
      <c r="RWG45" s="131"/>
      <c r="RWH45" s="134"/>
      <c r="RWI45" s="130"/>
      <c r="RWJ45" s="133"/>
      <c r="RWK45" s="145"/>
      <c r="RWL45" s="129"/>
      <c r="RWM45" s="130"/>
      <c r="RWN45" s="130"/>
      <c r="RWO45" s="131"/>
      <c r="RWP45" s="134"/>
      <c r="RWQ45" s="130"/>
      <c r="RWR45" s="133"/>
      <c r="RWS45" s="145"/>
      <c r="RWT45" s="129"/>
      <c r="RWU45" s="130"/>
      <c r="RWV45" s="130"/>
      <c r="RWW45" s="131"/>
      <c r="RWX45" s="134"/>
      <c r="RWY45" s="130"/>
      <c r="RWZ45" s="133"/>
      <c r="RXA45" s="145"/>
      <c r="RXB45" s="129"/>
      <c r="RXC45" s="130"/>
      <c r="RXD45" s="130"/>
      <c r="RXE45" s="131"/>
      <c r="RXF45" s="134"/>
      <c r="RXG45" s="130"/>
      <c r="RXH45" s="133"/>
      <c r="RXI45" s="145"/>
      <c r="RXJ45" s="129"/>
      <c r="RXK45" s="130"/>
      <c r="RXL45" s="130"/>
      <c r="RXM45" s="131"/>
      <c r="RXN45" s="134"/>
      <c r="RXO45" s="130"/>
      <c r="RXP45" s="133"/>
      <c r="RXQ45" s="145"/>
      <c r="RXR45" s="129"/>
      <c r="RXS45" s="130"/>
      <c r="RXT45" s="130"/>
      <c r="RXU45" s="131"/>
      <c r="RXV45" s="134"/>
      <c r="RXW45" s="130"/>
      <c r="RXX45" s="133"/>
      <c r="RXY45" s="145"/>
      <c r="RXZ45" s="129"/>
      <c r="RYA45" s="130"/>
      <c r="RYB45" s="130"/>
      <c r="RYC45" s="131"/>
      <c r="RYD45" s="134"/>
      <c r="RYE45" s="130"/>
      <c r="RYF45" s="133"/>
      <c r="RYG45" s="145"/>
      <c r="RYH45" s="129"/>
      <c r="RYI45" s="130"/>
      <c r="RYJ45" s="130"/>
      <c r="RYK45" s="131"/>
      <c r="RYL45" s="134"/>
      <c r="RYM45" s="130"/>
      <c r="RYN45" s="133"/>
      <c r="RYO45" s="145"/>
      <c r="RYP45" s="129"/>
      <c r="RYQ45" s="130"/>
      <c r="RYR45" s="130"/>
      <c r="RYS45" s="131"/>
      <c r="RYT45" s="134"/>
      <c r="RYU45" s="130"/>
      <c r="RYV45" s="133"/>
      <c r="RYW45" s="145"/>
      <c r="RYX45" s="129"/>
      <c r="RYY45" s="130"/>
      <c r="RYZ45" s="130"/>
      <c r="RZA45" s="131"/>
      <c r="RZB45" s="134"/>
      <c r="RZC45" s="130"/>
      <c r="RZD45" s="133"/>
      <c r="RZE45" s="145"/>
      <c r="RZF45" s="129"/>
      <c r="RZG45" s="130"/>
      <c r="RZH45" s="130"/>
      <c r="RZI45" s="131"/>
      <c r="RZJ45" s="134"/>
      <c r="RZK45" s="130"/>
      <c r="RZL45" s="133"/>
      <c r="RZM45" s="145"/>
      <c r="RZN45" s="129"/>
      <c r="RZO45" s="130"/>
      <c r="RZP45" s="130"/>
      <c r="RZQ45" s="131"/>
      <c r="RZR45" s="134"/>
      <c r="RZS45" s="130"/>
      <c r="RZT45" s="133"/>
      <c r="RZU45" s="145"/>
      <c r="RZV45" s="129"/>
      <c r="RZW45" s="130"/>
      <c r="RZX45" s="130"/>
      <c r="RZY45" s="131"/>
      <c r="RZZ45" s="134"/>
      <c r="SAA45" s="130"/>
      <c r="SAB45" s="133"/>
      <c r="SAC45" s="145"/>
      <c r="SAD45" s="129"/>
      <c r="SAE45" s="130"/>
      <c r="SAF45" s="130"/>
      <c r="SAG45" s="131"/>
      <c r="SAH45" s="134"/>
      <c r="SAI45" s="130"/>
      <c r="SAJ45" s="133"/>
      <c r="SAK45" s="145"/>
      <c r="SAL45" s="129"/>
      <c r="SAM45" s="130"/>
      <c r="SAN45" s="130"/>
      <c r="SAO45" s="131"/>
      <c r="SAP45" s="134"/>
      <c r="SAQ45" s="130"/>
      <c r="SAR45" s="133"/>
      <c r="SAS45" s="145"/>
      <c r="SAT45" s="129"/>
      <c r="SAU45" s="130"/>
      <c r="SAV45" s="130"/>
      <c r="SAW45" s="131"/>
      <c r="SAX45" s="134"/>
      <c r="SAY45" s="130"/>
      <c r="SAZ45" s="133"/>
      <c r="SBA45" s="145"/>
      <c r="SBB45" s="129"/>
      <c r="SBC45" s="130"/>
      <c r="SBD45" s="130"/>
      <c r="SBE45" s="131"/>
      <c r="SBF45" s="134"/>
      <c r="SBG45" s="130"/>
      <c r="SBH45" s="133"/>
      <c r="SBI45" s="145"/>
      <c r="SBJ45" s="129"/>
      <c r="SBK45" s="130"/>
      <c r="SBL45" s="130"/>
      <c r="SBM45" s="131"/>
      <c r="SBN45" s="134"/>
      <c r="SBO45" s="130"/>
      <c r="SBP45" s="133"/>
      <c r="SBQ45" s="145"/>
      <c r="SBR45" s="129"/>
      <c r="SBS45" s="130"/>
      <c r="SBT45" s="130"/>
      <c r="SBU45" s="131"/>
      <c r="SBV45" s="134"/>
      <c r="SBW45" s="130"/>
      <c r="SBX45" s="133"/>
      <c r="SBY45" s="145"/>
      <c r="SBZ45" s="129"/>
      <c r="SCA45" s="130"/>
      <c r="SCB45" s="130"/>
      <c r="SCC45" s="131"/>
      <c r="SCD45" s="134"/>
      <c r="SCE45" s="130"/>
      <c r="SCF45" s="133"/>
      <c r="SCG45" s="145"/>
      <c r="SCH45" s="129"/>
      <c r="SCI45" s="130"/>
      <c r="SCJ45" s="130"/>
      <c r="SCK45" s="131"/>
      <c r="SCL45" s="134"/>
      <c r="SCM45" s="130"/>
      <c r="SCN45" s="133"/>
      <c r="SCO45" s="145"/>
      <c r="SCP45" s="129"/>
      <c r="SCQ45" s="130"/>
      <c r="SCR45" s="130"/>
      <c r="SCS45" s="131"/>
      <c r="SCT45" s="134"/>
      <c r="SCU45" s="130"/>
      <c r="SCV45" s="133"/>
      <c r="SCW45" s="145"/>
      <c r="SCX45" s="129"/>
      <c r="SCY45" s="130"/>
      <c r="SCZ45" s="130"/>
      <c r="SDA45" s="131"/>
      <c r="SDB45" s="134"/>
      <c r="SDC45" s="130"/>
      <c r="SDD45" s="133"/>
      <c r="SDE45" s="145"/>
      <c r="SDF45" s="129"/>
      <c r="SDG45" s="130"/>
      <c r="SDH45" s="130"/>
      <c r="SDI45" s="131"/>
      <c r="SDJ45" s="134"/>
      <c r="SDK45" s="130"/>
      <c r="SDL45" s="133"/>
      <c r="SDM45" s="145"/>
      <c r="SDN45" s="129"/>
      <c r="SDO45" s="130"/>
      <c r="SDP45" s="130"/>
      <c r="SDQ45" s="131"/>
      <c r="SDR45" s="134"/>
      <c r="SDS45" s="130"/>
      <c r="SDT45" s="133"/>
      <c r="SDU45" s="145"/>
      <c r="SDV45" s="129"/>
      <c r="SDW45" s="130"/>
      <c r="SDX45" s="130"/>
      <c r="SDY45" s="131"/>
      <c r="SDZ45" s="134"/>
      <c r="SEA45" s="130"/>
      <c r="SEB45" s="133"/>
      <c r="SEC45" s="145"/>
      <c r="SED45" s="129"/>
      <c r="SEE45" s="130"/>
      <c r="SEF45" s="130"/>
      <c r="SEG45" s="131"/>
      <c r="SEH45" s="134"/>
      <c r="SEI45" s="130"/>
      <c r="SEJ45" s="133"/>
      <c r="SEK45" s="145"/>
      <c r="SEL45" s="129"/>
      <c r="SEM45" s="130"/>
      <c r="SEN45" s="130"/>
      <c r="SEO45" s="131"/>
      <c r="SEP45" s="134"/>
      <c r="SEQ45" s="130"/>
      <c r="SER45" s="133"/>
      <c r="SES45" s="145"/>
      <c r="SET45" s="129"/>
      <c r="SEU45" s="130"/>
      <c r="SEV45" s="130"/>
      <c r="SEW45" s="131"/>
      <c r="SEX45" s="134"/>
      <c r="SEY45" s="130"/>
      <c r="SEZ45" s="133"/>
      <c r="SFA45" s="145"/>
      <c r="SFB45" s="129"/>
      <c r="SFC45" s="130"/>
      <c r="SFD45" s="130"/>
      <c r="SFE45" s="131"/>
      <c r="SFF45" s="134"/>
      <c r="SFG45" s="130"/>
      <c r="SFH45" s="133"/>
      <c r="SFI45" s="145"/>
      <c r="SFJ45" s="129"/>
      <c r="SFK45" s="130"/>
      <c r="SFL45" s="130"/>
      <c r="SFM45" s="131"/>
      <c r="SFN45" s="134"/>
      <c r="SFO45" s="130"/>
      <c r="SFP45" s="133"/>
      <c r="SFQ45" s="145"/>
      <c r="SFR45" s="129"/>
      <c r="SFS45" s="130"/>
      <c r="SFT45" s="130"/>
      <c r="SFU45" s="131"/>
      <c r="SFV45" s="134"/>
      <c r="SFW45" s="130"/>
      <c r="SFX45" s="133"/>
      <c r="SFY45" s="145"/>
      <c r="SFZ45" s="129"/>
      <c r="SGA45" s="130"/>
      <c r="SGB45" s="130"/>
      <c r="SGC45" s="131"/>
      <c r="SGD45" s="134"/>
      <c r="SGE45" s="130"/>
      <c r="SGF45" s="133"/>
      <c r="SGG45" s="145"/>
      <c r="SGH45" s="129"/>
      <c r="SGI45" s="130"/>
      <c r="SGJ45" s="130"/>
      <c r="SGK45" s="131"/>
      <c r="SGL45" s="134"/>
      <c r="SGM45" s="130"/>
      <c r="SGN45" s="133"/>
      <c r="SGO45" s="145"/>
      <c r="SGP45" s="129"/>
      <c r="SGQ45" s="130"/>
      <c r="SGR45" s="130"/>
      <c r="SGS45" s="131"/>
      <c r="SGT45" s="134"/>
      <c r="SGU45" s="130"/>
      <c r="SGV45" s="133"/>
      <c r="SGW45" s="145"/>
      <c r="SGX45" s="129"/>
      <c r="SGY45" s="130"/>
      <c r="SGZ45" s="130"/>
      <c r="SHA45" s="131"/>
      <c r="SHB45" s="134"/>
      <c r="SHC45" s="130"/>
      <c r="SHD45" s="133"/>
      <c r="SHE45" s="145"/>
      <c r="SHF45" s="129"/>
      <c r="SHG45" s="130"/>
      <c r="SHH45" s="130"/>
      <c r="SHI45" s="131"/>
      <c r="SHJ45" s="134"/>
      <c r="SHK45" s="130"/>
      <c r="SHL45" s="133"/>
      <c r="SHM45" s="145"/>
      <c r="SHN45" s="129"/>
      <c r="SHO45" s="130"/>
      <c r="SHP45" s="130"/>
      <c r="SHQ45" s="131"/>
      <c r="SHR45" s="134"/>
      <c r="SHS45" s="130"/>
      <c r="SHT45" s="133"/>
      <c r="SHU45" s="145"/>
      <c r="SHV45" s="129"/>
      <c r="SHW45" s="130"/>
      <c r="SHX45" s="130"/>
      <c r="SHY45" s="131"/>
      <c r="SHZ45" s="134"/>
      <c r="SIA45" s="130"/>
      <c r="SIB45" s="133"/>
      <c r="SIC45" s="145"/>
      <c r="SID45" s="129"/>
      <c r="SIE45" s="130"/>
      <c r="SIF45" s="130"/>
      <c r="SIG45" s="131"/>
      <c r="SIH45" s="134"/>
      <c r="SII45" s="130"/>
      <c r="SIJ45" s="133"/>
      <c r="SIK45" s="145"/>
      <c r="SIL45" s="129"/>
      <c r="SIM45" s="130"/>
      <c r="SIN45" s="130"/>
      <c r="SIO45" s="131"/>
      <c r="SIP45" s="134"/>
      <c r="SIQ45" s="130"/>
      <c r="SIR45" s="133"/>
      <c r="SIS45" s="145"/>
      <c r="SIT45" s="129"/>
      <c r="SIU45" s="130"/>
      <c r="SIV45" s="130"/>
      <c r="SIW45" s="131"/>
      <c r="SIX45" s="134"/>
      <c r="SIY45" s="130"/>
      <c r="SIZ45" s="133"/>
      <c r="SJA45" s="145"/>
      <c r="SJB45" s="129"/>
      <c r="SJC45" s="130"/>
      <c r="SJD45" s="130"/>
      <c r="SJE45" s="131"/>
      <c r="SJF45" s="134"/>
      <c r="SJG45" s="130"/>
      <c r="SJH45" s="133"/>
      <c r="SJI45" s="145"/>
      <c r="SJJ45" s="129"/>
      <c r="SJK45" s="130"/>
      <c r="SJL45" s="130"/>
      <c r="SJM45" s="131"/>
      <c r="SJN45" s="134"/>
      <c r="SJO45" s="130"/>
      <c r="SJP45" s="133"/>
      <c r="SJQ45" s="145"/>
      <c r="SJR45" s="129"/>
      <c r="SJS45" s="130"/>
      <c r="SJT45" s="130"/>
      <c r="SJU45" s="131"/>
      <c r="SJV45" s="134"/>
      <c r="SJW45" s="130"/>
      <c r="SJX45" s="133"/>
      <c r="SJY45" s="145"/>
      <c r="SJZ45" s="129"/>
      <c r="SKA45" s="130"/>
      <c r="SKB45" s="130"/>
      <c r="SKC45" s="131"/>
      <c r="SKD45" s="134"/>
      <c r="SKE45" s="130"/>
      <c r="SKF45" s="133"/>
      <c r="SKG45" s="145"/>
      <c r="SKH45" s="129"/>
      <c r="SKI45" s="130"/>
      <c r="SKJ45" s="130"/>
      <c r="SKK45" s="131"/>
      <c r="SKL45" s="134"/>
      <c r="SKM45" s="130"/>
      <c r="SKN45" s="133"/>
      <c r="SKO45" s="145"/>
      <c r="SKP45" s="129"/>
      <c r="SKQ45" s="130"/>
      <c r="SKR45" s="130"/>
      <c r="SKS45" s="131"/>
      <c r="SKT45" s="134"/>
      <c r="SKU45" s="130"/>
      <c r="SKV45" s="133"/>
      <c r="SKW45" s="145"/>
      <c r="SKX45" s="129"/>
      <c r="SKY45" s="130"/>
      <c r="SKZ45" s="130"/>
      <c r="SLA45" s="131"/>
      <c r="SLB45" s="134"/>
      <c r="SLC45" s="130"/>
      <c r="SLD45" s="133"/>
      <c r="SLE45" s="145"/>
      <c r="SLF45" s="129"/>
      <c r="SLG45" s="130"/>
      <c r="SLH45" s="130"/>
      <c r="SLI45" s="131"/>
      <c r="SLJ45" s="134"/>
      <c r="SLK45" s="130"/>
      <c r="SLL45" s="133"/>
      <c r="SLM45" s="145"/>
      <c r="SLN45" s="129"/>
      <c r="SLO45" s="130"/>
      <c r="SLP45" s="130"/>
      <c r="SLQ45" s="131"/>
      <c r="SLR45" s="134"/>
      <c r="SLS45" s="130"/>
      <c r="SLT45" s="133"/>
      <c r="SLU45" s="145"/>
      <c r="SLV45" s="129"/>
      <c r="SLW45" s="130"/>
      <c r="SLX45" s="130"/>
      <c r="SLY45" s="131"/>
      <c r="SLZ45" s="134"/>
      <c r="SMA45" s="130"/>
      <c r="SMB45" s="133"/>
      <c r="SMC45" s="145"/>
      <c r="SMD45" s="129"/>
      <c r="SME45" s="130"/>
      <c r="SMF45" s="130"/>
      <c r="SMG45" s="131"/>
      <c r="SMH45" s="134"/>
      <c r="SMI45" s="130"/>
      <c r="SMJ45" s="133"/>
      <c r="SMK45" s="145"/>
      <c r="SML45" s="129"/>
      <c r="SMM45" s="130"/>
      <c r="SMN45" s="130"/>
      <c r="SMO45" s="131"/>
      <c r="SMP45" s="134"/>
      <c r="SMQ45" s="130"/>
      <c r="SMR45" s="133"/>
      <c r="SMS45" s="145"/>
      <c r="SMT45" s="129"/>
      <c r="SMU45" s="130"/>
      <c r="SMV45" s="130"/>
      <c r="SMW45" s="131"/>
      <c r="SMX45" s="134"/>
      <c r="SMY45" s="130"/>
      <c r="SMZ45" s="133"/>
      <c r="SNA45" s="145"/>
      <c r="SNB45" s="129"/>
      <c r="SNC45" s="130"/>
      <c r="SND45" s="130"/>
      <c r="SNE45" s="131"/>
      <c r="SNF45" s="134"/>
      <c r="SNG45" s="130"/>
      <c r="SNH45" s="133"/>
      <c r="SNI45" s="145"/>
      <c r="SNJ45" s="129"/>
      <c r="SNK45" s="130"/>
      <c r="SNL45" s="130"/>
      <c r="SNM45" s="131"/>
      <c r="SNN45" s="134"/>
      <c r="SNO45" s="130"/>
      <c r="SNP45" s="133"/>
      <c r="SNQ45" s="145"/>
      <c r="SNR45" s="129"/>
      <c r="SNS45" s="130"/>
      <c r="SNT45" s="130"/>
      <c r="SNU45" s="131"/>
      <c r="SNV45" s="134"/>
      <c r="SNW45" s="130"/>
      <c r="SNX45" s="133"/>
      <c r="SNY45" s="145"/>
      <c r="SNZ45" s="129"/>
      <c r="SOA45" s="130"/>
      <c r="SOB45" s="130"/>
      <c r="SOC45" s="131"/>
      <c r="SOD45" s="134"/>
      <c r="SOE45" s="130"/>
      <c r="SOF45" s="133"/>
      <c r="SOG45" s="145"/>
      <c r="SOH45" s="129"/>
      <c r="SOI45" s="130"/>
      <c r="SOJ45" s="130"/>
      <c r="SOK45" s="131"/>
      <c r="SOL45" s="134"/>
      <c r="SOM45" s="130"/>
      <c r="SON45" s="133"/>
      <c r="SOO45" s="145"/>
      <c r="SOP45" s="129"/>
      <c r="SOQ45" s="130"/>
      <c r="SOR45" s="130"/>
      <c r="SOS45" s="131"/>
      <c r="SOT45" s="134"/>
      <c r="SOU45" s="130"/>
      <c r="SOV45" s="133"/>
      <c r="SOW45" s="145"/>
      <c r="SOX45" s="129"/>
      <c r="SOY45" s="130"/>
      <c r="SOZ45" s="130"/>
      <c r="SPA45" s="131"/>
      <c r="SPB45" s="134"/>
      <c r="SPC45" s="130"/>
      <c r="SPD45" s="133"/>
      <c r="SPE45" s="145"/>
      <c r="SPF45" s="129"/>
      <c r="SPG45" s="130"/>
      <c r="SPH45" s="130"/>
      <c r="SPI45" s="131"/>
      <c r="SPJ45" s="134"/>
      <c r="SPK45" s="130"/>
      <c r="SPL45" s="133"/>
      <c r="SPM45" s="145"/>
      <c r="SPN45" s="129"/>
      <c r="SPO45" s="130"/>
      <c r="SPP45" s="130"/>
      <c r="SPQ45" s="131"/>
      <c r="SPR45" s="134"/>
      <c r="SPS45" s="130"/>
      <c r="SPT45" s="133"/>
      <c r="SPU45" s="145"/>
      <c r="SPV45" s="129"/>
      <c r="SPW45" s="130"/>
      <c r="SPX45" s="130"/>
      <c r="SPY45" s="131"/>
      <c r="SPZ45" s="134"/>
      <c r="SQA45" s="130"/>
      <c r="SQB45" s="133"/>
      <c r="SQC45" s="145"/>
      <c r="SQD45" s="129"/>
      <c r="SQE45" s="130"/>
      <c r="SQF45" s="130"/>
      <c r="SQG45" s="131"/>
      <c r="SQH45" s="134"/>
      <c r="SQI45" s="130"/>
      <c r="SQJ45" s="133"/>
      <c r="SQK45" s="145"/>
      <c r="SQL45" s="129"/>
      <c r="SQM45" s="130"/>
      <c r="SQN45" s="130"/>
      <c r="SQO45" s="131"/>
      <c r="SQP45" s="134"/>
      <c r="SQQ45" s="130"/>
      <c r="SQR45" s="133"/>
      <c r="SQS45" s="145"/>
      <c r="SQT45" s="129"/>
      <c r="SQU45" s="130"/>
      <c r="SQV45" s="130"/>
      <c r="SQW45" s="131"/>
      <c r="SQX45" s="134"/>
      <c r="SQY45" s="130"/>
      <c r="SQZ45" s="133"/>
      <c r="SRA45" s="145"/>
      <c r="SRB45" s="129"/>
      <c r="SRC45" s="130"/>
      <c r="SRD45" s="130"/>
      <c r="SRE45" s="131"/>
      <c r="SRF45" s="134"/>
      <c r="SRG45" s="130"/>
      <c r="SRH45" s="133"/>
      <c r="SRI45" s="145"/>
      <c r="SRJ45" s="129"/>
      <c r="SRK45" s="130"/>
      <c r="SRL45" s="130"/>
      <c r="SRM45" s="131"/>
      <c r="SRN45" s="134"/>
      <c r="SRO45" s="130"/>
      <c r="SRP45" s="133"/>
      <c r="SRQ45" s="145"/>
      <c r="SRR45" s="129"/>
      <c r="SRS45" s="130"/>
      <c r="SRT45" s="130"/>
      <c r="SRU45" s="131"/>
      <c r="SRV45" s="134"/>
      <c r="SRW45" s="130"/>
      <c r="SRX45" s="133"/>
      <c r="SRY45" s="145"/>
      <c r="SRZ45" s="129"/>
      <c r="SSA45" s="130"/>
      <c r="SSB45" s="130"/>
      <c r="SSC45" s="131"/>
      <c r="SSD45" s="134"/>
      <c r="SSE45" s="130"/>
      <c r="SSF45" s="133"/>
      <c r="SSG45" s="145"/>
      <c r="SSH45" s="129"/>
      <c r="SSI45" s="130"/>
      <c r="SSJ45" s="130"/>
      <c r="SSK45" s="131"/>
      <c r="SSL45" s="134"/>
      <c r="SSM45" s="130"/>
      <c r="SSN45" s="133"/>
      <c r="SSO45" s="145"/>
      <c r="SSP45" s="129"/>
      <c r="SSQ45" s="130"/>
      <c r="SSR45" s="130"/>
      <c r="SSS45" s="131"/>
      <c r="SST45" s="134"/>
      <c r="SSU45" s="130"/>
      <c r="SSV45" s="133"/>
      <c r="SSW45" s="145"/>
      <c r="SSX45" s="129"/>
      <c r="SSY45" s="130"/>
      <c r="SSZ45" s="130"/>
      <c r="STA45" s="131"/>
      <c r="STB45" s="134"/>
      <c r="STC45" s="130"/>
      <c r="STD45" s="133"/>
      <c r="STE45" s="145"/>
      <c r="STF45" s="129"/>
      <c r="STG45" s="130"/>
      <c r="STH45" s="130"/>
      <c r="STI45" s="131"/>
      <c r="STJ45" s="134"/>
      <c r="STK45" s="130"/>
      <c r="STL45" s="133"/>
      <c r="STM45" s="145"/>
      <c r="STN45" s="129"/>
      <c r="STO45" s="130"/>
      <c r="STP45" s="130"/>
      <c r="STQ45" s="131"/>
      <c r="STR45" s="134"/>
      <c r="STS45" s="130"/>
      <c r="STT45" s="133"/>
      <c r="STU45" s="145"/>
      <c r="STV45" s="129"/>
      <c r="STW45" s="130"/>
      <c r="STX45" s="130"/>
      <c r="STY45" s="131"/>
      <c r="STZ45" s="134"/>
      <c r="SUA45" s="130"/>
      <c r="SUB45" s="133"/>
      <c r="SUC45" s="145"/>
      <c r="SUD45" s="129"/>
      <c r="SUE45" s="130"/>
      <c r="SUF45" s="130"/>
      <c r="SUG45" s="131"/>
      <c r="SUH45" s="134"/>
      <c r="SUI45" s="130"/>
      <c r="SUJ45" s="133"/>
      <c r="SUK45" s="145"/>
      <c r="SUL45" s="129"/>
      <c r="SUM45" s="130"/>
      <c r="SUN45" s="130"/>
      <c r="SUO45" s="131"/>
      <c r="SUP45" s="134"/>
      <c r="SUQ45" s="130"/>
      <c r="SUR45" s="133"/>
      <c r="SUS45" s="145"/>
      <c r="SUT45" s="129"/>
      <c r="SUU45" s="130"/>
      <c r="SUV45" s="130"/>
      <c r="SUW45" s="131"/>
      <c r="SUX45" s="134"/>
      <c r="SUY45" s="130"/>
      <c r="SUZ45" s="133"/>
      <c r="SVA45" s="145"/>
      <c r="SVB45" s="129"/>
      <c r="SVC45" s="130"/>
      <c r="SVD45" s="130"/>
      <c r="SVE45" s="131"/>
      <c r="SVF45" s="134"/>
      <c r="SVG45" s="130"/>
      <c r="SVH45" s="133"/>
      <c r="SVI45" s="145"/>
      <c r="SVJ45" s="129"/>
      <c r="SVK45" s="130"/>
      <c r="SVL45" s="130"/>
      <c r="SVM45" s="131"/>
      <c r="SVN45" s="134"/>
      <c r="SVO45" s="130"/>
      <c r="SVP45" s="133"/>
      <c r="SVQ45" s="145"/>
      <c r="SVR45" s="129"/>
      <c r="SVS45" s="130"/>
      <c r="SVT45" s="130"/>
      <c r="SVU45" s="131"/>
      <c r="SVV45" s="134"/>
      <c r="SVW45" s="130"/>
      <c r="SVX45" s="133"/>
      <c r="SVY45" s="145"/>
      <c r="SVZ45" s="129"/>
      <c r="SWA45" s="130"/>
      <c r="SWB45" s="130"/>
      <c r="SWC45" s="131"/>
      <c r="SWD45" s="134"/>
      <c r="SWE45" s="130"/>
      <c r="SWF45" s="133"/>
      <c r="SWG45" s="145"/>
      <c r="SWH45" s="129"/>
      <c r="SWI45" s="130"/>
      <c r="SWJ45" s="130"/>
      <c r="SWK45" s="131"/>
      <c r="SWL45" s="134"/>
      <c r="SWM45" s="130"/>
      <c r="SWN45" s="133"/>
      <c r="SWO45" s="145"/>
      <c r="SWP45" s="129"/>
      <c r="SWQ45" s="130"/>
      <c r="SWR45" s="130"/>
      <c r="SWS45" s="131"/>
      <c r="SWT45" s="134"/>
      <c r="SWU45" s="130"/>
      <c r="SWV45" s="133"/>
      <c r="SWW45" s="145"/>
      <c r="SWX45" s="129"/>
      <c r="SWY45" s="130"/>
      <c r="SWZ45" s="130"/>
      <c r="SXA45" s="131"/>
      <c r="SXB45" s="134"/>
      <c r="SXC45" s="130"/>
      <c r="SXD45" s="133"/>
      <c r="SXE45" s="145"/>
      <c r="SXF45" s="129"/>
      <c r="SXG45" s="130"/>
      <c r="SXH45" s="130"/>
      <c r="SXI45" s="131"/>
      <c r="SXJ45" s="134"/>
      <c r="SXK45" s="130"/>
      <c r="SXL45" s="133"/>
      <c r="SXM45" s="145"/>
      <c r="SXN45" s="129"/>
      <c r="SXO45" s="130"/>
      <c r="SXP45" s="130"/>
      <c r="SXQ45" s="131"/>
      <c r="SXR45" s="134"/>
      <c r="SXS45" s="130"/>
      <c r="SXT45" s="133"/>
      <c r="SXU45" s="145"/>
      <c r="SXV45" s="129"/>
      <c r="SXW45" s="130"/>
      <c r="SXX45" s="130"/>
      <c r="SXY45" s="131"/>
      <c r="SXZ45" s="134"/>
      <c r="SYA45" s="130"/>
      <c r="SYB45" s="133"/>
      <c r="SYC45" s="145"/>
      <c r="SYD45" s="129"/>
      <c r="SYE45" s="130"/>
      <c r="SYF45" s="130"/>
      <c r="SYG45" s="131"/>
      <c r="SYH45" s="134"/>
      <c r="SYI45" s="130"/>
      <c r="SYJ45" s="133"/>
      <c r="SYK45" s="145"/>
      <c r="SYL45" s="129"/>
      <c r="SYM45" s="130"/>
      <c r="SYN45" s="130"/>
      <c r="SYO45" s="131"/>
      <c r="SYP45" s="134"/>
      <c r="SYQ45" s="130"/>
      <c r="SYR45" s="133"/>
      <c r="SYS45" s="145"/>
      <c r="SYT45" s="129"/>
      <c r="SYU45" s="130"/>
      <c r="SYV45" s="130"/>
      <c r="SYW45" s="131"/>
      <c r="SYX45" s="134"/>
      <c r="SYY45" s="130"/>
      <c r="SYZ45" s="133"/>
      <c r="SZA45" s="145"/>
      <c r="SZB45" s="129"/>
      <c r="SZC45" s="130"/>
      <c r="SZD45" s="130"/>
      <c r="SZE45" s="131"/>
      <c r="SZF45" s="134"/>
      <c r="SZG45" s="130"/>
      <c r="SZH45" s="133"/>
      <c r="SZI45" s="145"/>
      <c r="SZJ45" s="129"/>
      <c r="SZK45" s="130"/>
      <c r="SZL45" s="130"/>
      <c r="SZM45" s="131"/>
      <c r="SZN45" s="134"/>
      <c r="SZO45" s="130"/>
      <c r="SZP45" s="133"/>
      <c r="SZQ45" s="145"/>
      <c r="SZR45" s="129"/>
      <c r="SZS45" s="130"/>
      <c r="SZT45" s="130"/>
      <c r="SZU45" s="131"/>
      <c r="SZV45" s="134"/>
      <c r="SZW45" s="130"/>
      <c r="SZX45" s="133"/>
      <c r="SZY45" s="145"/>
      <c r="SZZ45" s="129"/>
      <c r="TAA45" s="130"/>
      <c r="TAB45" s="130"/>
      <c r="TAC45" s="131"/>
      <c r="TAD45" s="134"/>
      <c r="TAE45" s="130"/>
      <c r="TAF45" s="133"/>
      <c r="TAG45" s="145"/>
      <c r="TAH45" s="129"/>
      <c r="TAI45" s="130"/>
      <c r="TAJ45" s="130"/>
      <c r="TAK45" s="131"/>
      <c r="TAL45" s="134"/>
      <c r="TAM45" s="130"/>
      <c r="TAN45" s="133"/>
      <c r="TAO45" s="145"/>
      <c r="TAP45" s="129"/>
      <c r="TAQ45" s="130"/>
      <c r="TAR45" s="130"/>
      <c r="TAS45" s="131"/>
      <c r="TAT45" s="134"/>
      <c r="TAU45" s="130"/>
      <c r="TAV45" s="133"/>
      <c r="TAW45" s="145"/>
      <c r="TAX45" s="129"/>
      <c r="TAY45" s="130"/>
      <c r="TAZ45" s="130"/>
      <c r="TBA45" s="131"/>
      <c r="TBB45" s="134"/>
      <c r="TBC45" s="130"/>
      <c r="TBD45" s="133"/>
      <c r="TBE45" s="145"/>
      <c r="TBF45" s="129"/>
      <c r="TBG45" s="130"/>
      <c r="TBH45" s="130"/>
      <c r="TBI45" s="131"/>
      <c r="TBJ45" s="134"/>
      <c r="TBK45" s="130"/>
      <c r="TBL45" s="133"/>
      <c r="TBM45" s="145"/>
      <c r="TBN45" s="129"/>
      <c r="TBO45" s="130"/>
      <c r="TBP45" s="130"/>
      <c r="TBQ45" s="131"/>
      <c r="TBR45" s="134"/>
      <c r="TBS45" s="130"/>
      <c r="TBT45" s="133"/>
      <c r="TBU45" s="145"/>
      <c r="TBV45" s="129"/>
      <c r="TBW45" s="130"/>
      <c r="TBX45" s="130"/>
      <c r="TBY45" s="131"/>
      <c r="TBZ45" s="134"/>
      <c r="TCA45" s="130"/>
      <c r="TCB45" s="133"/>
      <c r="TCC45" s="145"/>
      <c r="TCD45" s="129"/>
      <c r="TCE45" s="130"/>
      <c r="TCF45" s="130"/>
      <c r="TCG45" s="131"/>
      <c r="TCH45" s="134"/>
      <c r="TCI45" s="130"/>
      <c r="TCJ45" s="133"/>
      <c r="TCK45" s="145"/>
      <c r="TCL45" s="129"/>
      <c r="TCM45" s="130"/>
      <c r="TCN45" s="130"/>
      <c r="TCO45" s="131"/>
      <c r="TCP45" s="134"/>
      <c r="TCQ45" s="130"/>
      <c r="TCR45" s="133"/>
      <c r="TCS45" s="145"/>
      <c r="TCT45" s="129"/>
      <c r="TCU45" s="130"/>
      <c r="TCV45" s="130"/>
      <c r="TCW45" s="131"/>
      <c r="TCX45" s="134"/>
      <c r="TCY45" s="130"/>
      <c r="TCZ45" s="133"/>
      <c r="TDA45" s="145"/>
      <c r="TDB45" s="129"/>
      <c r="TDC45" s="130"/>
      <c r="TDD45" s="130"/>
      <c r="TDE45" s="131"/>
      <c r="TDF45" s="134"/>
      <c r="TDG45" s="130"/>
      <c r="TDH45" s="133"/>
      <c r="TDI45" s="145"/>
      <c r="TDJ45" s="129"/>
      <c r="TDK45" s="130"/>
      <c r="TDL45" s="130"/>
      <c r="TDM45" s="131"/>
      <c r="TDN45" s="134"/>
      <c r="TDO45" s="130"/>
      <c r="TDP45" s="133"/>
      <c r="TDQ45" s="145"/>
      <c r="TDR45" s="129"/>
      <c r="TDS45" s="130"/>
      <c r="TDT45" s="130"/>
      <c r="TDU45" s="131"/>
      <c r="TDV45" s="134"/>
      <c r="TDW45" s="130"/>
      <c r="TDX45" s="133"/>
      <c r="TDY45" s="145"/>
      <c r="TDZ45" s="129"/>
      <c r="TEA45" s="130"/>
      <c r="TEB45" s="130"/>
      <c r="TEC45" s="131"/>
      <c r="TED45" s="134"/>
      <c r="TEE45" s="130"/>
      <c r="TEF45" s="133"/>
      <c r="TEG45" s="145"/>
      <c r="TEH45" s="129"/>
      <c r="TEI45" s="130"/>
      <c r="TEJ45" s="130"/>
      <c r="TEK45" s="131"/>
      <c r="TEL45" s="134"/>
      <c r="TEM45" s="130"/>
      <c r="TEN45" s="133"/>
      <c r="TEO45" s="145"/>
      <c r="TEP45" s="129"/>
      <c r="TEQ45" s="130"/>
      <c r="TER45" s="130"/>
      <c r="TES45" s="131"/>
      <c r="TET45" s="134"/>
      <c r="TEU45" s="130"/>
      <c r="TEV45" s="133"/>
      <c r="TEW45" s="145"/>
      <c r="TEX45" s="129"/>
      <c r="TEY45" s="130"/>
      <c r="TEZ45" s="130"/>
      <c r="TFA45" s="131"/>
      <c r="TFB45" s="134"/>
      <c r="TFC45" s="130"/>
      <c r="TFD45" s="133"/>
      <c r="TFE45" s="145"/>
      <c r="TFF45" s="129"/>
      <c r="TFG45" s="130"/>
      <c r="TFH45" s="130"/>
      <c r="TFI45" s="131"/>
      <c r="TFJ45" s="134"/>
      <c r="TFK45" s="130"/>
      <c r="TFL45" s="133"/>
      <c r="TFM45" s="145"/>
      <c r="TFN45" s="129"/>
      <c r="TFO45" s="130"/>
      <c r="TFP45" s="130"/>
      <c r="TFQ45" s="131"/>
      <c r="TFR45" s="134"/>
      <c r="TFS45" s="130"/>
      <c r="TFT45" s="133"/>
      <c r="TFU45" s="145"/>
      <c r="TFV45" s="129"/>
      <c r="TFW45" s="130"/>
      <c r="TFX45" s="130"/>
      <c r="TFY45" s="131"/>
      <c r="TFZ45" s="134"/>
      <c r="TGA45" s="130"/>
      <c r="TGB45" s="133"/>
      <c r="TGC45" s="145"/>
      <c r="TGD45" s="129"/>
      <c r="TGE45" s="130"/>
      <c r="TGF45" s="130"/>
      <c r="TGG45" s="131"/>
      <c r="TGH45" s="134"/>
      <c r="TGI45" s="130"/>
      <c r="TGJ45" s="133"/>
      <c r="TGK45" s="145"/>
      <c r="TGL45" s="129"/>
      <c r="TGM45" s="130"/>
      <c r="TGN45" s="130"/>
      <c r="TGO45" s="131"/>
      <c r="TGP45" s="134"/>
      <c r="TGQ45" s="130"/>
      <c r="TGR45" s="133"/>
      <c r="TGS45" s="145"/>
      <c r="TGT45" s="129"/>
      <c r="TGU45" s="130"/>
      <c r="TGV45" s="130"/>
      <c r="TGW45" s="131"/>
      <c r="TGX45" s="134"/>
      <c r="TGY45" s="130"/>
      <c r="TGZ45" s="133"/>
      <c r="THA45" s="145"/>
      <c r="THB45" s="129"/>
      <c r="THC45" s="130"/>
      <c r="THD45" s="130"/>
      <c r="THE45" s="131"/>
      <c r="THF45" s="134"/>
      <c r="THG45" s="130"/>
      <c r="THH45" s="133"/>
      <c r="THI45" s="145"/>
      <c r="THJ45" s="129"/>
      <c r="THK45" s="130"/>
      <c r="THL45" s="130"/>
      <c r="THM45" s="131"/>
      <c r="THN45" s="134"/>
      <c r="THO45" s="130"/>
      <c r="THP45" s="133"/>
      <c r="THQ45" s="145"/>
      <c r="THR45" s="129"/>
      <c r="THS45" s="130"/>
      <c r="THT45" s="130"/>
      <c r="THU45" s="131"/>
      <c r="THV45" s="134"/>
      <c r="THW45" s="130"/>
      <c r="THX45" s="133"/>
      <c r="THY45" s="145"/>
      <c r="THZ45" s="129"/>
      <c r="TIA45" s="130"/>
      <c r="TIB45" s="130"/>
      <c r="TIC45" s="131"/>
      <c r="TID45" s="134"/>
      <c r="TIE45" s="130"/>
      <c r="TIF45" s="133"/>
      <c r="TIG45" s="145"/>
      <c r="TIH45" s="129"/>
      <c r="TII45" s="130"/>
      <c r="TIJ45" s="130"/>
      <c r="TIK45" s="131"/>
      <c r="TIL45" s="134"/>
      <c r="TIM45" s="130"/>
      <c r="TIN45" s="133"/>
      <c r="TIO45" s="145"/>
      <c r="TIP45" s="129"/>
      <c r="TIQ45" s="130"/>
      <c r="TIR45" s="130"/>
      <c r="TIS45" s="131"/>
      <c r="TIT45" s="134"/>
      <c r="TIU45" s="130"/>
      <c r="TIV45" s="133"/>
      <c r="TIW45" s="145"/>
      <c r="TIX45" s="129"/>
      <c r="TIY45" s="130"/>
      <c r="TIZ45" s="130"/>
      <c r="TJA45" s="131"/>
      <c r="TJB45" s="134"/>
      <c r="TJC45" s="130"/>
      <c r="TJD45" s="133"/>
      <c r="TJE45" s="145"/>
      <c r="TJF45" s="129"/>
      <c r="TJG45" s="130"/>
      <c r="TJH45" s="130"/>
      <c r="TJI45" s="131"/>
      <c r="TJJ45" s="134"/>
      <c r="TJK45" s="130"/>
      <c r="TJL45" s="133"/>
      <c r="TJM45" s="145"/>
      <c r="TJN45" s="129"/>
      <c r="TJO45" s="130"/>
      <c r="TJP45" s="130"/>
      <c r="TJQ45" s="131"/>
      <c r="TJR45" s="134"/>
      <c r="TJS45" s="130"/>
      <c r="TJT45" s="133"/>
      <c r="TJU45" s="145"/>
      <c r="TJV45" s="129"/>
      <c r="TJW45" s="130"/>
      <c r="TJX45" s="130"/>
      <c r="TJY45" s="131"/>
      <c r="TJZ45" s="134"/>
      <c r="TKA45" s="130"/>
      <c r="TKB45" s="133"/>
      <c r="TKC45" s="145"/>
      <c r="TKD45" s="129"/>
      <c r="TKE45" s="130"/>
      <c r="TKF45" s="130"/>
      <c r="TKG45" s="131"/>
      <c r="TKH45" s="134"/>
      <c r="TKI45" s="130"/>
      <c r="TKJ45" s="133"/>
      <c r="TKK45" s="145"/>
      <c r="TKL45" s="129"/>
      <c r="TKM45" s="130"/>
      <c r="TKN45" s="130"/>
      <c r="TKO45" s="131"/>
      <c r="TKP45" s="134"/>
      <c r="TKQ45" s="130"/>
      <c r="TKR45" s="133"/>
      <c r="TKS45" s="145"/>
      <c r="TKT45" s="129"/>
      <c r="TKU45" s="130"/>
      <c r="TKV45" s="130"/>
      <c r="TKW45" s="131"/>
      <c r="TKX45" s="134"/>
      <c r="TKY45" s="130"/>
      <c r="TKZ45" s="133"/>
      <c r="TLA45" s="145"/>
      <c r="TLB45" s="129"/>
      <c r="TLC45" s="130"/>
      <c r="TLD45" s="130"/>
      <c r="TLE45" s="131"/>
      <c r="TLF45" s="134"/>
      <c r="TLG45" s="130"/>
      <c r="TLH45" s="133"/>
      <c r="TLI45" s="145"/>
      <c r="TLJ45" s="129"/>
      <c r="TLK45" s="130"/>
      <c r="TLL45" s="130"/>
      <c r="TLM45" s="131"/>
      <c r="TLN45" s="134"/>
      <c r="TLO45" s="130"/>
      <c r="TLP45" s="133"/>
      <c r="TLQ45" s="145"/>
      <c r="TLR45" s="129"/>
      <c r="TLS45" s="130"/>
      <c r="TLT45" s="130"/>
      <c r="TLU45" s="131"/>
      <c r="TLV45" s="134"/>
      <c r="TLW45" s="130"/>
      <c r="TLX45" s="133"/>
      <c r="TLY45" s="145"/>
      <c r="TLZ45" s="129"/>
      <c r="TMA45" s="130"/>
      <c r="TMB45" s="130"/>
      <c r="TMC45" s="131"/>
      <c r="TMD45" s="134"/>
      <c r="TME45" s="130"/>
      <c r="TMF45" s="133"/>
      <c r="TMG45" s="145"/>
      <c r="TMH45" s="129"/>
      <c r="TMI45" s="130"/>
      <c r="TMJ45" s="130"/>
      <c r="TMK45" s="131"/>
      <c r="TML45" s="134"/>
      <c r="TMM45" s="130"/>
      <c r="TMN45" s="133"/>
      <c r="TMO45" s="145"/>
      <c r="TMP45" s="129"/>
      <c r="TMQ45" s="130"/>
      <c r="TMR45" s="130"/>
      <c r="TMS45" s="131"/>
      <c r="TMT45" s="134"/>
      <c r="TMU45" s="130"/>
      <c r="TMV45" s="133"/>
      <c r="TMW45" s="145"/>
      <c r="TMX45" s="129"/>
      <c r="TMY45" s="130"/>
      <c r="TMZ45" s="130"/>
      <c r="TNA45" s="131"/>
      <c r="TNB45" s="134"/>
      <c r="TNC45" s="130"/>
      <c r="TND45" s="133"/>
      <c r="TNE45" s="145"/>
      <c r="TNF45" s="129"/>
      <c r="TNG45" s="130"/>
      <c r="TNH45" s="130"/>
      <c r="TNI45" s="131"/>
      <c r="TNJ45" s="134"/>
      <c r="TNK45" s="130"/>
      <c r="TNL45" s="133"/>
      <c r="TNM45" s="145"/>
      <c r="TNN45" s="129"/>
      <c r="TNO45" s="130"/>
      <c r="TNP45" s="130"/>
      <c r="TNQ45" s="131"/>
      <c r="TNR45" s="134"/>
      <c r="TNS45" s="130"/>
      <c r="TNT45" s="133"/>
      <c r="TNU45" s="145"/>
      <c r="TNV45" s="129"/>
      <c r="TNW45" s="130"/>
      <c r="TNX45" s="130"/>
      <c r="TNY45" s="131"/>
      <c r="TNZ45" s="134"/>
      <c r="TOA45" s="130"/>
      <c r="TOB45" s="133"/>
      <c r="TOC45" s="145"/>
      <c r="TOD45" s="129"/>
      <c r="TOE45" s="130"/>
      <c r="TOF45" s="130"/>
      <c r="TOG45" s="131"/>
      <c r="TOH45" s="134"/>
      <c r="TOI45" s="130"/>
      <c r="TOJ45" s="133"/>
      <c r="TOK45" s="145"/>
      <c r="TOL45" s="129"/>
      <c r="TOM45" s="130"/>
      <c r="TON45" s="130"/>
      <c r="TOO45" s="131"/>
      <c r="TOP45" s="134"/>
      <c r="TOQ45" s="130"/>
      <c r="TOR45" s="133"/>
      <c r="TOS45" s="145"/>
      <c r="TOT45" s="129"/>
      <c r="TOU45" s="130"/>
      <c r="TOV45" s="130"/>
      <c r="TOW45" s="131"/>
      <c r="TOX45" s="134"/>
      <c r="TOY45" s="130"/>
      <c r="TOZ45" s="133"/>
      <c r="TPA45" s="145"/>
      <c r="TPB45" s="129"/>
      <c r="TPC45" s="130"/>
      <c r="TPD45" s="130"/>
      <c r="TPE45" s="131"/>
      <c r="TPF45" s="134"/>
      <c r="TPG45" s="130"/>
      <c r="TPH45" s="133"/>
      <c r="TPI45" s="145"/>
      <c r="TPJ45" s="129"/>
      <c r="TPK45" s="130"/>
      <c r="TPL45" s="130"/>
      <c r="TPM45" s="131"/>
      <c r="TPN45" s="134"/>
      <c r="TPO45" s="130"/>
      <c r="TPP45" s="133"/>
      <c r="TPQ45" s="145"/>
      <c r="TPR45" s="129"/>
      <c r="TPS45" s="130"/>
      <c r="TPT45" s="130"/>
      <c r="TPU45" s="131"/>
      <c r="TPV45" s="134"/>
      <c r="TPW45" s="130"/>
      <c r="TPX45" s="133"/>
      <c r="TPY45" s="145"/>
      <c r="TPZ45" s="129"/>
      <c r="TQA45" s="130"/>
      <c r="TQB45" s="130"/>
      <c r="TQC45" s="131"/>
      <c r="TQD45" s="134"/>
      <c r="TQE45" s="130"/>
      <c r="TQF45" s="133"/>
      <c r="TQG45" s="145"/>
      <c r="TQH45" s="129"/>
      <c r="TQI45" s="130"/>
      <c r="TQJ45" s="130"/>
      <c r="TQK45" s="131"/>
      <c r="TQL45" s="134"/>
      <c r="TQM45" s="130"/>
      <c r="TQN45" s="133"/>
      <c r="TQO45" s="145"/>
      <c r="TQP45" s="129"/>
      <c r="TQQ45" s="130"/>
      <c r="TQR45" s="130"/>
      <c r="TQS45" s="131"/>
      <c r="TQT45" s="134"/>
      <c r="TQU45" s="130"/>
      <c r="TQV45" s="133"/>
      <c r="TQW45" s="145"/>
      <c r="TQX45" s="129"/>
      <c r="TQY45" s="130"/>
      <c r="TQZ45" s="130"/>
      <c r="TRA45" s="131"/>
      <c r="TRB45" s="134"/>
      <c r="TRC45" s="130"/>
      <c r="TRD45" s="133"/>
      <c r="TRE45" s="145"/>
      <c r="TRF45" s="129"/>
      <c r="TRG45" s="130"/>
      <c r="TRH45" s="130"/>
      <c r="TRI45" s="131"/>
      <c r="TRJ45" s="134"/>
      <c r="TRK45" s="130"/>
      <c r="TRL45" s="133"/>
      <c r="TRM45" s="145"/>
      <c r="TRN45" s="129"/>
      <c r="TRO45" s="130"/>
      <c r="TRP45" s="130"/>
      <c r="TRQ45" s="131"/>
      <c r="TRR45" s="134"/>
      <c r="TRS45" s="130"/>
      <c r="TRT45" s="133"/>
      <c r="TRU45" s="145"/>
      <c r="TRV45" s="129"/>
      <c r="TRW45" s="130"/>
      <c r="TRX45" s="130"/>
      <c r="TRY45" s="131"/>
      <c r="TRZ45" s="134"/>
      <c r="TSA45" s="130"/>
      <c r="TSB45" s="133"/>
      <c r="TSC45" s="145"/>
      <c r="TSD45" s="129"/>
      <c r="TSE45" s="130"/>
      <c r="TSF45" s="130"/>
      <c r="TSG45" s="131"/>
      <c r="TSH45" s="134"/>
      <c r="TSI45" s="130"/>
      <c r="TSJ45" s="133"/>
      <c r="TSK45" s="145"/>
      <c r="TSL45" s="129"/>
      <c r="TSM45" s="130"/>
      <c r="TSN45" s="130"/>
      <c r="TSO45" s="131"/>
      <c r="TSP45" s="134"/>
      <c r="TSQ45" s="130"/>
      <c r="TSR45" s="133"/>
      <c r="TSS45" s="145"/>
      <c r="TST45" s="129"/>
      <c r="TSU45" s="130"/>
      <c r="TSV45" s="130"/>
      <c r="TSW45" s="131"/>
      <c r="TSX45" s="134"/>
      <c r="TSY45" s="130"/>
      <c r="TSZ45" s="133"/>
      <c r="TTA45" s="145"/>
      <c r="TTB45" s="129"/>
      <c r="TTC45" s="130"/>
      <c r="TTD45" s="130"/>
      <c r="TTE45" s="131"/>
      <c r="TTF45" s="134"/>
      <c r="TTG45" s="130"/>
      <c r="TTH45" s="133"/>
      <c r="TTI45" s="145"/>
      <c r="TTJ45" s="129"/>
      <c r="TTK45" s="130"/>
      <c r="TTL45" s="130"/>
      <c r="TTM45" s="131"/>
      <c r="TTN45" s="134"/>
      <c r="TTO45" s="130"/>
      <c r="TTP45" s="133"/>
      <c r="TTQ45" s="145"/>
      <c r="TTR45" s="129"/>
      <c r="TTS45" s="130"/>
      <c r="TTT45" s="130"/>
      <c r="TTU45" s="131"/>
      <c r="TTV45" s="134"/>
      <c r="TTW45" s="130"/>
      <c r="TTX45" s="133"/>
      <c r="TTY45" s="145"/>
      <c r="TTZ45" s="129"/>
      <c r="TUA45" s="130"/>
      <c r="TUB45" s="130"/>
      <c r="TUC45" s="131"/>
      <c r="TUD45" s="134"/>
      <c r="TUE45" s="130"/>
      <c r="TUF45" s="133"/>
      <c r="TUG45" s="145"/>
      <c r="TUH45" s="129"/>
      <c r="TUI45" s="130"/>
      <c r="TUJ45" s="130"/>
      <c r="TUK45" s="131"/>
      <c r="TUL45" s="134"/>
      <c r="TUM45" s="130"/>
      <c r="TUN45" s="133"/>
      <c r="TUO45" s="145"/>
      <c r="TUP45" s="129"/>
      <c r="TUQ45" s="130"/>
      <c r="TUR45" s="130"/>
      <c r="TUS45" s="131"/>
      <c r="TUT45" s="134"/>
      <c r="TUU45" s="130"/>
      <c r="TUV45" s="133"/>
      <c r="TUW45" s="145"/>
      <c r="TUX45" s="129"/>
      <c r="TUY45" s="130"/>
      <c r="TUZ45" s="130"/>
      <c r="TVA45" s="131"/>
      <c r="TVB45" s="134"/>
      <c r="TVC45" s="130"/>
      <c r="TVD45" s="133"/>
      <c r="TVE45" s="145"/>
      <c r="TVF45" s="129"/>
      <c r="TVG45" s="130"/>
      <c r="TVH45" s="130"/>
      <c r="TVI45" s="131"/>
      <c r="TVJ45" s="134"/>
      <c r="TVK45" s="130"/>
      <c r="TVL45" s="133"/>
      <c r="TVM45" s="145"/>
      <c r="TVN45" s="129"/>
      <c r="TVO45" s="130"/>
      <c r="TVP45" s="130"/>
      <c r="TVQ45" s="131"/>
      <c r="TVR45" s="134"/>
      <c r="TVS45" s="130"/>
      <c r="TVT45" s="133"/>
      <c r="TVU45" s="145"/>
      <c r="TVV45" s="129"/>
      <c r="TVW45" s="130"/>
      <c r="TVX45" s="130"/>
      <c r="TVY45" s="131"/>
      <c r="TVZ45" s="134"/>
      <c r="TWA45" s="130"/>
      <c r="TWB45" s="133"/>
      <c r="TWC45" s="145"/>
      <c r="TWD45" s="129"/>
      <c r="TWE45" s="130"/>
      <c r="TWF45" s="130"/>
      <c r="TWG45" s="131"/>
      <c r="TWH45" s="134"/>
      <c r="TWI45" s="130"/>
      <c r="TWJ45" s="133"/>
      <c r="TWK45" s="145"/>
      <c r="TWL45" s="129"/>
      <c r="TWM45" s="130"/>
      <c r="TWN45" s="130"/>
      <c r="TWO45" s="131"/>
      <c r="TWP45" s="134"/>
      <c r="TWQ45" s="130"/>
      <c r="TWR45" s="133"/>
      <c r="TWS45" s="145"/>
      <c r="TWT45" s="129"/>
      <c r="TWU45" s="130"/>
      <c r="TWV45" s="130"/>
      <c r="TWW45" s="131"/>
      <c r="TWX45" s="134"/>
      <c r="TWY45" s="130"/>
      <c r="TWZ45" s="133"/>
      <c r="TXA45" s="145"/>
      <c r="TXB45" s="129"/>
      <c r="TXC45" s="130"/>
      <c r="TXD45" s="130"/>
      <c r="TXE45" s="131"/>
      <c r="TXF45" s="134"/>
      <c r="TXG45" s="130"/>
      <c r="TXH45" s="133"/>
      <c r="TXI45" s="145"/>
      <c r="TXJ45" s="129"/>
      <c r="TXK45" s="130"/>
      <c r="TXL45" s="130"/>
      <c r="TXM45" s="131"/>
      <c r="TXN45" s="134"/>
      <c r="TXO45" s="130"/>
      <c r="TXP45" s="133"/>
      <c r="TXQ45" s="145"/>
      <c r="TXR45" s="129"/>
      <c r="TXS45" s="130"/>
      <c r="TXT45" s="130"/>
      <c r="TXU45" s="131"/>
      <c r="TXV45" s="134"/>
      <c r="TXW45" s="130"/>
      <c r="TXX45" s="133"/>
      <c r="TXY45" s="145"/>
      <c r="TXZ45" s="129"/>
      <c r="TYA45" s="130"/>
      <c r="TYB45" s="130"/>
      <c r="TYC45" s="131"/>
      <c r="TYD45" s="134"/>
      <c r="TYE45" s="130"/>
      <c r="TYF45" s="133"/>
      <c r="TYG45" s="145"/>
      <c r="TYH45" s="129"/>
      <c r="TYI45" s="130"/>
      <c r="TYJ45" s="130"/>
      <c r="TYK45" s="131"/>
      <c r="TYL45" s="134"/>
      <c r="TYM45" s="130"/>
      <c r="TYN45" s="133"/>
      <c r="TYO45" s="145"/>
      <c r="TYP45" s="129"/>
      <c r="TYQ45" s="130"/>
      <c r="TYR45" s="130"/>
      <c r="TYS45" s="131"/>
      <c r="TYT45" s="134"/>
      <c r="TYU45" s="130"/>
      <c r="TYV45" s="133"/>
      <c r="TYW45" s="145"/>
      <c r="TYX45" s="129"/>
      <c r="TYY45" s="130"/>
      <c r="TYZ45" s="130"/>
      <c r="TZA45" s="131"/>
      <c r="TZB45" s="134"/>
      <c r="TZC45" s="130"/>
      <c r="TZD45" s="133"/>
      <c r="TZE45" s="145"/>
      <c r="TZF45" s="129"/>
      <c r="TZG45" s="130"/>
      <c r="TZH45" s="130"/>
      <c r="TZI45" s="131"/>
      <c r="TZJ45" s="134"/>
      <c r="TZK45" s="130"/>
      <c r="TZL45" s="133"/>
      <c r="TZM45" s="145"/>
      <c r="TZN45" s="129"/>
      <c r="TZO45" s="130"/>
      <c r="TZP45" s="130"/>
      <c r="TZQ45" s="131"/>
      <c r="TZR45" s="134"/>
      <c r="TZS45" s="130"/>
      <c r="TZT45" s="133"/>
      <c r="TZU45" s="145"/>
      <c r="TZV45" s="129"/>
      <c r="TZW45" s="130"/>
      <c r="TZX45" s="130"/>
      <c r="TZY45" s="131"/>
      <c r="TZZ45" s="134"/>
      <c r="UAA45" s="130"/>
      <c r="UAB45" s="133"/>
      <c r="UAC45" s="145"/>
      <c r="UAD45" s="129"/>
      <c r="UAE45" s="130"/>
      <c r="UAF45" s="130"/>
      <c r="UAG45" s="131"/>
      <c r="UAH45" s="134"/>
      <c r="UAI45" s="130"/>
      <c r="UAJ45" s="133"/>
      <c r="UAK45" s="145"/>
      <c r="UAL45" s="129"/>
      <c r="UAM45" s="130"/>
      <c r="UAN45" s="130"/>
      <c r="UAO45" s="131"/>
      <c r="UAP45" s="134"/>
      <c r="UAQ45" s="130"/>
      <c r="UAR45" s="133"/>
      <c r="UAS45" s="145"/>
      <c r="UAT45" s="129"/>
      <c r="UAU45" s="130"/>
      <c r="UAV45" s="130"/>
      <c r="UAW45" s="131"/>
      <c r="UAX45" s="134"/>
      <c r="UAY45" s="130"/>
      <c r="UAZ45" s="133"/>
      <c r="UBA45" s="145"/>
      <c r="UBB45" s="129"/>
      <c r="UBC45" s="130"/>
      <c r="UBD45" s="130"/>
      <c r="UBE45" s="131"/>
      <c r="UBF45" s="134"/>
      <c r="UBG45" s="130"/>
      <c r="UBH45" s="133"/>
      <c r="UBI45" s="145"/>
      <c r="UBJ45" s="129"/>
      <c r="UBK45" s="130"/>
      <c r="UBL45" s="130"/>
      <c r="UBM45" s="131"/>
      <c r="UBN45" s="134"/>
      <c r="UBO45" s="130"/>
      <c r="UBP45" s="133"/>
      <c r="UBQ45" s="145"/>
      <c r="UBR45" s="129"/>
      <c r="UBS45" s="130"/>
      <c r="UBT45" s="130"/>
      <c r="UBU45" s="131"/>
      <c r="UBV45" s="134"/>
      <c r="UBW45" s="130"/>
      <c r="UBX45" s="133"/>
      <c r="UBY45" s="145"/>
      <c r="UBZ45" s="129"/>
      <c r="UCA45" s="130"/>
      <c r="UCB45" s="130"/>
      <c r="UCC45" s="131"/>
      <c r="UCD45" s="134"/>
      <c r="UCE45" s="130"/>
      <c r="UCF45" s="133"/>
      <c r="UCG45" s="145"/>
      <c r="UCH45" s="129"/>
      <c r="UCI45" s="130"/>
      <c r="UCJ45" s="130"/>
      <c r="UCK45" s="131"/>
      <c r="UCL45" s="134"/>
      <c r="UCM45" s="130"/>
      <c r="UCN45" s="133"/>
      <c r="UCO45" s="145"/>
      <c r="UCP45" s="129"/>
      <c r="UCQ45" s="130"/>
      <c r="UCR45" s="130"/>
      <c r="UCS45" s="131"/>
      <c r="UCT45" s="134"/>
      <c r="UCU45" s="130"/>
      <c r="UCV45" s="133"/>
      <c r="UCW45" s="145"/>
      <c r="UCX45" s="129"/>
      <c r="UCY45" s="130"/>
      <c r="UCZ45" s="130"/>
      <c r="UDA45" s="131"/>
      <c r="UDB45" s="134"/>
      <c r="UDC45" s="130"/>
      <c r="UDD45" s="133"/>
      <c r="UDE45" s="145"/>
      <c r="UDF45" s="129"/>
      <c r="UDG45" s="130"/>
      <c r="UDH45" s="130"/>
      <c r="UDI45" s="131"/>
      <c r="UDJ45" s="134"/>
      <c r="UDK45" s="130"/>
      <c r="UDL45" s="133"/>
      <c r="UDM45" s="145"/>
      <c r="UDN45" s="129"/>
      <c r="UDO45" s="130"/>
      <c r="UDP45" s="130"/>
      <c r="UDQ45" s="131"/>
      <c r="UDR45" s="134"/>
      <c r="UDS45" s="130"/>
      <c r="UDT45" s="133"/>
      <c r="UDU45" s="145"/>
      <c r="UDV45" s="129"/>
      <c r="UDW45" s="130"/>
      <c r="UDX45" s="130"/>
      <c r="UDY45" s="131"/>
      <c r="UDZ45" s="134"/>
      <c r="UEA45" s="130"/>
      <c r="UEB45" s="133"/>
      <c r="UEC45" s="145"/>
      <c r="UED45" s="129"/>
      <c r="UEE45" s="130"/>
      <c r="UEF45" s="130"/>
      <c r="UEG45" s="131"/>
      <c r="UEH45" s="134"/>
      <c r="UEI45" s="130"/>
      <c r="UEJ45" s="133"/>
      <c r="UEK45" s="145"/>
      <c r="UEL45" s="129"/>
      <c r="UEM45" s="130"/>
      <c r="UEN45" s="130"/>
      <c r="UEO45" s="131"/>
      <c r="UEP45" s="134"/>
      <c r="UEQ45" s="130"/>
      <c r="UER45" s="133"/>
      <c r="UES45" s="145"/>
      <c r="UET45" s="129"/>
      <c r="UEU45" s="130"/>
      <c r="UEV45" s="130"/>
      <c r="UEW45" s="131"/>
      <c r="UEX45" s="134"/>
      <c r="UEY45" s="130"/>
      <c r="UEZ45" s="133"/>
      <c r="UFA45" s="145"/>
      <c r="UFB45" s="129"/>
      <c r="UFC45" s="130"/>
      <c r="UFD45" s="130"/>
      <c r="UFE45" s="131"/>
      <c r="UFF45" s="134"/>
      <c r="UFG45" s="130"/>
      <c r="UFH45" s="133"/>
      <c r="UFI45" s="145"/>
      <c r="UFJ45" s="129"/>
      <c r="UFK45" s="130"/>
      <c r="UFL45" s="130"/>
      <c r="UFM45" s="131"/>
      <c r="UFN45" s="134"/>
      <c r="UFO45" s="130"/>
      <c r="UFP45" s="133"/>
      <c r="UFQ45" s="145"/>
      <c r="UFR45" s="129"/>
      <c r="UFS45" s="130"/>
      <c r="UFT45" s="130"/>
      <c r="UFU45" s="131"/>
      <c r="UFV45" s="134"/>
      <c r="UFW45" s="130"/>
      <c r="UFX45" s="133"/>
      <c r="UFY45" s="145"/>
      <c r="UFZ45" s="129"/>
      <c r="UGA45" s="130"/>
      <c r="UGB45" s="130"/>
      <c r="UGC45" s="131"/>
      <c r="UGD45" s="134"/>
      <c r="UGE45" s="130"/>
      <c r="UGF45" s="133"/>
      <c r="UGG45" s="145"/>
      <c r="UGH45" s="129"/>
      <c r="UGI45" s="130"/>
      <c r="UGJ45" s="130"/>
      <c r="UGK45" s="131"/>
      <c r="UGL45" s="134"/>
      <c r="UGM45" s="130"/>
      <c r="UGN45" s="133"/>
      <c r="UGO45" s="145"/>
      <c r="UGP45" s="129"/>
      <c r="UGQ45" s="130"/>
      <c r="UGR45" s="130"/>
      <c r="UGS45" s="131"/>
      <c r="UGT45" s="134"/>
      <c r="UGU45" s="130"/>
      <c r="UGV45" s="133"/>
      <c r="UGW45" s="145"/>
      <c r="UGX45" s="129"/>
      <c r="UGY45" s="130"/>
      <c r="UGZ45" s="130"/>
      <c r="UHA45" s="131"/>
      <c r="UHB45" s="134"/>
      <c r="UHC45" s="130"/>
      <c r="UHD45" s="133"/>
      <c r="UHE45" s="145"/>
      <c r="UHF45" s="129"/>
      <c r="UHG45" s="130"/>
      <c r="UHH45" s="130"/>
      <c r="UHI45" s="131"/>
      <c r="UHJ45" s="134"/>
      <c r="UHK45" s="130"/>
      <c r="UHL45" s="133"/>
      <c r="UHM45" s="145"/>
      <c r="UHN45" s="129"/>
      <c r="UHO45" s="130"/>
      <c r="UHP45" s="130"/>
      <c r="UHQ45" s="131"/>
      <c r="UHR45" s="134"/>
      <c r="UHS45" s="130"/>
      <c r="UHT45" s="133"/>
      <c r="UHU45" s="145"/>
      <c r="UHV45" s="129"/>
      <c r="UHW45" s="130"/>
      <c r="UHX45" s="130"/>
      <c r="UHY45" s="131"/>
      <c r="UHZ45" s="134"/>
      <c r="UIA45" s="130"/>
      <c r="UIB45" s="133"/>
      <c r="UIC45" s="145"/>
      <c r="UID45" s="129"/>
      <c r="UIE45" s="130"/>
      <c r="UIF45" s="130"/>
      <c r="UIG45" s="131"/>
      <c r="UIH45" s="134"/>
      <c r="UII45" s="130"/>
      <c r="UIJ45" s="133"/>
      <c r="UIK45" s="145"/>
      <c r="UIL45" s="129"/>
      <c r="UIM45" s="130"/>
      <c r="UIN45" s="130"/>
      <c r="UIO45" s="131"/>
      <c r="UIP45" s="134"/>
      <c r="UIQ45" s="130"/>
      <c r="UIR45" s="133"/>
      <c r="UIS45" s="145"/>
      <c r="UIT45" s="129"/>
      <c r="UIU45" s="130"/>
      <c r="UIV45" s="130"/>
      <c r="UIW45" s="131"/>
      <c r="UIX45" s="134"/>
      <c r="UIY45" s="130"/>
      <c r="UIZ45" s="133"/>
      <c r="UJA45" s="145"/>
      <c r="UJB45" s="129"/>
      <c r="UJC45" s="130"/>
      <c r="UJD45" s="130"/>
      <c r="UJE45" s="131"/>
      <c r="UJF45" s="134"/>
      <c r="UJG45" s="130"/>
      <c r="UJH45" s="133"/>
      <c r="UJI45" s="145"/>
      <c r="UJJ45" s="129"/>
      <c r="UJK45" s="130"/>
      <c r="UJL45" s="130"/>
      <c r="UJM45" s="131"/>
      <c r="UJN45" s="134"/>
      <c r="UJO45" s="130"/>
      <c r="UJP45" s="133"/>
      <c r="UJQ45" s="145"/>
      <c r="UJR45" s="129"/>
      <c r="UJS45" s="130"/>
      <c r="UJT45" s="130"/>
      <c r="UJU45" s="131"/>
      <c r="UJV45" s="134"/>
      <c r="UJW45" s="130"/>
      <c r="UJX45" s="133"/>
      <c r="UJY45" s="145"/>
      <c r="UJZ45" s="129"/>
      <c r="UKA45" s="130"/>
      <c r="UKB45" s="130"/>
      <c r="UKC45" s="131"/>
      <c r="UKD45" s="134"/>
      <c r="UKE45" s="130"/>
      <c r="UKF45" s="133"/>
      <c r="UKG45" s="145"/>
      <c r="UKH45" s="129"/>
      <c r="UKI45" s="130"/>
      <c r="UKJ45" s="130"/>
      <c r="UKK45" s="131"/>
      <c r="UKL45" s="134"/>
      <c r="UKM45" s="130"/>
      <c r="UKN45" s="133"/>
      <c r="UKO45" s="145"/>
      <c r="UKP45" s="129"/>
      <c r="UKQ45" s="130"/>
      <c r="UKR45" s="130"/>
      <c r="UKS45" s="131"/>
      <c r="UKT45" s="134"/>
      <c r="UKU45" s="130"/>
      <c r="UKV45" s="133"/>
      <c r="UKW45" s="145"/>
      <c r="UKX45" s="129"/>
      <c r="UKY45" s="130"/>
      <c r="UKZ45" s="130"/>
      <c r="ULA45" s="131"/>
      <c r="ULB45" s="134"/>
      <c r="ULC45" s="130"/>
      <c r="ULD45" s="133"/>
      <c r="ULE45" s="145"/>
      <c r="ULF45" s="129"/>
      <c r="ULG45" s="130"/>
      <c r="ULH45" s="130"/>
      <c r="ULI45" s="131"/>
      <c r="ULJ45" s="134"/>
      <c r="ULK45" s="130"/>
      <c r="ULL45" s="133"/>
      <c r="ULM45" s="145"/>
      <c r="ULN45" s="129"/>
      <c r="ULO45" s="130"/>
      <c r="ULP45" s="130"/>
      <c r="ULQ45" s="131"/>
      <c r="ULR45" s="134"/>
      <c r="ULS45" s="130"/>
      <c r="ULT45" s="133"/>
      <c r="ULU45" s="145"/>
      <c r="ULV45" s="129"/>
      <c r="ULW45" s="130"/>
      <c r="ULX45" s="130"/>
      <c r="ULY45" s="131"/>
      <c r="ULZ45" s="134"/>
      <c r="UMA45" s="130"/>
      <c r="UMB45" s="133"/>
      <c r="UMC45" s="145"/>
      <c r="UMD45" s="129"/>
      <c r="UME45" s="130"/>
      <c r="UMF45" s="130"/>
      <c r="UMG45" s="131"/>
      <c r="UMH45" s="134"/>
      <c r="UMI45" s="130"/>
      <c r="UMJ45" s="133"/>
      <c r="UMK45" s="145"/>
      <c r="UML45" s="129"/>
      <c r="UMM45" s="130"/>
      <c r="UMN45" s="130"/>
      <c r="UMO45" s="131"/>
      <c r="UMP45" s="134"/>
      <c r="UMQ45" s="130"/>
      <c r="UMR45" s="133"/>
      <c r="UMS45" s="145"/>
      <c r="UMT45" s="129"/>
      <c r="UMU45" s="130"/>
      <c r="UMV45" s="130"/>
      <c r="UMW45" s="131"/>
      <c r="UMX45" s="134"/>
      <c r="UMY45" s="130"/>
      <c r="UMZ45" s="133"/>
      <c r="UNA45" s="145"/>
      <c r="UNB45" s="129"/>
      <c r="UNC45" s="130"/>
      <c r="UND45" s="130"/>
      <c r="UNE45" s="131"/>
      <c r="UNF45" s="134"/>
      <c r="UNG45" s="130"/>
      <c r="UNH45" s="133"/>
      <c r="UNI45" s="145"/>
      <c r="UNJ45" s="129"/>
      <c r="UNK45" s="130"/>
      <c r="UNL45" s="130"/>
      <c r="UNM45" s="131"/>
      <c r="UNN45" s="134"/>
      <c r="UNO45" s="130"/>
      <c r="UNP45" s="133"/>
      <c r="UNQ45" s="145"/>
      <c r="UNR45" s="129"/>
      <c r="UNS45" s="130"/>
      <c r="UNT45" s="130"/>
      <c r="UNU45" s="131"/>
      <c r="UNV45" s="134"/>
      <c r="UNW45" s="130"/>
      <c r="UNX45" s="133"/>
      <c r="UNY45" s="145"/>
      <c r="UNZ45" s="129"/>
      <c r="UOA45" s="130"/>
      <c r="UOB45" s="130"/>
      <c r="UOC45" s="131"/>
      <c r="UOD45" s="134"/>
      <c r="UOE45" s="130"/>
      <c r="UOF45" s="133"/>
      <c r="UOG45" s="145"/>
      <c r="UOH45" s="129"/>
      <c r="UOI45" s="130"/>
      <c r="UOJ45" s="130"/>
      <c r="UOK45" s="131"/>
      <c r="UOL45" s="134"/>
      <c r="UOM45" s="130"/>
      <c r="UON45" s="133"/>
      <c r="UOO45" s="145"/>
      <c r="UOP45" s="129"/>
      <c r="UOQ45" s="130"/>
      <c r="UOR45" s="130"/>
      <c r="UOS45" s="131"/>
      <c r="UOT45" s="134"/>
      <c r="UOU45" s="130"/>
      <c r="UOV45" s="133"/>
      <c r="UOW45" s="145"/>
      <c r="UOX45" s="129"/>
      <c r="UOY45" s="130"/>
      <c r="UOZ45" s="130"/>
      <c r="UPA45" s="131"/>
      <c r="UPB45" s="134"/>
      <c r="UPC45" s="130"/>
      <c r="UPD45" s="133"/>
      <c r="UPE45" s="145"/>
      <c r="UPF45" s="129"/>
      <c r="UPG45" s="130"/>
      <c r="UPH45" s="130"/>
      <c r="UPI45" s="131"/>
      <c r="UPJ45" s="134"/>
      <c r="UPK45" s="130"/>
      <c r="UPL45" s="133"/>
      <c r="UPM45" s="145"/>
      <c r="UPN45" s="129"/>
      <c r="UPO45" s="130"/>
      <c r="UPP45" s="130"/>
      <c r="UPQ45" s="131"/>
      <c r="UPR45" s="134"/>
      <c r="UPS45" s="130"/>
      <c r="UPT45" s="133"/>
      <c r="UPU45" s="145"/>
      <c r="UPV45" s="129"/>
      <c r="UPW45" s="130"/>
      <c r="UPX45" s="130"/>
      <c r="UPY45" s="131"/>
      <c r="UPZ45" s="134"/>
      <c r="UQA45" s="130"/>
      <c r="UQB45" s="133"/>
      <c r="UQC45" s="145"/>
      <c r="UQD45" s="129"/>
      <c r="UQE45" s="130"/>
      <c r="UQF45" s="130"/>
      <c r="UQG45" s="131"/>
      <c r="UQH45" s="134"/>
      <c r="UQI45" s="130"/>
      <c r="UQJ45" s="133"/>
      <c r="UQK45" s="145"/>
      <c r="UQL45" s="129"/>
      <c r="UQM45" s="130"/>
      <c r="UQN45" s="130"/>
      <c r="UQO45" s="131"/>
      <c r="UQP45" s="134"/>
      <c r="UQQ45" s="130"/>
      <c r="UQR45" s="133"/>
      <c r="UQS45" s="145"/>
      <c r="UQT45" s="129"/>
      <c r="UQU45" s="130"/>
      <c r="UQV45" s="130"/>
      <c r="UQW45" s="131"/>
      <c r="UQX45" s="134"/>
      <c r="UQY45" s="130"/>
      <c r="UQZ45" s="133"/>
      <c r="URA45" s="145"/>
      <c r="URB45" s="129"/>
      <c r="URC45" s="130"/>
      <c r="URD45" s="130"/>
      <c r="URE45" s="131"/>
      <c r="URF45" s="134"/>
      <c r="URG45" s="130"/>
      <c r="URH45" s="133"/>
      <c r="URI45" s="145"/>
      <c r="URJ45" s="129"/>
      <c r="URK45" s="130"/>
      <c r="URL45" s="130"/>
      <c r="URM45" s="131"/>
      <c r="URN45" s="134"/>
      <c r="URO45" s="130"/>
      <c r="URP45" s="133"/>
      <c r="URQ45" s="145"/>
      <c r="URR45" s="129"/>
      <c r="URS45" s="130"/>
      <c r="URT45" s="130"/>
      <c r="URU45" s="131"/>
      <c r="URV45" s="134"/>
      <c r="URW45" s="130"/>
      <c r="URX45" s="133"/>
      <c r="URY45" s="145"/>
      <c r="URZ45" s="129"/>
      <c r="USA45" s="130"/>
      <c r="USB45" s="130"/>
      <c r="USC45" s="131"/>
      <c r="USD45" s="134"/>
      <c r="USE45" s="130"/>
      <c r="USF45" s="133"/>
      <c r="USG45" s="145"/>
      <c r="USH45" s="129"/>
      <c r="USI45" s="130"/>
      <c r="USJ45" s="130"/>
      <c r="USK45" s="131"/>
      <c r="USL45" s="134"/>
      <c r="USM45" s="130"/>
      <c r="USN45" s="133"/>
      <c r="USO45" s="145"/>
      <c r="USP45" s="129"/>
      <c r="USQ45" s="130"/>
      <c r="USR45" s="130"/>
      <c r="USS45" s="131"/>
      <c r="UST45" s="134"/>
      <c r="USU45" s="130"/>
      <c r="USV45" s="133"/>
      <c r="USW45" s="145"/>
      <c r="USX45" s="129"/>
      <c r="USY45" s="130"/>
      <c r="USZ45" s="130"/>
      <c r="UTA45" s="131"/>
      <c r="UTB45" s="134"/>
      <c r="UTC45" s="130"/>
      <c r="UTD45" s="133"/>
      <c r="UTE45" s="145"/>
      <c r="UTF45" s="129"/>
      <c r="UTG45" s="130"/>
      <c r="UTH45" s="130"/>
      <c r="UTI45" s="131"/>
      <c r="UTJ45" s="134"/>
      <c r="UTK45" s="130"/>
      <c r="UTL45" s="133"/>
      <c r="UTM45" s="145"/>
      <c r="UTN45" s="129"/>
      <c r="UTO45" s="130"/>
      <c r="UTP45" s="130"/>
      <c r="UTQ45" s="131"/>
      <c r="UTR45" s="134"/>
      <c r="UTS45" s="130"/>
      <c r="UTT45" s="133"/>
      <c r="UTU45" s="145"/>
      <c r="UTV45" s="129"/>
      <c r="UTW45" s="130"/>
      <c r="UTX45" s="130"/>
      <c r="UTY45" s="131"/>
      <c r="UTZ45" s="134"/>
      <c r="UUA45" s="130"/>
      <c r="UUB45" s="133"/>
      <c r="UUC45" s="145"/>
      <c r="UUD45" s="129"/>
      <c r="UUE45" s="130"/>
      <c r="UUF45" s="130"/>
      <c r="UUG45" s="131"/>
      <c r="UUH45" s="134"/>
      <c r="UUI45" s="130"/>
      <c r="UUJ45" s="133"/>
      <c r="UUK45" s="145"/>
      <c r="UUL45" s="129"/>
      <c r="UUM45" s="130"/>
      <c r="UUN45" s="130"/>
      <c r="UUO45" s="131"/>
      <c r="UUP45" s="134"/>
      <c r="UUQ45" s="130"/>
      <c r="UUR45" s="133"/>
      <c r="UUS45" s="145"/>
      <c r="UUT45" s="129"/>
      <c r="UUU45" s="130"/>
      <c r="UUV45" s="130"/>
      <c r="UUW45" s="131"/>
      <c r="UUX45" s="134"/>
      <c r="UUY45" s="130"/>
      <c r="UUZ45" s="133"/>
      <c r="UVA45" s="145"/>
      <c r="UVB45" s="129"/>
      <c r="UVC45" s="130"/>
      <c r="UVD45" s="130"/>
      <c r="UVE45" s="131"/>
      <c r="UVF45" s="134"/>
      <c r="UVG45" s="130"/>
      <c r="UVH45" s="133"/>
      <c r="UVI45" s="145"/>
      <c r="UVJ45" s="129"/>
      <c r="UVK45" s="130"/>
      <c r="UVL45" s="130"/>
      <c r="UVM45" s="131"/>
      <c r="UVN45" s="134"/>
      <c r="UVO45" s="130"/>
      <c r="UVP45" s="133"/>
      <c r="UVQ45" s="145"/>
      <c r="UVR45" s="129"/>
      <c r="UVS45" s="130"/>
      <c r="UVT45" s="130"/>
      <c r="UVU45" s="131"/>
      <c r="UVV45" s="134"/>
      <c r="UVW45" s="130"/>
      <c r="UVX45" s="133"/>
      <c r="UVY45" s="145"/>
      <c r="UVZ45" s="129"/>
      <c r="UWA45" s="130"/>
      <c r="UWB45" s="130"/>
      <c r="UWC45" s="131"/>
      <c r="UWD45" s="134"/>
      <c r="UWE45" s="130"/>
      <c r="UWF45" s="133"/>
      <c r="UWG45" s="145"/>
      <c r="UWH45" s="129"/>
      <c r="UWI45" s="130"/>
      <c r="UWJ45" s="130"/>
      <c r="UWK45" s="131"/>
      <c r="UWL45" s="134"/>
      <c r="UWM45" s="130"/>
      <c r="UWN45" s="133"/>
      <c r="UWO45" s="145"/>
      <c r="UWP45" s="129"/>
      <c r="UWQ45" s="130"/>
      <c r="UWR45" s="130"/>
      <c r="UWS45" s="131"/>
      <c r="UWT45" s="134"/>
      <c r="UWU45" s="130"/>
      <c r="UWV45" s="133"/>
      <c r="UWW45" s="145"/>
      <c r="UWX45" s="129"/>
      <c r="UWY45" s="130"/>
      <c r="UWZ45" s="130"/>
      <c r="UXA45" s="131"/>
      <c r="UXB45" s="134"/>
      <c r="UXC45" s="130"/>
      <c r="UXD45" s="133"/>
      <c r="UXE45" s="145"/>
      <c r="UXF45" s="129"/>
      <c r="UXG45" s="130"/>
      <c r="UXH45" s="130"/>
      <c r="UXI45" s="131"/>
      <c r="UXJ45" s="134"/>
      <c r="UXK45" s="130"/>
      <c r="UXL45" s="133"/>
      <c r="UXM45" s="145"/>
      <c r="UXN45" s="129"/>
      <c r="UXO45" s="130"/>
      <c r="UXP45" s="130"/>
      <c r="UXQ45" s="131"/>
      <c r="UXR45" s="134"/>
      <c r="UXS45" s="130"/>
      <c r="UXT45" s="133"/>
      <c r="UXU45" s="145"/>
      <c r="UXV45" s="129"/>
      <c r="UXW45" s="130"/>
      <c r="UXX45" s="130"/>
      <c r="UXY45" s="131"/>
      <c r="UXZ45" s="134"/>
      <c r="UYA45" s="130"/>
      <c r="UYB45" s="133"/>
      <c r="UYC45" s="145"/>
      <c r="UYD45" s="129"/>
      <c r="UYE45" s="130"/>
      <c r="UYF45" s="130"/>
      <c r="UYG45" s="131"/>
      <c r="UYH45" s="134"/>
      <c r="UYI45" s="130"/>
      <c r="UYJ45" s="133"/>
      <c r="UYK45" s="145"/>
      <c r="UYL45" s="129"/>
      <c r="UYM45" s="130"/>
      <c r="UYN45" s="130"/>
      <c r="UYO45" s="131"/>
      <c r="UYP45" s="134"/>
      <c r="UYQ45" s="130"/>
      <c r="UYR45" s="133"/>
      <c r="UYS45" s="145"/>
      <c r="UYT45" s="129"/>
      <c r="UYU45" s="130"/>
      <c r="UYV45" s="130"/>
      <c r="UYW45" s="131"/>
      <c r="UYX45" s="134"/>
      <c r="UYY45" s="130"/>
      <c r="UYZ45" s="133"/>
      <c r="UZA45" s="145"/>
      <c r="UZB45" s="129"/>
      <c r="UZC45" s="130"/>
      <c r="UZD45" s="130"/>
      <c r="UZE45" s="131"/>
      <c r="UZF45" s="134"/>
      <c r="UZG45" s="130"/>
      <c r="UZH45" s="133"/>
      <c r="UZI45" s="145"/>
      <c r="UZJ45" s="129"/>
      <c r="UZK45" s="130"/>
      <c r="UZL45" s="130"/>
      <c r="UZM45" s="131"/>
      <c r="UZN45" s="134"/>
      <c r="UZO45" s="130"/>
      <c r="UZP45" s="133"/>
      <c r="UZQ45" s="145"/>
      <c r="UZR45" s="129"/>
      <c r="UZS45" s="130"/>
      <c r="UZT45" s="130"/>
      <c r="UZU45" s="131"/>
      <c r="UZV45" s="134"/>
      <c r="UZW45" s="130"/>
      <c r="UZX45" s="133"/>
      <c r="UZY45" s="145"/>
      <c r="UZZ45" s="129"/>
      <c r="VAA45" s="130"/>
      <c r="VAB45" s="130"/>
      <c r="VAC45" s="131"/>
      <c r="VAD45" s="134"/>
      <c r="VAE45" s="130"/>
      <c r="VAF45" s="133"/>
      <c r="VAG45" s="145"/>
      <c r="VAH45" s="129"/>
      <c r="VAI45" s="130"/>
      <c r="VAJ45" s="130"/>
      <c r="VAK45" s="131"/>
      <c r="VAL45" s="134"/>
      <c r="VAM45" s="130"/>
      <c r="VAN45" s="133"/>
      <c r="VAO45" s="145"/>
      <c r="VAP45" s="129"/>
      <c r="VAQ45" s="130"/>
      <c r="VAR45" s="130"/>
      <c r="VAS45" s="131"/>
      <c r="VAT45" s="134"/>
      <c r="VAU45" s="130"/>
      <c r="VAV45" s="133"/>
      <c r="VAW45" s="145"/>
      <c r="VAX45" s="129"/>
      <c r="VAY45" s="130"/>
      <c r="VAZ45" s="130"/>
      <c r="VBA45" s="131"/>
      <c r="VBB45" s="134"/>
      <c r="VBC45" s="130"/>
      <c r="VBD45" s="133"/>
      <c r="VBE45" s="145"/>
      <c r="VBF45" s="129"/>
      <c r="VBG45" s="130"/>
      <c r="VBH45" s="130"/>
      <c r="VBI45" s="131"/>
      <c r="VBJ45" s="134"/>
      <c r="VBK45" s="130"/>
      <c r="VBL45" s="133"/>
      <c r="VBM45" s="145"/>
      <c r="VBN45" s="129"/>
      <c r="VBO45" s="130"/>
      <c r="VBP45" s="130"/>
      <c r="VBQ45" s="131"/>
      <c r="VBR45" s="134"/>
      <c r="VBS45" s="130"/>
      <c r="VBT45" s="133"/>
      <c r="VBU45" s="145"/>
      <c r="VBV45" s="129"/>
      <c r="VBW45" s="130"/>
      <c r="VBX45" s="130"/>
      <c r="VBY45" s="131"/>
      <c r="VBZ45" s="134"/>
      <c r="VCA45" s="130"/>
      <c r="VCB45" s="133"/>
      <c r="VCC45" s="145"/>
      <c r="VCD45" s="129"/>
      <c r="VCE45" s="130"/>
      <c r="VCF45" s="130"/>
      <c r="VCG45" s="131"/>
      <c r="VCH45" s="134"/>
      <c r="VCI45" s="130"/>
      <c r="VCJ45" s="133"/>
      <c r="VCK45" s="145"/>
      <c r="VCL45" s="129"/>
      <c r="VCM45" s="130"/>
      <c r="VCN45" s="130"/>
      <c r="VCO45" s="131"/>
      <c r="VCP45" s="134"/>
      <c r="VCQ45" s="130"/>
      <c r="VCR45" s="133"/>
      <c r="VCS45" s="145"/>
      <c r="VCT45" s="129"/>
      <c r="VCU45" s="130"/>
      <c r="VCV45" s="130"/>
      <c r="VCW45" s="131"/>
      <c r="VCX45" s="134"/>
      <c r="VCY45" s="130"/>
      <c r="VCZ45" s="133"/>
      <c r="VDA45" s="145"/>
      <c r="VDB45" s="129"/>
      <c r="VDC45" s="130"/>
      <c r="VDD45" s="130"/>
      <c r="VDE45" s="131"/>
      <c r="VDF45" s="134"/>
      <c r="VDG45" s="130"/>
      <c r="VDH45" s="133"/>
      <c r="VDI45" s="145"/>
      <c r="VDJ45" s="129"/>
      <c r="VDK45" s="130"/>
      <c r="VDL45" s="130"/>
      <c r="VDM45" s="131"/>
      <c r="VDN45" s="134"/>
      <c r="VDO45" s="130"/>
      <c r="VDP45" s="133"/>
      <c r="VDQ45" s="145"/>
      <c r="VDR45" s="129"/>
      <c r="VDS45" s="130"/>
      <c r="VDT45" s="130"/>
      <c r="VDU45" s="131"/>
      <c r="VDV45" s="134"/>
      <c r="VDW45" s="130"/>
      <c r="VDX45" s="133"/>
      <c r="VDY45" s="145"/>
      <c r="VDZ45" s="129"/>
      <c r="VEA45" s="130"/>
      <c r="VEB45" s="130"/>
      <c r="VEC45" s="131"/>
      <c r="VED45" s="134"/>
      <c r="VEE45" s="130"/>
      <c r="VEF45" s="133"/>
      <c r="VEG45" s="145"/>
      <c r="VEH45" s="129"/>
      <c r="VEI45" s="130"/>
      <c r="VEJ45" s="130"/>
      <c r="VEK45" s="131"/>
      <c r="VEL45" s="134"/>
      <c r="VEM45" s="130"/>
      <c r="VEN45" s="133"/>
      <c r="VEO45" s="145"/>
      <c r="VEP45" s="129"/>
      <c r="VEQ45" s="130"/>
      <c r="VER45" s="130"/>
      <c r="VES45" s="131"/>
      <c r="VET45" s="134"/>
      <c r="VEU45" s="130"/>
      <c r="VEV45" s="133"/>
      <c r="VEW45" s="145"/>
      <c r="VEX45" s="129"/>
      <c r="VEY45" s="130"/>
      <c r="VEZ45" s="130"/>
      <c r="VFA45" s="131"/>
      <c r="VFB45" s="134"/>
      <c r="VFC45" s="130"/>
      <c r="VFD45" s="133"/>
      <c r="VFE45" s="145"/>
      <c r="VFF45" s="129"/>
      <c r="VFG45" s="130"/>
      <c r="VFH45" s="130"/>
      <c r="VFI45" s="131"/>
      <c r="VFJ45" s="134"/>
      <c r="VFK45" s="130"/>
      <c r="VFL45" s="133"/>
      <c r="VFM45" s="145"/>
      <c r="VFN45" s="129"/>
      <c r="VFO45" s="130"/>
      <c r="VFP45" s="130"/>
      <c r="VFQ45" s="131"/>
      <c r="VFR45" s="134"/>
      <c r="VFS45" s="130"/>
      <c r="VFT45" s="133"/>
      <c r="VFU45" s="145"/>
      <c r="VFV45" s="129"/>
      <c r="VFW45" s="130"/>
      <c r="VFX45" s="130"/>
      <c r="VFY45" s="131"/>
      <c r="VFZ45" s="134"/>
      <c r="VGA45" s="130"/>
      <c r="VGB45" s="133"/>
      <c r="VGC45" s="145"/>
      <c r="VGD45" s="129"/>
      <c r="VGE45" s="130"/>
      <c r="VGF45" s="130"/>
      <c r="VGG45" s="131"/>
      <c r="VGH45" s="134"/>
      <c r="VGI45" s="130"/>
      <c r="VGJ45" s="133"/>
      <c r="VGK45" s="145"/>
      <c r="VGL45" s="129"/>
      <c r="VGM45" s="130"/>
      <c r="VGN45" s="130"/>
      <c r="VGO45" s="131"/>
      <c r="VGP45" s="134"/>
      <c r="VGQ45" s="130"/>
      <c r="VGR45" s="133"/>
      <c r="VGS45" s="145"/>
      <c r="VGT45" s="129"/>
      <c r="VGU45" s="130"/>
      <c r="VGV45" s="130"/>
      <c r="VGW45" s="131"/>
      <c r="VGX45" s="134"/>
      <c r="VGY45" s="130"/>
      <c r="VGZ45" s="133"/>
      <c r="VHA45" s="145"/>
      <c r="VHB45" s="129"/>
      <c r="VHC45" s="130"/>
      <c r="VHD45" s="130"/>
      <c r="VHE45" s="131"/>
      <c r="VHF45" s="134"/>
      <c r="VHG45" s="130"/>
      <c r="VHH45" s="133"/>
      <c r="VHI45" s="145"/>
      <c r="VHJ45" s="129"/>
      <c r="VHK45" s="130"/>
      <c r="VHL45" s="130"/>
      <c r="VHM45" s="131"/>
      <c r="VHN45" s="134"/>
      <c r="VHO45" s="130"/>
      <c r="VHP45" s="133"/>
      <c r="VHQ45" s="145"/>
      <c r="VHR45" s="129"/>
      <c r="VHS45" s="130"/>
      <c r="VHT45" s="130"/>
      <c r="VHU45" s="131"/>
      <c r="VHV45" s="134"/>
      <c r="VHW45" s="130"/>
      <c r="VHX45" s="133"/>
      <c r="VHY45" s="145"/>
      <c r="VHZ45" s="129"/>
      <c r="VIA45" s="130"/>
      <c r="VIB45" s="130"/>
      <c r="VIC45" s="131"/>
      <c r="VID45" s="134"/>
      <c r="VIE45" s="130"/>
      <c r="VIF45" s="133"/>
      <c r="VIG45" s="145"/>
      <c r="VIH45" s="129"/>
      <c r="VII45" s="130"/>
      <c r="VIJ45" s="130"/>
      <c r="VIK45" s="131"/>
      <c r="VIL45" s="134"/>
      <c r="VIM45" s="130"/>
      <c r="VIN45" s="133"/>
      <c r="VIO45" s="145"/>
      <c r="VIP45" s="129"/>
      <c r="VIQ45" s="130"/>
      <c r="VIR45" s="130"/>
      <c r="VIS45" s="131"/>
      <c r="VIT45" s="134"/>
      <c r="VIU45" s="130"/>
      <c r="VIV45" s="133"/>
      <c r="VIW45" s="145"/>
      <c r="VIX45" s="129"/>
      <c r="VIY45" s="130"/>
      <c r="VIZ45" s="130"/>
      <c r="VJA45" s="131"/>
      <c r="VJB45" s="134"/>
      <c r="VJC45" s="130"/>
      <c r="VJD45" s="133"/>
      <c r="VJE45" s="145"/>
      <c r="VJF45" s="129"/>
      <c r="VJG45" s="130"/>
      <c r="VJH45" s="130"/>
      <c r="VJI45" s="131"/>
      <c r="VJJ45" s="134"/>
      <c r="VJK45" s="130"/>
      <c r="VJL45" s="133"/>
      <c r="VJM45" s="145"/>
      <c r="VJN45" s="129"/>
      <c r="VJO45" s="130"/>
      <c r="VJP45" s="130"/>
      <c r="VJQ45" s="131"/>
      <c r="VJR45" s="134"/>
      <c r="VJS45" s="130"/>
      <c r="VJT45" s="133"/>
      <c r="VJU45" s="145"/>
      <c r="VJV45" s="129"/>
      <c r="VJW45" s="130"/>
      <c r="VJX45" s="130"/>
      <c r="VJY45" s="131"/>
      <c r="VJZ45" s="134"/>
      <c r="VKA45" s="130"/>
      <c r="VKB45" s="133"/>
      <c r="VKC45" s="145"/>
      <c r="VKD45" s="129"/>
      <c r="VKE45" s="130"/>
      <c r="VKF45" s="130"/>
      <c r="VKG45" s="131"/>
      <c r="VKH45" s="134"/>
      <c r="VKI45" s="130"/>
      <c r="VKJ45" s="133"/>
      <c r="VKK45" s="145"/>
      <c r="VKL45" s="129"/>
      <c r="VKM45" s="130"/>
      <c r="VKN45" s="130"/>
      <c r="VKO45" s="131"/>
      <c r="VKP45" s="134"/>
      <c r="VKQ45" s="130"/>
      <c r="VKR45" s="133"/>
      <c r="VKS45" s="145"/>
      <c r="VKT45" s="129"/>
      <c r="VKU45" s="130"/>
      <c r="VKV45" s="130"/>
      <c r="VKW45" s="131"/>
      <c r="VKX45" s="134"/>
      <c r="VKY45" s="130"/>
      <c r="VKZ45" s="133"/>
      <c r="VLA45" s="145"/>
      <c r="VLB45" s="129"/>
      <c r="VLC45" s="130"/>
      <c r="VLD45" s="130"/>
      <c r="VLE45" s="131"/>
      <c r="VLF45" s="134"/>
      <c r="VLG45" s="130"/>
      <c r="VLH45" s="133"/>
      <c r="VLI45" s="145"/>
      <c r="VLJ45" s="129"/>
      <c r="VLK45" s="130"/>
      <c r="VLL45" s="130"/>
      <c r="VLM45" s="131"/>
      <c r="VLN45" s="134"/>
      <c r="VLO45" s="130"/>
      <c r="VLP45" s="133"/>
      <c r="VLQ45" s="145"/>
      <c r="VLR45" s="129"/>
      <c r="VLS45" s="130"/>
      <c r="VLT45" s="130"/>
      <c r="VLU45" s="131"/>
      <c r="VLV45" s="134"/>
      <c r="VLW45" s="130"/>
      <c r="VLX45" s="133"/>
      <c r="VLY45" s="145"/>
      <c r="VLZ45" s="129"/>
      <c r="VMA45" s="130"/>
      <c r="VMB45" s="130"/>
      <c r="VMC45" s="131"/>
      <c r="VMD45" s="134"/>
      <c r="VME45" s="130"/>
      <c r="VMF45" s="133"/>
      <c r="VMG45" s="145"/>
      <c r="VMH45" s="129"/>
      <c r="VMI45" s="130"/>
      <c r="VMJ45" s="130"/>
      <c r="VMK45" s="131"/>
      <c r="VML45" s="134"/>
      <c r="VMM45" s="130"/>
      <c r="VMN45" s="133"/>
      <c r="VMO45" s="145"/>
      <c r="VMP45" s="129"/>
      <c r="VMQ45" s="130"/>
      <c r="VMR45" s="130"/>
      <c r="VMS45" s="131"/>
      <c r="VMT45" s="134"/>
      <c r="VMU45" s="130"/>
      <c r="VMV45" s="133"/>
      <c r="VMW45" s="145"/>
      <c r="VMX45" s="129"/>
      <c r="VMY45" s="130"/>
      <c r="VMZ45" s="130"/>
      <c r="VNA45" s="131"/>
      <c r="VNB45" s="134"/>
      <c r="VNC45" s="130"/>
      <c r="VND45" s="133"/>
      <c r="VNE45" s="145"/>
      <c r="VNF45" s="129"/>
      <c r="VNG45" s="130"/>
      <c r="VNH45" s="130"/>
      <c r="VNI45" s="131"/>
      <c r="VNJ45" s="134"/>
      <c r="VNK45" s="130"/>
      <c r="VNL45" s="133"/>
      <c r="VNM45" s="145"/>
      <c r="VNN45" s="129"/>
      <c r="VNO45" s="130"/>
      <c r="VNP45" s="130"/>
      <c r="VNQ45" s="131"/>
      <c r="VNR45" s="134"/>
      <c r="VNS45" s="130"/>
      <c r="VNT45" s="133"/>
      <c r="VNU45" s="145"/>
      <c r="VNV45" s="129"/>
      <c r="VNW45" s="130"/>
      <c r="VNX45" s="130"/>
      <c r="VNY45" s="131"/>
      <c r="VNZ45" s="134"/>
      <c r="VOA45" s="130"/>
      <c r="VOB45" s="133"/>
      <c r="VOC45" s="145"/>
      <c r="VOD45" s="129"/>
      <c r="VOE45" s="130"/>
      <c r="VOF45" s="130"/>
      <c r="VOG45" s="131"/>
      <c r="VOH45" s="134"/>
      <c r="VOI45" s="130"/>
      <c r="VOJ45" s="133"/>
      <c r="VOK45" s="145"/>
      <c r="VOL45" s="129"/>
      <c r="VOM45" s="130"/>
      <c r="VON45" s="130"/>
      <c r="VOO45" s="131"/>
      <c r="VOP45" s="134"/>
      <c r="VOQ45" s="130"/>
      <c r="VOR45" s="133"/>
      <c r="VOS45" s="145"/>
      <c r="VOT45" s="129"/>
      <c r="VOU45" s="130"/>
      <c r="VOV45" s="130"/>
      <c r="VOW45" s="131"/>
      <c r="VOX45" s="134"/>
      <c r="VOY45" s="130"/>
      <c r="VOZ45" s="133"/>
      <c r="VPA45" s="145"/>
      <c r="VPB45" s="129"/>
      <c r="VPC45" s="130"/>
      <c r="VPD45" s="130"/>
      <c r="VPE45" s="131"/>
      <c r="VPF45" s="134"/>
      <c r="VPG45" s="130"/>
      <c r="VPH45" s="133"/>
      <c r="VPI45" s="145"/>
      <c r="VPJ45" s="129"/>
      <c r="VPK45" s="130"/>
      <c r="VPL45" s="130"/>
      <c r="VPM45" s="131"/>
      <c r="VPN45" s="134"/>
      <c r="VPO45" s="130"/>
      <c r="VPP45" s="133"/>
      <c r="VPQ45" s="145"/>
      <c r="VPR45" s="129"/>
      <c r="VPS45" s="130"/>
      <c r="VPT45" s="130"/>
      <c r="VPU45" s="131"/>
      <c r="VPV45" s="134"/>
      <c r="VPW45" s="130"/>
      <c r="VPX45" s="133"/>
      <c r="VPY45" s="145"/>
      <c r="VPZ45" s="129"/>
      <c r="VQA45" s="130"/>
      <c r="VQB45" s="130"/>
      <c r="VQC45" s="131"/>
      <c r="VQD45" s="134"/>
      <c r="VQE45" s="130"/>
      <c r="VQF45" s="133"/>
      <c r="VQG45" s="145"/>
      <c r="VQH45" s="129"/>
      <c r="VQI45" s="130"/>
      <c r="VQJ45" s="130"/>
      <c r="VQK45" s="131"/>
      <c r="VQL45" s="134"/>
      <c r="VQM45" s="130"/>
      <c r="VQN45" s="133"/>
      <c r="VQO45" s="145"/>
      <c r="VQP45" s="129"/>
      <c r="VQQ45" s="130"/>
      <c r="VQR45" s="130"/>
      <c r="VQS45" s="131"/>
      <c r="VQT45" s="134"/>
      <c r="VQU45" s="130"/>
      <c r="VQV45" s="133"/>
      <c r="VQW45" s="145"/>
      <c r="VQX45" s="129"/>
      <c r="VQY45" s="130"/>
      <c r="VQZ45" s="130"/>
      <c r="VRA45" s="131"/>
      <c r="VRB45" s="134"/>
      <c r="VRC45" s="130"/>
      <c r="VRD45" s="133"/>
      <c r="VRE45" s="145"/>
      <c r="VRF45" s="129"/>
      <c r="VRG45" s="130"/>
      <c r="VRH45" s="130"/>
      <c r="VRI45" s="131"/>
      <c r="VRJ45" s="134"/>
      <c r="VRK45" s="130"/>
      <c r="VRL45" s="133"/>
      <c r="VRM45" s="145"/>
      <c r="VRN45" s="129"/>
      <c r="VRO45" s="130"/>
      <c r="VRP45" s="130"/>
      <c r="VRQ45" s="131"/>
      <c r="VRR45" s="134"/>
      <c r="VRS45" s="130"/>
      <c r="VRT45" s="133"/>
      <c r="VRU45" s="145"/>
      <c r="VRV45" s="129"/>
      <c r="VRW45" s="130"/>
      <c r="VRX45" s="130"/>
      <c r="VRY45" s="131"/>
      <c r="VRZ45" s="134"/>
      <c r="VSA45" s="130"/>
      <c r="VSB45" s="133"/>
      <c r="VSC45" s="145"/>
      <c r="VSD45" s="129"/>
      <c r="VSE45" s="130"/>
      <c r="VSF45" s="130"/>
      <c r="VSG45" s="131"/>
      <c r="VSH45" s="134"/>
      <c r="VSI45" s="130"/>
      <c r="VSJ45" s="133"/>
      <c r="VSK45" s="145"/>
      <c r="VSL45" s="129"/>
      <c r="VSM45" s="130"/>
      <c r="VSN45" s="130"/>
      <c r="VSO45" s="131"/>
      <c r="VSP45" s="134"/>
      <c r="VSQ45" s="130"/>
      <c r="VSR45" s="133"/>
      <c r="VSS45" s="145"/>
      <c r="VST45" s="129"/>
      <c r="VSU45" s="130"/>
      <c r="VSV45" s="130"/>
      <c r="VSW45" s="131"/>
      <c r="VSX45" s="134"/>
      <c r="VSY45" s="130"/>
      <c r="VSZ45" s="133"/>
      <c r="VTA45" s="145"/>
      <c r="VTB45" s="129"/>
      <c r="VTC45" s="130"/>
      <c r="VTD45" s="130"/>
      <c r="VTE45" s="131"/>
      <c r="VTF45" s="134"/>
      <c r="VTG45" s="130"/>
      <c r="VTH45" s="133"/>
      <c r="VTI45" s="145"/>
      <c r="VTJ45" s="129"/>
      <c r="VTK45" s="130"/>
      <c r="VTL45" s="130"/>
      <c r="VTM45" s="131"/>
      <c r="VTN45" s="134"/>
      <c r="VTO45" s="130"/>
      <c r="VTP45" s="133"/>
      <c r="VTQ45" s="145"/>
      <c r="VTR45" s="129"/>
      <c r="VTS45" s="130"/>
      <c r="VTT45" s="130"/>
      <c r="VTU45" s="131"/>
      <c r="VTV45" s="134"/>
      <c r="VTW45" s="130"/>
      <c r="VTX45" s="133"/>
      <c r="VTY45" s="145"/>
      <c r="VTZ45" s="129"/>
      <c r="VUA45" s="130"/>
      <c r="VUB45" s="130"/>
      <c r="VUC45" s="131"/>
      <c r="VUD45" s="134"/>
      <c r="VUE45" s="130"/>
      <c r="VUF45" s="133"/>
      <c r="VUG45" s="145"/>
      <c r="VUH45" s="129"/>
      <c r="VUI45" s="130"/>
      <c r="VUJ45" s="130"/>
      <c r="VUK45" s="131"/>
      <c r="VUL45" s="134"/>
      <c r="VUM45" s="130"/>
      <c r="VUN45" s="133"/>
      <c r="VUO45" s="145"/>
      <c r="VUP45" s="129"/>
      <c r="VUQ45" s="130"/>
      <c r="VUR45" s="130"/>
      <c r="VUS45" s="131"/>
      <c r="VUT45" s="134"/>
      <c r="VUU45" s="130"/>
      <c r="VUV45" s="133"/>
      <c r="VUW45" s="145"/>
      <c r="VUX45" s="129"/>
      <c r="VUY45" s="130"/>
      <c r="VUZ45" s="130"/>
      <c r="VVA45" s="131"/>
      <c r="VVB45" s="134"/>
      <c r="VVC45" s="130"/>
      <c r="VVD45" s="133"/>
      <c r="VVE45" s="145"/>
      <c r="VVF45" s="129"/>
      <c r="VVG45" s="130"/>
      <c r="VVH45" s="130"/>
      <c r="VVI45" s="131"/>
      <c r="VVJ45" s="134"/>
      <c r="VVK45" s="130"/>
      <c r="VVL45" s="133"/>
      <c r="VVM45" s="145"/>
      <c r="VVN45" s="129"/>
      <c r="VVO45" s="130"/>
      <c r="VVP45" s="130"/>
      <c r="VVQ45" s="131"/>
      <c r="VVR45" s="134"/>
      <c r="VVS45" s="130"/>
      <c r="VVT45" s="133"/>
      <c r="VVU45" s="145"/>
      <c r="VVV45" s="129"/>
      <c r="VVW45" s="130"/>
      <c r="VVX45" s="130"/>
      <c r="VVY45" s="131"/>
      <c r="VVZ45" s="134"/>
      <c r="VWA45" s="130"/>
      <c r="VWB45" s="133"/>
      <c r="VWC45" s="145"/>
      <c r="VWD45" s="129"/>
      <c r="VWE45" s="130"/>
      <c r="VWF45" s="130"/>
      <c r="VWG45" s="131"/>
      <c r="VWH45" s="134"/>
      <c r="VWI45" s="130"/>
      <c r="VWJ45" s="133"/>
      <c r="VWK45" s="145"/>
      <c r="VWL45" s="129"/>
      <c r="VWM45" s="130"/>
      <c r="VWN45" s="130"/>
      <c r="VWO45" s="131"/>
      <c r="VWP45" s="134"/>
      <c r="VWQ45" s="130"/>
      <c r="VWR45" s="133"/>
      <c r="VWS45" s="145"/>
      <c r="VWT45" s="129"/>
      <c r="VWU45" s="130"/>
      <c r="VWV45" s="130"/>
      <c r="VWW45" s="131"/>
      <c r="VWX45" s="134"/>
      <c r="VWY45" s="130"/>
      <c r="VWZ45" s="133"/>
      <c r="VXA45" s="145"/>
      <c r="VXB45" s="129"/>
      <c r="VXC45" s="130"/>
      <c r="VXD45" s="130"/>
      <c r="VXE45" s="131"/>
      <c r="VXF45" s="134"/>
      <c r="VXG45" s="130"/>
      <c r="VXH45" s="133"/>
      <c r="VXI45" s="145"/>
      <c r="VXJ45" s="129"/>
      <c r="VXK45" s="130"/>
      <c r="VXL45" s="130"/>
      <c r="VXM45" s="131"/>
      <c r="VXN45" s="134"/>
      <c r="VXO45" s="130"/>
      <c r="VXP45" s="133"/>
      <c r="VXQ45" s="145"/>
      <c r="VXR45" s="129"/>
      <c r="VXS45" s="130"/>
      <c r="VXT45" s="130"/>
      <c r="VXU45" s="131"/>
      <c r="VXV45" s="134"/>
      <c r="VXW45" s="130"/>
      <c r="VXX45" s="133"/>
      <c r="VXY45" s="145"/>
      <c r="VXZ45" s="129"/>
      <c r="VYA45" s="130"/>
      <c r="VYB45" s="130"/>
      <c r="VYC45" s="131"/>
      <c r="VYD45" s="134"/>
      <c r="VYE45" s="130"/>
      <c r="VYF45" s="133"/>
      <c r="VYG45" s="145"/>
      <c r="VYH45" s="129"/>
      <c r="VYI45" s="130"/>
      <c r="VYJ45" s="130"/>
      <c r="VYK45" s="131"/>
      <c r="VYL45" s="134"/>
      <c r="VYM45" s="130"/>
      <c r="VYN45" s="133"/>
      <c r="VYO45" s="145"/>
      <c r="VYP45" s="129"/>
      <c r="VYQ45" s="130"/>
      <c r="VYR45" s="130"/>
      <c r="VYS45" s="131"/>
      <c r="VYT45" s="134"/>
      <c r="VYU45" s="130"/>
      <c r="VYV45" s="133"/>
      <c r="VYW45" s="145"/>
      <c r="VYX45" s="129"/>
      <c r="VYY45" s="130"/>
      <c r="VYZ45" s="130"/>
      <c r="VZA45" s="131"/>
      <c r="VZB45" s="134"/>
      <c r="VZC45" s="130"/>
      <c r="VZD45" s="133"/>
      <c r="VZE45" s="145"/>
      <c r="VZF45" s="129"/>
      <c r="VZG45" s="130"/>
      <c r="VZH45" s="130"/>
      <c r="VZI45" s="131"/>
      <c r="VZJ45" s="134"/>
      <c r="VZK45" s="130"/>
      <c r="VZL45" s="133"/>
      <c r="VZM45" s="145"/>
      <c r="VZN45" s="129"/>
      <c r="VZO45" s="130"/>
      <c r="VZP45" s="130"/>
      <c r="VZQ45" s="131"/>
      <c r="VZR45" s="134"/>
      <c r="VZS45" s="130"/>
      <c r="VZT45" s="133"/>
      <c r="VZU45" s="145"/>
      <c r="VZV45" s="129"/>
      <c r="VZW45" s="130"/>
      <c r="VZX45" s="130"/>
      <c r="VZY45" s="131"/>
      <c r="VZZ45" s="134"/>
      <c r="WAA45" s="130"/>
      <c r="WAB45" s="133"/>
      <c r="WAC45" s="145"/>
      <c r="WAD45" s="129"/>
      <c r="WAE45" s="130"/>
      <c r="WAF45" s="130"/>
      <c r="WAG45" s="131"/>
      <c r="WAH45" s="134"/>
      <c r="WAI45" s="130"/>
      <c r="WAJ45" s="133"/>
      <c r="WAK45" s="145"/>
      <c r="WAL45" s="129"/>
      <c r="WAM45" s="130"/>
      <c r="WAN45" s="130"/>
      <c r="WAO45" s="131"/>
      <c r="WAP45" s="134"/>
      <c r="WAQ45" s="130"/>
      <c r="WAR45" s="133"/>
      <c r="WAS45" s="145"/>
      <c r="WAT45" s="129"/>
      <c r="WAU45" s="130"/>
      <c r="WAV45" s="130"/>
      <c r="WAW45" s="131"/>
      <c r="WAX45" s="134"/>
      <c r="WAY45" s="130"/>
      <c r="WAZ45" s="133"/>
      <c r="WBA45" s="145"/>
      <c r="WBB45" s="129"/>
      <c r="WBC45" s="130"/>
      <c r="WBD45" s="130"/>
      <c r="WBE45" s="131"/>
      <c r="WBF45" s="134"/>
      <c r="WBG45" s="130"/>
      <c r="WBH45" s="133"/>
      <c r="WBI45" s="145"/>
      <c r="WBJ45" s="129"/>
      <c r="WBK45" s="130"/>
      <c r="WBL45" s="130"/>
      <c r="WBM45" s="131"/>
      <c r="WBN45" s="134"/>
      <c r="WBO45" s="130"/>
      <c r="WBP45" s="133"/>
      <c r="WBQ45" s="145"/>
      <c r="WBR45" s="129"/>
      <c r="WBS45" s="130"/>
      <c r="WBT45" s="130"/>
      <c r="WBU45" s="131"/>
      <c r="WBV45" s="134"/>
      <c r="WBW45" s="130"/>
      <c r="WBX45" s="133"/>
      <c r="WBY45" s="145"/>
      <c r="WBZ45" s="129"/>
      <c r="WCA45" s="130"/>
      <c r="WCB45" s="130"/>
      <c r="WCC45" s="131"/>
      <c r="WCD45" s="134"/>
      <c r="WCE45" s="130"/>
      <c r="WCF45" s="133"/>
      <c r="WCG45" s="145"/>
      <c r="WCH45" s="129"/>
      <c r="WCI45" s="130"/>
      <c r="WCJ45" s="130"/>
      <c r="WCK45" s="131"/>
      <c r="WCL45" s="134"/>
      <c r="WCM45" s="130"/>
      <c r="WCN45" s="133"/>
      <c r="WCO45" s="145"/>
      <c r="WCP45" s="129"/>
      <c r="WCQ45" s="130"/>
      <c r="WCR45" s="130"/>
      <c r="WCS45" s="131"/>
      <c r="WCT45" s="134"/>
      <c r="WCU45" s="130"/>
      <c r="WCV45" s="133"/>
      <c r="WCW45" s="145"/>
      <c r="WCX45" s="129"/>
      <c r="WCY45" s="130"/>
      <c r="WCZ45" s="130"/>
      <c r="WDA45" s="131"/>
      <c r="WDB45" s="134"/>
      <c r="WDC45" s="130"/>
      <c r="WDD45" s="133"/>
      <c r="WDE45" s="145"/>
      <c r="WDF45" s="129"/>
      <c r="WDG45" s="130"/>
      <c r="WDH45" s="130"/>
      <c r="WDI45" s="131"/>
      <c r="WDJ45" s="134"/>
      <c r="WDK45" s="130"/>
      <c r="WDL45" s="133"/>
      <c r="WDM45" s="145"/>
      <c r="WDN45" s="129"/>
      <c r="WDO45" s="130"/>
      <c r="WDP45" s="130"/>
      <c r="WDQ45" s="131"/>
      <c r="WDR45" s="134"/>
      <c r="WDS45" s="130"/>
      <c r="WDT45" s="133"/>
      <c r="WDU45" s="145"/>
      <c r="WDV45" s="129"/>
      <c r="WDW45" s="130"/>
      <c r="WDX45" s="130"/>
      <c r="WDY45" s="131"/>
      <c r="WDZ45" s="134"/>
      <c r="WEA45" s="130"/>
      <c r="WEB45" s="133"/>
      <c r="WEC45" s="145"/>
      <c r="WED45" s="129"/>
      <c r="WEE45" s="130"/>
      <c r="WEF45" s="130"/>
      <c r="WEG45" s="131"/>
      <c r="WEH45" s="134"/>
      <c r="WEI45" s="130"/>
      <c r="WEJ45" s="133"/>
      <c r="WEK45" s="145"/>
      <c r="WEL45" s="129"/>
      <c r="WEM45" s="130"/>
      <c r="WEN45" s="130"/>
      <c r="WEO45" s="131"/>
      <c r="WEP45" s="134"/>
      <c r="WEQ45" s="130"/>
      <c r="WER45" s="133"/>
      <c r="WES45" s="145"/>
      <c r="WET45" s="129"/>
      <c r="WEU45" s="130"/>
      <c r="WEV45" s="130"/>
      <c r="WEW45" s="131"/>
      <c r="WEX45" s="134"/>
      <c r="WEY45" s="130"/>
      <c r="WEZ45" s="133"/>
      <c r="WFA45" s="145"/>
      <c r="WFB45" s="129"/>
      <c r="WFC45" s="130"/>
      <c r="WFD45" s="130"/>
      <c r="WFE45" s="131"/>
      <c r="WFF45" s="134"/>
      <c r="WFG45" s="130"/>
      <c r="WFH45" s="133"/>
      <c r="WFI45" s="145"/>
      <c r="WFJ45" s="129"/>
      <c r="WFK45" s="130"/>
      <c r="WFL45" s="130"/>
      <c r="WFM45" s="131"/>
      <c r="WFN45" s="134"/>
      <c r="WFO45" s="130"/>
      <c r="WFP45" s="133"/>
      <c r="WFQ45" s="145"/>
      <c r="WFR45" s="129"/>
      <c r="WFS45" s="130"/>
      <c r="WFT45" s="130"/>
      <c r="WFU45" s="131"/>
      <c r="WFV45" s="134"/>
      <c r="WFW45" s="130"/>
      <c r="WFX45" s="133"/>
      <c r="WFY45" s="145"/>
      <c r="WFZ45" s="129"/>
      <c r="WGA45" s="130"/>
      <c r="WGB45" s="130"/>
      <c r="WGC45" s="131"/>
      <c r="WGD45" s="134"/>
      <c r="WGE45" s="130"/>
      <c r="WGF45" s="133"/>
      <c r="WGG45" s="145"/>
      <c r="WGH45" s="129"/>
      <c r="WGI45" s="130"/>
      <c r="WGJ45" s="130"/>
      <c r="WGK45" s="131"/>
      <c r="WGL45" s="134"/>
      <c r="WGM45" s="130"/>
      <c r="WGN45" s="133"/>
      <c r="WGO45" s="145"/>
      <c r="WGP45" s="129"/>
      <c r="WGQ45" s="130"/>
      <c r="WGR45" s="130"/>
      <c r="WGS45" s="131"/>
      <c r="WGT45" s="134"/>
      <c r="WGU45" s="130"/>
      <c r="WGV45" s="133"/>
      <c r="WGW45" s="145"/>
      <c r="WGX45" s="129"/>
      <c r="WGY45" s="130"/>
      <c r="WGZ45" s="130"/>
      <c r="WHA45" s="131"/>
      <c r="WHB45" s="134"/>
      <c r="WHC45" s="130"/>
      <c r="WHD45" s="133"/>
      <c r="WHE45" s="145"/>
      <c r="WHF45" s="129"/>
      <c r="WHG45" s="130"/>
      <c r="WHH45" s="130"/>
      <c r="WHI45" s="131"/>
      <c r="WHJ45" s="134"/>
      <c r="WHK45" s="130"/>
      <c r="WHL45" s="133"/>
      <c r="WHM45" s="145"/>
      <c r="WHN45" s="129"/>
      <c r="WHO45" s="130"/>
      <c r="WHP45" s="130"/>
      <c r="WHQ45" s="131"/>
      <c r="WHR45" s="134"/>
      <c r="WHS45" s="130"/>
      <c r="WHT45" s="133"/>
      <c r="WHU45" s="145"/>
      <c r="WHV45" s="129"/>
      <c r="WHW45" s="130"/>
      <c r="WHX45" s="130"/>
      <c r="WHY45" s="131"/>
      <c r="WHZ45" s="134"/>
      <c r="WIA45" s="130"/>
      <c r="WIB45" s="133"/>
      <c r="WIC45" s="145"/>
      <c r="WID45" s="129"/>
      <c r="WIE45" s="130"/>
      <c r="WIF45" s="130"/>
      <c r="WIG45" s="131"/>
      <c r="WIH45" s="134"/>
      <c r="WII45" s="130"/>
      <c r="WIJ45" s="133"/>
      <c r="WIK45" s="145"/>
      <c r="WIL45" s="129"/>
      <c r="WIM45" s="130"/>
      <c r="WIN45" s="130"/>
      <c r="WIO45" s="131"/>
      <c r="WIP45" s="134"/>
      <c r="WIQ45" s="130"/>
      <c r="WIR45" s="133"/>
      <c r="WIS45" s="145"/>
      <c r="WIT45" s="129"/>
      <c r="WIU45" s="130"/>
      <c r="WIV45" s="130"/>
      <c r="WIW45" s="131"/>
      <c r="WIX45" s="134"/>
      <c r="WIY45" s="130"/>
      <c r="WIZ45" s="133"/>
      <c r="WJA45" s="145"/>
      <c r="WJB45" s="129"/>
      <c r="WJC45" s="130"/>
      <c r="WJD45" s="130"/>
      <c r="WJE45" s="131"/>
      <c r="WJF45" s="134"/>
      <c r="WJG45" s="130"/>
      <c r="WJH45" s="133"/>
      <c r="WJI45" s="145"/>
      <c r="WJJ45" s="129"/>
      <c r="WJK45" s="130"/>
      <c r="WJL45" s="130"/>
      <c r="WJM45" s="131"/>
      <c r="WJN45" s="134"/>
      <c r="WJO45" s="130"/>
      <c r="WJP45" s="133"/>
      <c r="WJQ45" s="145"/>
      <c r="WJR45" s="129"/>
      <c r="WJS45" s="130"/>
      <c r="WJT45" s="130"/>
      <c r="WJU45" s="131"/>
      <c r="WJV45" s="134"/>
      <c r="WJW45" s="130"/>
      <c r="WJX45" s="133"/>
      <c r="WJY45" s="145"/>
      <c r="WJZ45" s="129"/>
      <c r="WKA45" s="130"/>
      <c r="WKB45" s="130"/>
      <c r="WKC45" s="131"/>
      <c r="WKD45" s="134"/>
      <c r="WKE45" s="130"/>
      <c r="WKF45" s="133"/>
      <c r="WKG45" s="145"/>
      <c r="WKH45" s="129"/>
      <c r="WKI45" s="130"/>
      <c r="WKJ45" s="130"/>
      <c r="WKK45" s="131"/>
      <c r="WKL45" s="134"/>
      <c r="WKM45" s="130"/>
      <c r="WKN45" s="133"/>
      <c r="WKO45" s="145"/>
      <c r="WKP45" s="129"/>
      <c r="WKQ45" s="130"/>
      <c r="WKR45" s="130"/>
      <c r="WKS45" s="131"/>
      <c r="WKT45" s="134"/>
      <c r="WKU45" s="130"/>
      <c r="WKV45" s="133"/>
      <c r="WKW45" s="145"/>
      <c r="WKX45" s="129"/>
      <c r="WKY45" s="130"/>
      <c r="WKZ45" s="130"/>
      <c r="WLA45" s="131"/>
      <c r="WLB45" s="134"/>
      <c r="WLC45" s="130"/>
      <c r="WLD45" s="133"/>
      <c r="WLE45" s="145"/>
      <c r="WLF45" s="129"/>
      <c r="WLG45" s="130"/>
      <c r="WLH45" s="130"/>
      <c r="WLI45" s="131"/>
      <c r="WLJ45" s="134"/>
      <c r="WLK45" s="130"/>
      <c r="WLL45" s="133"/>
      <c r="WLM45" s="145"/>
      <c r="WLN45" s="129"/>
      <c r="WLO45" s="130"/>
      <c r="WLP45" s="130"/>
      <c r="WLQ45" s="131"/>
      <c r="WLR45" s="134"/>
      <c r="WLS45" s="130"/>
      <c r="WLT45" s="133"/>
      <c r="WLU45" s="145"/>
      <c r="WLV45" s="129"/>
      <c r="WLW45" s="130"/>
      <c r="WLX45" s="130"/>
      <c r="WLY45" s="131"/>
      <c r="WLZ45" s="134"/>
      <c r="WMA45" s="130"/>
      <c r="WMB45" s="133"/>
      <c r="WMC45" s="145"/>
      <c r="WMD45" s="129"/>
      <c r="WME45" s="130"/>
      <c r="WMF45" s="130"/>
      <c r="WMG45" s="131"/>
      <c r="WMH45" s="134"/>
      <c r="WMI45" s="130"/>
      <c r="WMJ45" s="133"/>
      <c r="WMK45" s="145"/>
      <c r="WML45" s="129"/>
      <c r="WMM45" s="130"/>
      <c r="WMN45" s="130"/>
      <c r="WMO45" s="131"/>
      <c r="WMP45" s="134"/>
      <c r="WMQ45" s="130"/>
      <c r="WMR45" s="133"/>
      <c r="WMS45" s="145"/>
      <c r="WMT45" s="129"/>
      <c r="WMU45" s="130"/>
      <c r="WMV45" s="130"/>
      <c r="WMW45" s="131"/>
      <c r="WMX45" s="134"/>
      <c r="WMY45" s="130"/>
      <c r="WMZ45" s="133"/>
      <c r="WNA45" s="145"/>
      <c r="WNB45" s="129"/>
      <c r="WNC45" s="130"/>
      <c r="WND45" s="130"/>
      <c r="WNE45" s="131"/>
      <c r="WNF45" s="134"/>
      <c r="WNG45" s="130"/>
      <c r="WNH45" s="133"/>
      <c r="WNI45" s="145"/>
      <c r="WNJ45" s="129"/>
      <c r="WNK45" s="130"/>
      <c r="WNL45" s="130"/>
      <c r="WNM45" s="131"/>
      <c r="WNN45" s="134"/>
      <c r="WNO45" s="130"/>
      <c r="WNP45" s="133"/>
      <c r="WNQ45" s="145"/>
      <c r="WNR45" s="129"/>
      <c r="WNS45" s="130"/>
      <c r="WNT45" s="130"/>
      <c r="WNU45" s="131"/>
      <c r="WNV45" s="134"/>
      <c r="WNW45" s="130"/>
      <c r="WNX45" s="133"/>
      <c r="WNY45" s="145"/>
      <c r="WNZ45" s="129"/>
      <c r="WOA45" s="130"/>
      <c r="WOB45" s="130"/>
      <c r="WOC45" s="131"/>
      <c r="WOD45" s="134"/>
      <c r="WOE45" s="130"/>
      <c r="WOF45" s="133"/>
      <c r="WOG45" s="145"/>
      <c r="WOH45" s="129"/>
      <c r="WOI45" s="130"/>
      <c r="WOJ45" s="130"/>
      <c r="WOK45" s="131"/>
      <c r="WOL45" s="134"/>
      <c r="WOM45" s="130"/>
      <c r="WON45" s="133"/>
      <c r="WOO45" s="145"/>
      <c r="WOP45" s="129"/>
      <c r="WOQ45" s="130"/>
      <c r="WOR45" s="130"/>
      <c r="WOS45" s="131"/>
      <c r="WOT45" s="134"/>
      <c r="WOU45" s="130"/>
      <c r="WOV45" s="133"/>
      <c r="WOW45" s="145"/>
      <c r="WOX45" s="129"/>
      <c r="WOY45" s="130"/>
      <c r="WOZ45" s="130"/>
      <c r="WPA45" s="131"/>
      <c r="WPB45" s="134"/>
      <c r="WPC45" s="130"/>
      <c r="WPD45" s="133"/>
      <c r="WPE45" s="145"/>
      <c r="WPF45" s="129"/>
      <c r="WPG45" s="130"/>
      <c r="WPH45" s="130"/>
      <c r="WPI45" s="131"/>
      <c r="WPJ45" s="134"/>
      <c r="WPK45" s="130"/>
      <c r="WPL45" s="133"/>
      <c r="WPM45" s="145"/>
      <c r="WPN45" s="129"/>
      <c r="WPO45" s="130"/>
      <c r="WPP45" s="130"/>
      <c r="WPQ45" s="131"/>
      <c r="WPR45" s="134"/>
      <c r="WPS45" s="130"/>
      <c r="WPT45" s="133"/>
      <c r="WPU45" s="145"/>
      <c r="WPV45" s="129"/>
      <c r="WPW45" s="130"/>
      <c r="WPX45" s="130"/>
      <c r="WPY45" s="131"/>
      <c r="WPZ45" s="134"/>
      <c r="WQA45" s="130"/>
      <c r="WQB45" s="133"/>
      <c r="WQC45" s="145"/>
      <c r="WQD45" s="129"/>
      <c r="WQE45" s="130"/>
      <c r="WQF45" s="130"/>
      <c r="WQG45" s="131"/>
      <c r="WQH45" s="134"/>
      <c r="WQI45" s="130"/>
      <c r="WQJ45" s="133"/>
      <c r="WQK45" s="145"/>
      <c r="WQL45" s="129"/>
      <c r="WQM45" s="130"/>
      <c r="WQN45" s="130"/>
      <c r="WQO45" s="131"/>
      <c r="WQP45" s="134"/>
      <c r="WQQ45" s="130"/>
      <c r="WQR45" s="133"/>
      <c r="WQS45" s="145"/>
      <c r="WQT45" s="129"/>
      <c r="WQU45" s="130"/>
      <c r="WQV45" s="130"/>
      <c r="WQW45" s="131"/>
      <c r="WQX45" s="134"/>
      <c r="WQY45" s="130"/>
      <c r="WQZ45" s="133"/>
      <c r="WRA45" s="145"/>
      <c r="WRB45" s="129"/>
      <c r="WRC45" s="130"/>
      <c r="WRD45" s="130"/>
      <c r="WRE45" s="131"/>
      <c r="WRF45" s="134"/>
      <c r="WRG45" s="130"/>
      <c r="WRH45" s="133"/>
      <c r="WRI45" s="145"/>
      <c r="WRJ45" s="129"/>
      <c r="WRK45" s="130"/>
      <c r="WRL45" s="130"/>
      <c r="WRM45" s="131"/>
      <c r="WRN45" s="134"/>
      <c r="WRO45" s="130"/>
      <c r="WRP45" s="133"/>
      <c r="WRQ45" s="145"/>
      <c r="WRR45" s="129"/>
      <c r="WRS45" s="130"/>
      <c r="WRT45" s="130"/>
      <c r="WRU45" s="131"/>
      <c r="WRV45" s="134"/>
      <c r="WRW45" s="130"/>
      <c r="WRX45" s="133"/>
      <c r="WRY45" s="145"/>
      <c r="WRZ45" s="129"/>
      <c r="WSA45" s="130"/>
      <c r="WSB45" s="130"/>
      <c r="WSC45" s="131"/>
      <c r="WSD45" s="134"/>
      <c r="WSE45" s="130"/>
      <c r="WSF45" s="133"/>
      <c r="WSG45" s="145"/>
      <c r="WSH45" s="129"/>
      <c r="WSI45" s="130"/>
      <c r="WSJ45" s="130"/>
      <c r="WSK45" s="131"/>
      <c r="WSL45" s="134"/>
      <c r="WSM45" s="130"/>
      <c r="WSN45" s="133"/>
      <c r="WSO45" s="145"/>
      <c r="WSP45" s="129"/>
      <c r="WSQ45" s="130"/>
      <c r="WSR45" s="130"/>
      <c r="WSS45" s="131"/>
      <c r="WST45" s="134"/>
      <c r="WSU45" s="130"/>
      <c r="WSV45" s="133"/>
      <c r="WSW45" s="145"/>
      <c r="WSX45" s="129"/>
      <c r="WSY45" s="130"/>
      <c r="WSZ45" s="130"/>
      <c r="WTA45" s="131"/>
      <c r="WTB45" s="134"/>
      <c r="WTC45" s="130"/>
      <c r="WTD45" s="133"/>
      <c r="WTE45" s="145"/>
      <c r="WTF45" s="129"/>
      <c r="WTG45" s="130"/>
      <c r="WTH45" s="130"/>
      <c r="WTI45" s="131"/>
      <c r="WTJ45" s="134"/>
      <c r="WTK45" s="130"/>
      <c r="WTL45" s="133"/>
      <c r="WTM45" s="145"/>
      <c r="WTN45" s="129"/>
      <c r="WTO45" s="130"/>
      <c r="WTP45" s="130"/>
      <c r="WTQ45" s="131"/>
      <c r="WTR45" s="134"/>
      <c r="WTS45" s="130"/>
      <c r="WTT45" s="133"/>
      <c r="WTU45" s="145"/>
      <c r="WTV45" s="129"/>
      <c r="WTW45" s="130"/>
      <c r="WTX45" s="130"/>
      <c r="WTY45" s="131"/>
      <c r="WTZ45" s="134"/>
      <c r="WUA45" s="130"/>
      <c r="WUB45" s="133"/>
      <c r="WUC45" s="145"/>
      <c r="WUD45" s="129"/>
      <c r="WUE45" s="130"/>
      <c r="WUF45" s="130"/>
      <c r="WUG45" s="131"/>
      <c r="WUH45" s="134"/>
      <c r="WUI45" s="130"/>
      <c r="WUJ45" s="133"/>
      <c r="WUK45" s="145"/>
      <c r="WUL45" s="129"/>
      <c r="WUM45" s="130"/>
      <c r="WUN45" s="130"/>
      <c r="WUO45" s="131"/>
      <c r="WUP45" s="134"/>
      <c r="WUQ45" s="130"/>
      <c r="WUR45" s="133"/>
      <c r="WUS45" s="145"/>
      <c r="WUT45" s="129"/>
      <c r="WUU45" s="130"/>
      <c r="WUV45" s="130"/>
      <c r="WUW45" s="131"/>
      <c r="WUX45" s="134"/>
      <c r="WUY45" s="130"/>
      <c r="WUZ45" s="133"/>
      <c r="WVA45" s="145"/>
      <c r="WVB45" s="129"/>
      <c r="WVC45" s="130"/>
      <c r="WVD45" s="130"/>
      <c r="WVE45" s="131"/>
      <c r="WVF45" s="134"/>
      <c r="WVG45" s="130"/>
      <c r="WVH45" s="133"/>
      <c r="WVI45" s="145"/>
      <c r="WVJ45" s="129"/>
      <c r="WVK45" s="130"/>
      <c r="WVL45" s="130"/>
      <c r="WVM45" s="131"/>
      <c r="WVN45" s="134"/>
      <c r="WVO45" s="130"/>
      <c r="WVP45" s="133"/>
      <c r="WVQ45" s="145"/>
      <c r="WVR45" s="129"/>
      <c r="WVS45" s="130"/>
      <c r="WVT45" s="130"/>
      <c r="WVU45" s="131"/>
      <c r="WVV45" s="134"/>
      <c r="WVW45" s="130"/>
      <c r="WVX45" s="133"/>
      <c r="WVY45" s="145"/>
      <c r="WVZ45" s="129"/>
      <c r="WWA45" s="130"/>
      <c r="WWB45" s="130"/>
      <c r="WWC45" s="131"/>
      <c r="WWD45" s="134"/>
      <c r="WWE45" s="130"/>
      <c r="WWF45" s="133"/>
      <c r="WWG45" s="145"/>
      <c r="WWH45" s="129"/>
      <c r="WWI45" s="130"/>
      <c r="WWJ45" s="130"/>
      <c r="WWK45" s="131"/>
      <c r="WWL45" s="134"/>
      <c r="WWM45" s="130"/>
      <c r="WWN45" s="133"/>
      <c r="WWO45" s="145"/>
      <c r="WWP45" s="129"/>
      <c r="WWQ45" s="130"/>
      <c r="WWR45" s="130"/>
      <c r="WWS45" s="131"/>
      <c r="WWT45" s="134"/>
      <c r="WWU45" s="130"/>
      <c r="WWV45" s="133"/>
      <c r="WWW45" s="145"/>
      <c r="WWX45" s="129"/>
      <c r="WWY45" s="130"/>
      <c r="WWZ45" s="130"/>
      <c r="WXA45" s="131"/>
      <c r="WXB45" s="134"/>
      <c r="WXC45" s="130"/>
      <c r="WXD45" s="133"/>
      <c r="WXE45" s="145"/>
      <c r="WXF45" s="129"/>
      <c r="WXG45" s="130"/>
      <c r="WXH45" s="130"/>
      <c r="WXI45" s="131"/>
      <c r="WXJ45" s="134"/>
      <c r="WXK45" s="130"/>
      <c r="WXL45" s="133"/>
      <c r="WXM45" s="145"/>
      <c r="WXN45" s="129"/>
      <c r="WXO45" s="130"/>
      <c r="WXP45" s="130"/>
      <c r="WXQ45" s="131"/>
      <c r="WXR45" s="134"/>
      <c r="WXS45" s="130"/>
      <c r="WXT45" s="133"/>
      <c r="WXU45" s="145"/>
      <c r="WXV45" s="129"/>
      <c r="WXW45" s="130"/>
      <c r="WXX45" s="130"/>
      <c r="WXY45" s="131"/>
      <c r="WXZ45" s="134"/>
      <c r="WYA45" s="130"/>
      <c r="WYB45" s="133"/>
      <c r="WYC45" s="145"/>
      <c r="WYD45" s="129"/>
      <c r="WYE45" s="130"/>
      <c r="WYF45" s="130"/>
      <c r="WYG45" s="131"/>
      <c r="WYH45" s="134"/>
      <c r="WYI45" s="130"/>
      <c r="WYJ45" s="133"/>
      <c r="WYK45" s="145"/>
      <c r="WYL45" s="129"/>
      <c r="WYM45" s="130"/>
      <c r="WYN45" s="130"/>
      <c r="WYO45" s="131"/>
      <c r="WYP45" s="134"/>
      <c r="WYQ45" s="130"/>
      <c r="WYR45" s="133"/>
      <c r="WYS45" s="145"/>
      <c r="WYT45" s="129"/>
      <c r="WYU45" s="130"/>
      <c r="WYV45" s="130"/>
      <c r="WYW45" s="131"/>
      <c r="WYX45" s="134"/>
      <c r="WYY45" s="130"/>
      <c r="WYZ45" s="133"/>
      <c r="WZA45" s="145"/>
      <c r="WZB45" s="129"/>
      <c r="WZC45" s="130"/>
      <c r="WZD45" s="130"/>
      <c r="WZE45" s="131"/>
      <c r="WZF45" s="134"/>
      <c r="WZG45" s="130"/>
      <c r="WZH45" s="133"/>
      <c r="WZI45" s="145"/>
      <c r="WZJ45" s="129"/>
      <c r="WZK45" s="130"/>
      <c r="WZL45" s="130"/>
      <c r="WZM45" s="131"/>
      <c r="WZN45" s="134"/>
      <c r="WZO45" s="130"/>
      <c r="WZP45" s="133"/>
      <c r="WZQ45" s="145"/>
      <c r="WZR45" s="129"/>
      <c r="WZS45" s="130"/>
      <c r="WZT45" s="130"/>
      <c r="WZU45" s="131"/>
      <c r="WZV45" s="134"/>
      <c r="WZW45" s="130"/>
      <c r="WZX45" s="133"/>
      <c r="WZY45" s="145"/>
      <c r="WZZ45" s="129"/>
      <c r="XAA45" s="130"/>
      <c r="XAB45" s="130"/>
      <c r="XAC45" s="131"/>
      <c r="XAD45" s="134"/>
      <c r="XAE45" s="130"/>
      <c r="XAF45" s="133"/>
      <c r="XAG45" s="145"/>
      <c r="XAH45" s="129"/>
      <c r="XAI45" s="130"/>
      <c r="XAJ45" s="130"/>
      <c r="XAK45" s="131"/>
      <c r="XAL45" s="134"/>
      <c r="XAM45" s="130"/>
      <c r="XAN45" s="133"/>
      <c r="XAO45" s="145"/>
      <c r="XAP45" s="129"/>
      <c r="XAQ45" s="130"/>
      <c r="XAR45" s="130"/>
      <c r="XAS45" s="131"/>
      <c r="XAT45" s="134"/>
      <c r="XAU45" s="130"/>
      <c r="XAV45" s="133"/>
      <c r="XAW45" s="145"/>
      <c r="XAX45" s="129"/>
      <c r="XAY45" s="130"/>
      <c r="XAZ45" s="130"/>
      <c r="XBA45" s="131"/>
      <c r="XBB45" s="134"/>
      <c r="XBC45" s="130"/>
      <c r="XBD45" s="133"/>
      <c r="XBE45" s="145"/>
      <c r="XBF45" s="129"/>
      <c r="XBG45" s="130"/>
      <c r="XBH45" s="130"/>
      <c r="XBI45" s="131"/>
      <c r="XBJ45" s="134"/>
      <c r="XBK45" s="130"/>
      <c r="XBL45" s="133"/>
      <c r="XBM45" s="145"/>
      <c r="XBN45" s="129"/>
      <c r="XBO45" s="130"/>
      <c r="XBP45" s="130"/>
      <c r="XBQ45" s="131"/>
      <c r="XBR45" s="134"/>
      <c r="XBS45" s="130"/>
      <c r="XBT45" s="133"/>
      <c r="XBU45" s="145"/>
      <c r="XBV45" s="129"/>
      <c r="XBW45" s="130"/>
      <c r="XBX45" s="130"/>
      <c r="XBY45" s="131"/>
      <c r="XBZ45" s="134"/>
      <c r="XCA45" s="130"/>
      <c r="XCB45" s="133"/>
      <c r="XCC45" s="145"/>
      <c r="XCD45" s="129"/>
      <c r="XCE45" s="130"/>
      <c r="XCF45" s="130"/>
      <c r="XCG45" s="131"/>
      <c r="XCH45" s="134"/>
      <c r="XCI45" s="130"/>
      <c r="XCJ45" s="133"/>
      <c r="XCK45" s="145"/>
      <c r="XCL45" s="129"/>
      <c r="XCM45" s="130"/>
      <c r="XCN45" s="130"/>
      <c r="XCO45" s="131"/>
      <c r="XCP45" s="134"/>
      <c r="XCQ45" s="130"/>
      <c r="XCR45" s="133"/>
      <c r="XCS45" s="145"/>
      <c r="XCT45" s="129"/>
      <c r="XCU45" s="130"/>
      <c r="XCV45" s="130"/>
      <c r="XCW45" s="131"/>
      <c r="XCX45" s="134"/>
      <c r="XCY45" s="130"/>
      <c r="XCZ45" s="133"/>
      <c r="XDA45" s="145"/>
      <c r="XDB45" s="129"/>
      <c r="XDC45" s="130"/>
      <c r="XDD45" s="130"/>
      <c r="XDE45" s="131"/>
      <c r="XDF45" s="134"/>
      <c r="XDG45" s="130"/>
      <c r="XDH45" s="133"/>
      <c r="XDI45" s="145"/>
      <c r="XDJ45" s="129"/>
      <c r="XDK45" s="130"/>
      <c r="XDL45" s="130"/>
      <c r="XDM45" s="131"/>
      <c r="XDN45" s="134"/>
      <c r="XDO45" s="130"/>
      <c r="XDP45" s="133"/>
      <c r="XDQ45" s="145"/>
      <c r="XDR45" s="129"/>
      <c r="XDS45" s="130"/>
      <c r="XDT45" s="130"/>
      <c r="XDU45" s="131"/>
      <c r="XDV45" s="134"/>
      <c r="XDW45" s="130"/>
      <c r="XDX45" s="133"/>
      <c r="XDY45" s="145"/>
      <c r="XDZ45" s="129"/>
      <c r="XEA45" s="130"/>
      <c r="XEB45" s="130"/>
      <c r="XEC45" s="131"/>
      <c r="XED45" s="134"/>
      <c r="XEE45" s="130"/>
      <c r="XEF45" s="133"/>
      <c r="XEG45" s="145"/>
      <c r="XEH45" s="129"/>
      <c r="XEI45" s="130"/>
      <c r="XEJ45" s="130"/>
      <c r="XEK45" s="131"/>
      <c r="XEL45" s="134"/>
      <c r="XEM45" s="130"/>
      <c r="XEN45" s="133"/>
      <c r="XEO45" s="145"/>
      <c r="XEP45" s="129"/>
      <c r="XEQ45" s="130"/>
      <c r="XER45" s="130"/>
      <c r="XES45" s="131"/>
      <c r="XET45" s="134"/>
      <c r="XEU45" s="130"/>
      <c r="XEV45" s="133"/>
      <c r="XEW45" s="145"/>
      <c r="XEX45" s="129"/>
      <c r="XEY45" s="130"/>
      <c r="XEZ45" s="130"/>
      <c r="XFA45" s="131"/>
      <c r="XFB45" s="134"/>
      <c r="XFC45" s="130"/>
      <c r="XFD45" s="133"/>
    </row>
    <row r="46" spans="1:16384" s="4" customFormat="1" ht="84" customHeight="1">
      <c r="A46" s="43">
        <v>4</v>
      </c>
      <c r="B46" s="44" t="s">
        <v>460</v>
      </c>
      <c r="C46" s="45"/>
      <c r="D46" s="45" t="s">
        <v>241</v>
      </c>
      <c r="E46" s="46">
        <v>240000</v>
      </c>
      <c r="F46" s="76">
        <f>F35</f>
        <v>3684</v>
      </c>
      <c r="G46" s="45">
        <f>(2+6+4)*0.2</f>
        <v>2.4</v>
      </c>
      <c r="H46" s="48">
        <f t="shared" si="4"/>
        <v>2121984000</v>
      </c>
      <c r="I46" s="48" t="s">
        <v>445</v>
      </c>
      <c r="J46" s="136"/>
      <c r="K46" s="116"/>
      <c r="L46" s="116"/>
    </row>
    <row r="47" spans="1:16384" s="4" customFormat="1" ht="31.5">
      <c r="A47" s="43">
        <v>5</v>
      </c>
      <c r="B47" s="44" t="s">
        <v>461</v>
      </c>
      <c r="C47" s="45"/>
      <c r="D47" s="45" t="s">
        <v>447</v>
      </c>
      <c r="E47" s="52">
        <v>50000</v>
      </c>
      <c r="F47" s="76">
        <f>F46*80%</f>
        <v>2947.2</v>
      </c>
      <c r="G47" s="45">
        <f>2+6+4</f>
        <v>12</v>
      </c>
      <c r="H47" s="48">
        <f t="shared" si="4"/>
        <v>1768320000</v>
      </c>
      <c r="I47" s="1294" t="s">
        <v>417</v>
      </c>
      <c r="J47" s="136"/>
      <c r="K47" s="116"/>
      <c r="L47" s="116"/>
    </row>
    <row r="48" spans="1:16384" s="4" customFormat="1" ht="31.5">
      <c r="A48" s="43">
        <v>6</v>
      </c>
      <c r="B48" s="44" t="s">
        <v>462</v>
      </c>
      <c r="C48" s="45"/>
      <c r="D48" s="45" t="s">
        <v>449</v>
      </c>
      <c r="E48" s="46">
        <v>10000</v>
      </c>
      <c r="F48" s="77">
        <f>F35*80%</f>
        <v>2947.2</v>
      </c>
      <c r="G48" s="45">
        <f>G47</f>
        <v>12</v>
      </c>
      <c r="H48" s="48">
        <f t="shared" si="4"/>
        <v>353664000</v>
      </c>
      <c r="I48" s="1295"/>
      <c r="J48" s="136"/>
      <c r="K48" s="116"/>
      <c r="L48" s="116"/>
    </row>
    <row r="49" spans="1:12" s="4" customFormat="1" ht="22.5" customHeight="1">
      <c r="A49" s="43">
        <v>7</v>
      </c>
      <c r="B49" s="44" t="s">
        <v>463</v>
      </c>
      <c r="C49" s="45"/>
      <c r="D49" s="45" t="s">
        <v>83</v>
      </c>
      <c r="E49" s="46">
        <v>15000</v>
      </c>
      <c r="F49" s="77">
        <f>4100</f>
        <v>4100</v>
      </c>
      <c r="G49" s="45">
        <v>1</v>
      </c>
      <c r="H49" s="48">
        <f t="shared" si="4"/>
        <v>61500000</v>
      </c>
      <c r="I49" s="48"/>
      <c r="J49" s="136"/>
      <c r="K49" s="116"/>
      <c r="L49" s="116"/>
    </row>
    <row r="50" spans="1:12" ht="31.5">
      <c r="A50" s="78">
        <v>8</v>
      </c>
      <c r="B50" s="79" t="s">
        <v>464</v>
      </c>
      <c r="C50" s="80"/>
      <c r="D50" s="80" t="s">
        <v>381</v>
      </c>
      <c r="E50" s="81">
        <v>500000</v>
      </c>
      <c r="F50" s="82">
        <f>F35/8</f>
        <v>460.5</v>
      </c>
      <c r="G50" s="80">
        <v>1</v>
      </c>
      <c r="H50" s="83">
        <f t="shared" si="4"/>
        <v>230250000</v>
      </c>
      <c r="I50" s="83"/>
      <c r="J50" s="110"/>
      <c r="K50" s="118"/>
      <c r="L50" s="118"/>
    </row>
    <row r="51" spans="1:12" ht="15.75">
      <c r="A51" s="1325" t="s">
        <v>465</v>
      </c>
      <c r="B51" s="1326"/>
      <c r="C51" s="1326"/>
      <c r="D51" s="1327"/>
      <c r="E51" s="84"/>
      <c r="F51" s="85"/>
      <c r="G51" s="85"/>
      <c r="H51" s="86">
        <f>SUM(H35:H50)</f>
        <v>29811028000</v>
      </c>
      <c r="I51" s="137"/>
      <c r="J51" s="110"/>
      <c r="K51" s="118"/>
      <c r="L51" s="118"/>
    </row>
    <row r="52" spans="1:12" ht="15.75">
      <c r="A52" s="87"/>
      <c r="B52" s="87"/>
      <c r="C52" s="87"/>
      <c r="D52" s="88" t="s">
        <v>466</v>
      </c>
      <c r="E52" s="89"/>
      <c r="F52" s="87"/>
      <c r="G52" s="90"/>
      <c r="H52" s="91">
        <f>H51+H32</f>
        <v>35714798250</v>
      </c>
      <c r="I52" s="91"/>
      <c r="J52" s="110"/>
      <c r="K52" s="118"/>
      <c r="L52" s="118"/>
    </row>
    <row r="53" spans="1:12" ht="15.75">
      <c r="B53" s="92"/>
      <c r="C53" s="92"/>
      <c r="D53" s="92"/>
      <c r="E53" s="92"/>
      <c r="F53" s="92"/>
      <c r="G53" s="93"/>
      <c r="H53" s="94"/>
      <c r="I53" s="92"/>
      <c r="K53" s="118"/>
      <c r="L53" s="118"/>
    </row>
    <row r="54" spans="1:12" ht="19.5">
      <c r="A54" s="38" t="s">
        <v>467</v>
      </c>
      <c r="G54" s="95">
        <f>3684+4343</f>
        <v>8027</v>
      </c>
      <c r="K54" s="118"/>
      <c r="L54" s="118"/>
    </row>
    <row r="55" spans="1:12">
      <c r="K55" s="118"/>
      <c r="L55" s="118"/>
    </row>
    <row r="56" spans="1:12" s="5" customFormat="1" ht="15.75">
      <c r="A56" s="39" t="s">
        <v>390</v>
      </c>
      <c r="B56" s="39" t="s">
        <v>6</v>
      </c>
      <c r="C56" s="39" t="s">
        <v>391</v>
      </c>
      <c r="D56" s="39" t="s">
        <v>392</v>
      </c>
      <c r="E56" s="39" t="s">
        <v>7</v>
      </c>
      <c r="F56" s="39" t="s">
        <v>393</v>
      </c>
      <c r="G56" s="39" t="s">
        <v>9</v>
      </c>
      <c r="H56" s="39" t="s">
        <v>394</v>
      </c>
      <c r="I56" s="39" t="s">
        <v>395</v>
      </c>
      <c r="J56" s="138"/>
      <c r="K56" s="118"/>
      <c r="L56" s="118"/>
    </row>
    <row r="57" spans="1:12" s="6" customFormat="1" ht="36" customHeight="1">
      <c r="A57" s="96">
        <v>1</v>
      </c>
      <c r="B57" s="97" t="s">
        <v>468</v>
      </c>
      <c r="C57" s="98"/>
      <c r="D57" s="98"/>
      <c r="E57" s="99" t="s">
        <v>404</v>
      </c>
      <c r="F57" s="100">
        <v>2530000</v>
      </c>
      <c r="G57" s="101">
        <v>250</v>
      </c>
      <c r="H57" s="102">
        <f t="shared" ref="H57:H73" si="5">F57*G57</f>
        <v>632500000</v>
      </c>
      <c r="I57" s="139" t="s">
        <v>469</v>
      </c>
      <c r="J57" s="140"/>
      <c r="K57" s="118"/>
      <c r="L57" s="118"/>
    </row>
    <row r="58" spans="1:12" s="6" customFormat="1" ht="15.75">
      <c r="A58" s="96">
        <f t="shared" ref="A58:A69" si="6">A57+1</f>
        <v>2</v>
      </c>
      <c r="B58" s="97" t="s">
        <v>470</v>
      </c>
      <c r="C58" s="98"/>
      <c r="D58" s="98"/>
      <c r="E58" s="99" t="s">
        <v>404</v>
      </c>
      <c r="F58" s="100">
        <v>4290000</v>
      </c>
      <c r="G58" s="101">
        <v>250</v>
      </c>
      <c r="H58" s="102">
        <f t="shared" si="5"/>
        <v>1072500000</v>
      </c>
      <c r="I58" s="141"/>
      <c r="J58" s="140"/>
      <c r="K58" s="118"/>
      <c r="L58" s="118"/>
    </row>
    <row r="59" spans="1:12" s="6" customFormat="1" ht="21" customHeight="1">
      <c r="A59" s="103">
        <f t="shared" si="6"/>
        <v>3</v>
      </c>
      <c r="B59" s="104" t="s">
        <v>471</v>
      </c>
      <c r="C59" s="105"/>
      <c r="D59" s="105"/>
      <c r="E59" s="106" t="s">
        <v>404</v>
      </c>
      <c r="F59" s="107">
        <v>2750000</v>
      </c>
      <c r="G59" s="66">
        <v>170</v>
      </c>
      <c r="H59" s="108">
        <f t="shared" si="5"/>
        <v>467500000</v>
      </c>
      <c r="I59" s="142"/>
      <c r="J59" s="10"/>
      <c r="K59" s="118"/>
      <c r="L59" s="118"/>
    </row>
    <row r="60" spans="1:12" s="6" customFormat="1" ht="29.85" customHeight="1">
      <c r="A60" s="103">
        <f t="shared" si="6"/>
        <v>4</v>
      </c>
      <c r="B60" s="104" t="s">
        <v>472</v>
      </c>
      <c r="C60" s="105"/>
      <c r="D60" s="105"/>
      <c r="E60" s="106" t="s">
        <v>404</v>
      </c>
      <c r="F60" s="107">
        <v>5000000</v>
      </c>
      <c r="G60" s="66">
        <v>150</v>
      </c>
      <c r="H60" s="108">
        <f t="shared" si="5"/>
        <v>750000000</v>
      </c>
      <c r="I60" s="142"/>
      <c r="J60" s="143"/>
      <c r="K60" s="118"/>
      <c r="L60" s="118"/>
    </row>
    <row r="61" spans="1:12" s="6" customFormat="1" ht="21" customHeight="1">
      <c r="A61" s="103">
        <f t="shared" si="6"/>
        <v>5</v>
      </c>
      <c r="B61" s="104" t="s">
        <v>473</v>
      </c>
      <c r="C61" s="105"/>
      <c r="D61" s="105"/>
      <c r="E61" s="106" t="s">
        <v>404</v>
      </c>
      <c r="F61" s="107">
        <v>825000</v>
      </c>
      <c r="G61" s="66">
        <v>500</v>
      </c>
      <c r="H61" s="108">
        <f t="shared" si="5"/>
        <v>412500000</v>
      </c>
      <c r="I61" s="142"/>
      <c r="J61" s="10"/>
      <c r="K61" s="118"/>
      <c r="L61" s="118"/>
    </row>
    <row r="62" spans="1:12" s="6" customFormat="1" ht="21" customHeight="1">
      <c r="A62" s="103">
        <f t="shared" si="6"/>
        <v>6</v>
      </c>
      <c r="B62" s="104" t="s">
        <v>474</v>
      </c>
      <c r="C62" s="105"/>
      <c r="D62" s="105"/>
      <c r="E62" s="106" t="s">
        <v>404</v>
      </c>
      <c r="F62" s="107">
        <v>680000</v>
      </c>
      <c r="G62" s="66">
        <v>580</v>
      </c>
      <c r="H62" s="108">
        <f t="shared" si="5"/>
        <v>394400000</v>
      </c>
      <c r="I62" s="142"/>
      <c r="J62" s="10"/>
      <c r="K62" s="118"/>
      <c r="L62" s="118"/>
    </row>
    <row r="63" spans="1:12" s="6" customFormat="1" ht="28.5" customHeight="1">
      <c r="A63" s="103">
        <f t="shared" si="6"/>
        <v>7</v>
      </c>
      <c r="B63" s="104" t="s">
        <v>475</v>
      </c>
      <c r="C63" s="105"/>
      <c r="D63" s="105"/>
      <c r="E63" s="106" t="s">
        <v>404</v>
      </c>
      <c r="F63" s="107">
        <f>(104500+132000+93500+165000+154000)/5</f>
        <v>129800</v>
      </c>
      <c r="G63" s="66">
        <v>850</v>
      </c>
      <c r="H63" s="108">
        <f t="shared" si="5"/>
        <v>110330000</v>
      </c>
      <c r="I63" s="142"/>
      <c r="J63" s="10"/>
      <c r="K63" s="118"/>
      <c r="L63" s="118"/>
    </row>
    <row r="64" spans="1:12" s="6" customFormat="1" ht="26.25" customHeight="1">
      <c r="A64" s="103">
        <f t="shared" si="6"/>
        <v>8</v>
      </c>
      <c r="B64" s="104" t="s">
        <v>476</v>
      </c>
      <c r="C64" s="105"/>
      <c r="D64" s="105"/>
      <c r="E64" s="106" t="s">
        <v>404</v>
      </c>
      <c r="F64" s="107">
        <v>7520000</v>
      </c>
      <c r="G64" s="66">
        <v>100</v>
      </c>
      <c r="H64" s="108">
        <f t="shared" si="5"/>
        <v>752000000</v>
      </c>
      <c r="I64" s="142"/>
      <c r="J64" s="144"/>
      <c r="K64" s="118"/>
      <c r="L64" s="118"/>
    </row>
    <row r="65" spans="1:12" s="6" customFormat="1" ht="28.5" customHeight="1">
      <c r="A65" s="103">
        <f t="shared" si="6"/>
        <v>9</v>
      </c>
      <c r="B65" s="104" t="s">
        <v>477</v>
      </c>
      <c r="C65" s="105"/>
      <c r="D65" s="105"/>
      <c r="E65" s="106" t="s">
        <v>404</v>
      </c>
      <c r="F65" s="107">
        <v>4500000</v>
      </c>
      <c r="G65" s="66">
        <v>100</v>
      </c>
      <c r="H65" s="108">
        <f t="shared" si="5"/>
        <v>450000000</v>
      </c>
      <c r="I65" s="142"/>
      <c r="J65" s="144"/>
      <c r="K65" s="118"/>
      <c r="L65" s="118"/>
    </row>
    <row r="66" spans="1:12" s="6" customFormat="1" ht="30.75" customHeight="1">
      <c r="A66" s="103">
        <f t="shared" si="6"/>
        <v>10</v>
      </c>
      <c r="B66" s="104" t="s">
        <v>478</v>
      </c>
      <c r="C66" s="105"/>
      <c r="D66" s="105"/>
      <c r="E66" s="106" t="s">
        <v>404</v>
      </c>
      <c r="F66" s="107">
        <v>3450000</v>
      </c>
      <c r="G66" s="66">
        <v>100</v>
      </c>
      <c r="H66" s="108">
        <f t="shared" si="5"/>
        <v>345000000</v>
      </c>
      <c r="I66" s="142"/>
      <c r="J66" s="144"/>
      <c r="K66" s="118"/>
      <c r="L66" s="118"/>
    </row>
    <row r="67" spans="1:12" s="6" customFormat="1" ht="21" customHeight="1">
      <c r="A67" s="103">
        <f t="shared" si="6"/>
        <v>11</v>
      </c>
      <c r="B67" s="104" t="s">
        <v>479</v>
      </c>
      <c r="C67" s="105"/>
      <c r="D67" s="105"/>
      <c r="E67" s="106" t="s">
        <v>404</v>
      </c>
      <c r="F67" s="107">
        <v>2589000</v>
      </c>
      <c r="G67" s="66">
        <v>95</v>
      </c>
      <c r="H67" s="108">
        <f t="shared" si="5"/>
        <v>245955000</v>
      </c>
      <c r="I67" s="142"/>
      <c r="J67" s="144"/>
      <c r="K67" s="118"/>
      <c r="L67" s="118"/>
    </row>
    <row r="68" spans="1:12" s="6" customFormat="1" ht="15.75">
      <c r="A68" s="103">
        <f t="shared" si="6"/>
        <v>12</v>
      </c>
      <c r="B68" s="104" t="s">
        <v>480</v>
      </c>
      <c r="C68" s="146"/>
      <c r="D68" s="105"/>
      <c r="E68" s="106" t="s">
        <v>404</v>
      </c>
      <c r="F68" s="107">
        <v>3800000</v>
      </c>
      <c r="G68" s="66">
        <v>95</v>
      </c>
      <c r="H68" s="108">
        <f t="shared" si="5"/>
        <v>361000000</v>
      </c>
      <c r="I68" s="142"/>
      <c r="J68" s="144"/>
      <c r="K68" s="118"/>
      <c r="L68" s="118"/>
    </row>
    <row r="69" spans="1:12" s="6" customFormat="1" ht="21" customHeight="1">
      <c r="A69" s="103">
        <f t="shared" si="6"/>
        <v>13</v>
      </c>
      <c r="B69" s="104" t="s">
        <v>481</v>
      </c>
      <c r="C69" s="105"/>
      <c r="D69" s="105"/>
      <c r="E69" s="106" t="s">
        <v>404</v>
      </c>
      <c r="F69" s="107">
        <f>6000000</f>
        <v>6000000</v>
      </c>
      <c r="G69" s="147">
        <v>130</v>
      </c>
      <c r="H69" s="108">
        <f t="shared" si="5"/>
        <v>780000000</v>
      </c>
      <c r="I69" s="142"/>
      <c r="J69" s="143"/>
      <c r="K69" s="118"/>
      <c r="L69" s="118"/>
    </row>
    <row r="70" spans="1:12" s="6" customFormat="1" ht="36" customHeight="1">
      <c r="A70" s="103">
        <v>14</v>
      </c>
      <c r="B70" s="104" t="s">
        <v>482</v>
      </c>
      <c r="C70" s="105"/>
      <c r="D70" s="105"/>
      <c r="E70" s="106" t="s">
        <v>404</v>
      </c>
      <c r="F70" s="107">
        <v>5100000</v>
      </c>
      <c r="G70" s="66">
        <v>100</v>
      </c>
      <c r="H70" s="108">
        <f t="shared" si="5"/>
        <v>510000000</v>
      </c>
      <c r="I70" s="142"/>
      <c r="J70" s="144"/>
    </row>
    <row r="71" spans="1:12" s="6" customFormat="1" ht="45">
      <c r="A71" s="103">
        <v>15</v>
      </c>
      <c r="B71" s="104" t="s">
        <v>483</v>
      </c>
      <c r="C71" s="146"/>
      <c r="D71" s="105"/>
      <c r="E71" s="106" t="s">
        <v>404</v>
      </c>
      <c r="F71" s="107">
        <v>500000</v>
      </c>
      <c r="G71" s="147">
        <v>700</v>
      </c>
      <c r="H71" s="108">
        <f t="shared" si="5"/>
        <v>350000000</v>
      </c>
      <c r="I71" s="142"/>
      <c r="J71" s="10"/>
    </row>
    <row r="72" spans="1:12" s="6" customFormat="1" ht="107.25" customHeight="1">
      <c r="A72" s="103">
        <f>A71+1</f>
        <v>16</v>
      </c>
      <c r="B72" s="146" t="s">
        <v>484</v>
      </c>
      <c r="C72" s="146" t="s">
        <v>485</v>
      </c>
      <c r="D72" s="105" t="s">
        <v>486</v>
      </c>
      <c r="E72" s="106" t="s">
        <v>404</v>
      </c>
      <c r="F72" s="148">
        <v>16000000</v>
      </c>
      <c r="G72" s="108">
        <v>10</v>
      </c>
      <c r="H72" s="108">
        <f t="shared" si="5"/>
        <v>160000000</v>
      </c>
      <c r="I72" s="217"/>
      <c r="J72" s="10"/>
    </row>
    <row r="73" spans="1:12" s="6" customFormat="1" ht="107.25" customHeight="1">
      <c r="A73" s="149">
        <v>17</v>
      </c>
      <c r="B73" s="150" t="s">
        <v>487</v>
      </c>
      <c r="C73" s="150" t="s">
        <v>488</v>
      </c>
      <c r="D73" s="151"/>
      <c r="E73" s="152" t="s">
        <v>404</v>
      </c>
      <c r="F73" s="153">
        <v>2000000</v>
      </c>
      <c r="G73" s="153">
        <f>3%*8027</f>
        <v>240.81</v>
      </c>
      <c r="H73" s="153">
        <f t="shared" si="5"/>
        <v>481620000</v>
      </c>
      <c r="I73" s="191"/>
      <c r="J73" s="218"/>
    </row>
    <row r="74" spans="1:12" ht="29.45" customHeight="1">
      <c r="A74" s="154"/>
      <c r="B74" s="1298" t="s">
        <v>489</v>
      </c>
      <c r="C74" s="1299"/>
      <c r="D74" s="1300"/>
      <c r="E74" s="157"/>
      <c r="F74" s="154"/>
      <c r="G74" s="158">
        <f>SUM(G57:G73)</f>
        <v>4420.8100000000004</v>
      </c>
      <c r="H74" s="159">
        <f>SUM(H57:H73)</f>
        <v>8275305000</v>
      </c>
      <c r="I74" s="199"/>
    </row>
    <row r="75" spans="1:12" ht="30.95" customHeight="1">
      <c r="A75" s="160"/>
      <c r="B75" s="1330" t="s">
        <v>490</v>
      </c>
      <c r="C75" s="1330"/>
      <c r="D75" s="1331"/>
      <c r="E75" s="157"/>
      <c r="F75" s="154"/>
      <c r="G75" s="158"/>
      <c r="H75" s="161">
        <f>H74*70%</f>
        <v>5792713500</v>
      </c>
      <c r="I75" s="219"/>
      <c r="J75" s="218"/>
    </row>
    <row r="76" spans="1:12" ht="30.95" customHeight="1">
      <c r="A76" s="160"/>
      <c r="B76" s="1330" t="s">
        <v>491</v>
      </c>
      <c r="C76" s="1330"/>
      <c r="D76" s="1331"/>
      <c r="E76" s="157"/>
      <c r="F76" s="154"/>
      <c r="G76" s="158"/>
      <c r="H76" s="161">
        <f>H74*30%</f>
        <v>2482591500</v>
      </c>
      <c r="I76" s="220"/>
      <c r="J76" s="218"/>
    </row>
    <row r="77" spans="1:12" ht="15.75">
      <c r="A77" s="1332" t="s">
        <v>492</v>
      </c>
      <c r="B77" s="1333"/>
      <c r="C77" s="1333"/>
      <c r="D77" s="1333"/>
      <c r="E77" s="1333"/>
      <c r="F77" s="1334"/>
      <c r="G77" s="87"/>
      <c r="H77" s="91">
        <f>H75+H52</f>
        <v>41507511750</v>
      </c>
      <c r="I77" s="87"/>
    </row>
    <row r="78" spans="1:12" ht="15.95" customHeight="1">
      <c r="A78" s="1335" t="s">
        <v>493</v>
      </c>
      <c r="B78" s="1336"/>
      <c r="C78" s="1336"/>
      <c r="D78" s="1336"/>
      <c r="E78" s="1336"/>
      <c r="F78" s="1336"/>
      <c r="G78" s="1337"/>
      <c r="H78" s="162">
        <f>H74/8027</f>
        <v>1030933.72368257</v>
      </c>
      <c r="I78" s="221"/>
    </row>
    <row r="79" spans="1:12" ht="32.1" customHeight="1">
      <c r="A79" s="163"/>
      <c r="B79" s="163"/>
      <c r="C79" s="163"/>
      <c r="D79" s="1321" t="s">
        <v>494</v>
      </c>
      <c r="E79" s="1321"/>
      <c r="F79" s="1321"/>
      <c r="G79" s="1321"/>
      <c r="H79" s="164">
        <f>(H32+H51+H75)/3684</f>
        <v>11266968.4446254</v>
      </c>
      <c r="I79" s="222"/>
    </row>
    <row r="80" spans="1:12" ht="15.95" customHeight="1">
      <c r="A80" s="165"/>
      <c r="B80" s="165"/>
      <c r="C80" s="165"/>
      <c r="D80" s="165"/>
      <c r="E80" s="165"/>
      <c r="F80" s="165"/>
      <c r="G80" s="166">
        <f>G74/G54</f>
        <v>0.550742494082472</v>
      </c>
      <c r="H80" s="94"/>
      <c r="I80" s="222"/>
    </row>
    <row r="81" spans="1:12" ht="14.25" customHeight="1">
      <c r="A81" s="38" t="s">
        <v>495</v>
      </c>
      <c r="B81" s="23"/>
    </row>
    <row r="82" spans="1:12">
      <c r="E82" s="20"/>
      <c r="F82" s="20" t="s">
        <v>496</v>
      </c>
      <c r="G82" s="20">
        <f>4343*100/70</f>
        <v>6204.2857142857101</v>
      </c>
    </row>
    <row r="83" spans="1:12" ht="29.25" customHeight="1">
      <c r="A83" s="39" t="s">
        <v>390</v>
      </c>
      <c r="B83" s="39" t="s">
        <v>6</v>
      </c>
      <c r="C83" s="39"/>
      <c r="D83" s="39" t="s">
        <v>7</v>
      </c>
      <c r="E83" s="39" t="s">
        <v>393</v>
      </c>
      <c r="F83" s="39" t="s">
        <v>412</v>
      </c>
      <c r="G83" s="39" t="s">
        <v>9</v>
      </c>
      <c r="H83" s="39" t="s">
        <v>394</v>
      </c>
      <c r="I83" s="39" t="s">
        <v>395</v>
      </c>
    </row>
    <row r="84" spans="1:12" ht="63" customHeight="1">
      <c r="A84" s="1322" t="s">
        <v>497</v>
      </c>
      <c r="B84" s="1323"/>
      <c r="C84" s="1323"/>
      <c r="D84" s="1324"/>
      <c r="E84" s="167"/>
      <c r="F84" s="167"/>
      <c r="G84" s="167"/>
      <c r="H84" s="167"/>
      <c r="I84" s="111"/>
    </row>
    <row r="85" spans="1:12" ht="47.25">
      <c r="A85" s="53">
        <v>1</v>
      </c>
      <c r="B85" s="44" t="s">
        <v>498</v>
      </c>
      <c r="C85" s="45"/>
      <c r="D85" s="45" t="s">
        <v>416</v>
      </c>
      <c r="E85" s="54">
        <v>400000</v>
      </c>
      <c r="F85" s="50">
        <v>6204</v>
      </c>
      <c r="G85" s="45">
        <v>1</v>
      </c>
      <c r="H85" s="55">
        <f t="shared" ref="H85:H98" si="7">G85*F85*E85</f>
        <v>2481600000</v>
      </c>
      <c r="I85" s="1292" t="s">
        <v>417</v>
      </c>
      <c r="J85" s="223"/>
      <c r="K85" s="118"/>
    </row>
    <row r="86" spans="1:12" ht="47.25">
      <c r="A86" s="53" t="s">
        <v>418</v>
      </c>
      <c r="B86" s="44" t="s">
        <v>499</v>
      </c>
      <c r="C86" s="45"/>
      <c r="D86" s="45" t="s">
        <v>381</v>
      </c>
      <c r="E86" s="54">
        <v>300000</v>
      </c>
      <c r="F86" s="50">
        <f>F85/6</f>
        <v>1034</v>
      </c>
      <c r="G86" s="45">
        <v>0.8</v>
      </c>
      <c r="H86" s="55">
        <f t="shared" ref="H86:H88" si="8">E86*F86*G86</f>
        <v>248160000</v>
      </c>
      <c r="I86" s="1296"/>
      <c r="K86" s="118"/>
    </row>
    <row r="87" spans="1:12" ht="63">
      <c r="A87" s="53" t="s">
        <v>422</v>
      </c>
      <c r="B87" s="44" t="s">
        <v>500</v>
      </c>
      <c r="C87" s="45"/>
      <c r="D87" s="45" t="s">
        <v>424</v>
      </c>
      <c r="E87" s="54">
        <v>400000</v>
      </c>
      <c r="F87" s="50">
        <f t="shared" ref="F87:F95" si="9">F86</f>
        <v>1034</v>
      </c>
      <c r="G87" s="45">
        <v>0.15</v>
      </c>
      <c r="H87" s="55">
        <f t="shared" si="8"/>
        <v>62040000</v>
      </c>
      <c r="I87" s="1296"/>
      <c r="K87" s="118"/>
    </row>
    <row r="88" spans="1:12" ht="31.5">
      <c r="A88" s="53" t="s">
        <v>425</v>
      </c>
      <c r="B88" s="44" t="s">
        <v>426</v>
      </c>
      <c r="C88" s="45"/>
      <c r="D88" s="45" t="s">
        <v>381</v>
      </c>
      <c r="E88" s="54">
        <v>400000</v>
      </c>
      <c r="F88" s="50">
        <f t="shared" si="9"/>
        <v>1034</v>
      </c>
      <c r="G88" s="45">
        <f>0.15*2</f>
        <v>0.3</v>
      </c>
      <c r="H88" s="55">
        <f t="shared" si="8"/>
        <v>124080000</v>
      </c>
      <c r="I88" s="1296"/>
      <c r="K88" s="118"/>
    </row>
    <row r="89" spans="1:12" ht="31.5">
      <c r="A89" s="53">
        <f>A85+1</f>
        <v>2</v>
      </c>
      <c r="B89" s="44" t="s">
        <v>501</v>
      </c>
      <c r="C89" s="45"/>
      <c r="D89" s="45" t="s">
        <v>416</v>
      </c>
      <c r="E89" s="54">
        <v>350000</v>
      </c>
      <c r="F89" s="50">
        <f>F85</f>
        <v>6204</v>
      </c>
      <c r="G89" s="45">
        <v>0.5</v>
      </c>
      <c r="H89" s="55">
        <f t="shared" si="7"/>
        <v>1085700000</v>
      </c>
      <c r="I89" s="1296"/>
      <c r="L89" s="118"/>
    </row>
    <row r="90" spans="1:12" ht="36.75" customHeight="1">
      <c r="A90" s="53" t="s">
        <v>428</v>
      </c>
      <c r="B90" s="44" t="s">
        <v>502</v>
      </c>
      <c r="C90" s="45"/>
      <c r="D90" s="45" t="s">
        <v>115</v>
      </c>
      <c r="E90" s="46">
        <v>300000</v>
      </c>
      <c r="F90" s="50">
        <f>F89/6</f>
        <v>1034</v>
      </c>
      <c r="G90" s="45">
        <v>0.5</v>
      </c>
      <c r="H90" s="55">
        <f t="shared" si="7"/>
        <v>155100000</v>
      </c>
      <c r="I90" s="1293"/>
      <c r="K90" s="118"/>
      <c r="L90" s="118"/>
    </row>
    <row r="91" spans="1:12" ht="78.75" customHeight="1">
      <c r="A91" s="53" t="s">
        <v>430</v>
      </c>
      <c r="B91" s="44" t="s">
        <v>503</v>
      </c>
      <c r="C91" s="45"/>
      <c r="D91" s="45" t="s">
        <v>424</v>
      </c>
      <c r="E91" s="46">
        <v>500000</v>
      </c>
      <c r="F91" s="50">
        <f t="shared" si="9"/>
        <v>1034</v>
      </c>
      <c r="G91" s="45">
        <v>0.15</v>
      </c>
      <c r="H91" s="55">
        <f t="shared" si="7"/>
        <v>77550000</v>
      </c>
      <c r="I91" s="120" t="s">
        <v>442</v>
      </c>
      <c r="K91" s="118"/>
      <c r="L91" s="118"/>
    </row>
    <row r="92" spans="1:12" ht="31.5">
      <c r="A92" s="53" t="s">
        <v>433</v>
      </c>
      <c r="B92" s="44" t="s">
        <v>504</v>
      </c>
      <c r="C92" s="45"/>
      <c r="D92" s="45" t="s">
        <v>381</v>
      </c>
      <c r="E92" s="46">
        <v>400000</v>
      </c>
      <c r="F92" s="50">
        <f t="shared" si="9"/>
        <v>1034</v>
      </c>
      <c r="G92" s="45">
        <f>2*0.15</f>
        <v>0.3</v>
      </c>
      <c r="H92" s="55">
        <f t="shared" si="7"/>
        <v>124080000</v>
      </c>
      <c r="I92" s="120" t="s">
        <v>439</v>
      </c>
      <c r="K92" s="118"/>
      <c r="L92" s="118"/>
    </row>
    <row r="93" spans="1:12" ht="47.25">
      <c r="A93" s="43" t="s">
        <v>505</v>
      </c>
      <c r="B93" s="44" t="s">
        <v>506</v>
      </c>
      <c r="C93" s="49" t="s">
        <v>507</v>
      </c>
      <c r="D93" s="45" t="s">
        <v>115</v>
      </c>
      <c r="E93" s="46">
        <v>300000</v>
      </c>
      <c r="F93" s="50">
        <f t="shared" si="9"/>
        <v>1034</v>
      </c>
      <c r="G93" s="45">
        <v>1.5</v>
      </c>
      <c r="H93" s="48">
        <f t="shared" si="7"/>
        <v>465300000</v>
      </c>
      <c r="I93" s="179" t="s">
        <v>417</v>
      </c>
      <c r="K93" s="224"/>
      <c r="L93" s="224"/>
    </row>
    <row r="94" spans="1:12" ht="47.25">
      <c r="A94" s="43" t="s">
        <v>436</v>
      </c>
      <c r="B94" s="44" t="s">
        <v>508</v>
      </c>
      <c r="C94" s="49" t="s">
        <v>509</v>
      </c>
      <c r="D94" s="45" t="s">
        <v>381</v>
      </c>
      <c r="E94" s="46">
        <v>400000</v>
      </c>
      <c r="F94" s="50">
        <f t="shared" si="9"/>
        <v>1034</v>
      </c>
      <c r="G94" s="168">
        <v>1.5</v>
      </c>
      <c r="H94" s="55">
        <f t="shared" si="7"/>
        <v>620400000</v>
      </c>
      <c r="I94" s="120" t="s">
        <v>439</v>
      </c>
    </row>
    <row r="95" spans="1:12" ht="47.25">
      <c r="A95" s="53" t="s">
        <v>440</v>
      </c>
      <c r="B95" s="44" t="s">
        <v>510</v>
      </c>
      <c r="C95" s="45"/>
      <c r="D95" s="45" t="s">
        <v>424</v>
      </c>
      <c r="E95" s="46">
        <v>500000</v>
      </c>
      <c r="F95" s="50">
        <f t="shared" si="9"/>
        <v>1034</v>
      </c>
      <c r="G95" s="45">
        <v>0.15</v>
      </c>
      <c r="H95" s="55">
        <f t="shared" si="7"/>
        <v>77550000</v>
      </c>
      <c r="I95" s="120" t="s">
        <v>442</v>
      </c>
    </row>
    <row r="96" spans="1:12" ht="84" customHeight="1">
      <c r="A96" s="53">
        <v>4</v>
      </c>
      <c r="B96" s="44" t="s">
        <v>511</v>
      </c>
      <c r="C96" s="45"/>
      <c r="D96" s="45" t="s">
        <v>241</v>
      </c>
      <c r="E96" s="46">
        <v>240000</v>
      </c>
      <c r="F96" s="57">
        <f>F85</f>
        <v>6204</v>
      </c>
      <c r="G96" s="45">
        <v>0.2</v>
      </c>
      <c r="H96" s="55">
        <f t="shared" si="7"/>
        <v>297792000</v>
      </c>
      <c r="I96" s="120" t="s">
        <v>445</v>
      </c>
    </row>
    <row r="97" spans="1:12" ht="31.5">
      <c r="A97" s="53">
        <v>5</v>
      </c>
      <c r="B97" s="44" t="s">
        <v>512</v>
      </c>
      <c r="C97" s="45"/>
      <c r="D97" s="45" t="s">
        <v>447</v>
      </c>
      <c r="E97" s="52">
        <v>50000</v>
      </c>
      <c r="F97" s="57">
        <f>$F$85</f>
        <v>6204</v>
      </c>
      <c r="G97" s="45">
        <v>0.8</v>
      </c>
      <c r="H97" s="55">
        <f t="shared" si="7"/>
        <v>248160000</v>
      </c>
      <c r="I97" s="1292" t="s">
        <v>417</v>
      </c>
    </row>
    <row r="98" spans="1:12" ht="31.5">
      <c r="A98" s="53">
        <v>6</v>
      </c>
      <c r="B98" s="44" t="s">
        <v>513</v>
      </c>
      <c r="C98" s="45"/>
      <c r="D98" s="45" t="s">
        <v>447</v>
      </c>
      <c r="E98" s="54">
        <v>10000</v>
      </c>
      <c r="F98" s="57">
        <f>$F$85</f>
        <v>6204</v>
      </c>
      <c r="G98" s="45">
        <v>1</v>
      </c>
      <c r="H98" s="120">
        <f t="shared" si="7"/>
        <v>62040000</v>
      </c>
      <c r="I98" s="1293"/>
    </row>
    <row r="99" spans="1:12" ht="15.75">
      <c r="A99" s="1325" t="s">
        <v>514</v>
      </c>
      <c r="B99" s="1326"/>
      <c r="C99" s="1326"/>
      <c r="D99" s="1327"/>
      <c r="E99" s="54"/>
      <c r="F99" s="45"/>
      <c r="G99" s="45"/>
      <c r="H99" s="169">
        <f>SUM(H85:H98)</f>
        <v>6129552000</v>
      </c>
      <c r="I99" s="225"/>
    </row>
    <row r="100" spans="1:12" ht="42" customHeight="1">
      <c r="A100" s="170"/>
      <c r="B100" s="170"/>
      <c r="C100" s="170"/>
      <c r="D100" s="170"/>
      <c r="E100" s="1328" t="s">
        <v>515</v>
      </c>
      <c r="F100" s="1328"/>
      <c r="G100" s="1328"/>
      <c r="H100" s="171">
        <f>H99/4343</f>
        <v>1411363.5735666601</v>
      </c>
      <c r="I100" s="95"/>
      <c r="J100" s="20"/>
    </row>
    <row r="101" spans="1:12" ht="33.950000000000003" customHeight="1">
      <c r="A101" s="172" t="s">
        <v>516</v>
      </c>
      <c r="B101" s="173"/>
    </row>
    <row r="102" spans="1:12" ht="29.25" customHeight="1">
      <c r="A102" s="174" t="s">
        <v>390</v>
      </c>
      <c r="B102" s="39" t="s">
        <v>6</v>
      </c>
      <c r="C102" s="39"/>
      <c r="D102" s="39" t="s">
        <v>7</v>
      </c>
      <c r="E102" s="39" t="s">
        <v>393</v>
      </c>
      <c r="F102" s="39" t="s">
        <v>9</v>
      </c>
      <c r="G102" s="39" t="s">
        <v>412</v>
      </c>
      <c r="H102" s="39" t="s">
        <v>394</v>
      </c>
      <c r="I102" s="39" t="s">
        <v>395</v>
      </c>
    </row>
    <row r="103" spans="1:12" s="7" customFormat="1" ht="44.1" customHeight="1">
      <c r="A103" s="1329" t="s">
        <v>897</v>
      </c>
      <c r="B103" s="1323"/>
      <c r="C103" s="1323"/>
      <c r="D103" s="1324"/>
      <c r="E103" s="175"/>
      <c r="F103" s="175"/>
      <c r="G103" s="175"/>
      <c r="H103" s="176"/>
      <c r="I103" s="226"/>
      <c r="J103" s="140"/>
    </row>
    <row r="104" spans="1:12" ht="78" customHeight="1">
      <c r="A104" s="43">
        <v>1</v>
      </c>
      <c r="B104" s="177" t="s">
        <v>517</v>
      </c>
      <c r="C104" s="1285" t="s">
        <v>518</v>
      </c>
      <c r="D104" s="49" t="s">
        <v>519</v>
      </c>
      <c r="E104" s="46">
        <v>400000</v>
      </c>
      <c r="F104" s="178">
        <v>4343</v>
      </c>
      <c r="G104" s="48">
        <v>2</v>
      </c>
      <c r="H104" s="179">
        <f t="shared" ref="H104:H111" si="10">E104*F104*G104</f>
        <v>3474400000</v>
      </c>
      <c r="I104" s="1292" t="s">
        <v>417</v>
      </c>
      <c r="K104" s="224"/>
      <c r="L104" s="118">
        <f>4300+K104</f>
        <v>4300</v>
      </c>
    </row>
    <row r="105" spans="1:12" s="7" customFormat="1" ht="61.5" customHeight="1">
      <c r="A105" s="180">
        <v>2</v>
      </c>
      <c r="B105" s="177" t="s">
        <v>520</v>
      </c>
      <c r="C105" s="1286"/>
      <c r="D105" s="181" t="s">
        <v>519</v>
      </c>
      <c r="E105" s="182">
        <v>350000</v>
      </c>
      <c r="F105" s="57">
        <f t="shared" ref="F105:F110" si="11">$F$104</f>
        <v>4343</v>
      </c>
      <c r="G105" s="55">
        <v>4</v>
      </c>
      <c r="H105" s="120">
        <f t="shared" si="10"/>
        <v>6080200000</v>
      </c>
      <c r="I105" s="1296"/>
      <c r="J105" s="227"/>
      <c r="L105" s="20"/>
    </row>
    <row r="106" spans="1:12" s="7" customFormat="1" ht="81" customHeight="1">
      <c r="A106" s="180">
        <v>3</v>
      </c>
      <c r="B106" s="177" t="s">
        <v>521</v>
      </c>
      <c r="C106" s="1287"/>
      <c r="D106" s="181" t="s">
        <v>519</v>
      </c>
      <c r="E106" s="182">
        <v>100000</v>
      </c>
      <c r="F106" s="57">
        <f t="shared" si="11"/>
        <v>4343</v>
      </c>
      <c r="G106" s="183">
        <v>6</v>
      </c>
      <c r="H106" s="120">
        <f t="shared" si="10"/>
        <v>2605800000</v>
      </c>
      <c r="I106" s="1297"/>
      <c r="J106" s="227"/>
    </row>
    <row r="107" spans="1:12" s="7" customFormat="1" ht="74.099999999999994" customHeight="1">
      <c r="A107" s="184">
        <v>4</v>
      </c>
      <c r="B107" s="177" t="s">
        <v>522</v>
      </c>
      <c r="C107" s="1286"/>
      <c r="D107" s="185" t="s">
        <v>115</v>
      </c>
      <c r="E107" s="182">
        <v>300000</v>
      </c>
      <c r="F107" s="68">
        <f>F106/6</f>
        <v>723.83333333333303</v>
      </c>
      <c r="G107" s="186">
        <v>10</v>
      </c>
      <c r="H107" s="120">
        <f t="shared" si="10"/>
        <v>2171500000</v>
      </c>
      <c r="I107" s="1293"/>
      <c r="J107" s="227"/>
      <c r="K107" s="228"/>
      <c r="L107" s="20"/>
    </row>
    <row r="108" spans="1:12" s="7" customFormat="1" ht="63">
      <c r="A108" s="180">
        <v>5</v>
      </c>
      <c r="B108" s="187" t="s">
        <v>523</v>
      </c>
      <c r="C108" s="1286"/>
      <c r="D108" s="188" t="s">
        <v>67</v>
      </c>
      <c r="E108" s="182">
        <v>400000</v>
      </c>
      <c r="F108" s="50">
        <f>F107</f>
        <v>723.83333333333303</v>
      </c>
      <c r="G108" s="189">
        <v>3</v>
      </c>
      <c r="H108" s="120">
        <f t="shared" si="10"/>
        <v>868600000</v>
      </c>
      <c r="I108" s="120" t="s">
        <v>439</v>
      </c>
      <c r="J108" s="227"/>
      <c r="K108" s="228"/>
      <c r="L108" s="20"/>
    </row>
    <row r="109" spans="1:12" s="8" customFormat="1" ht="31.5">
      <c r="A109" s="190" t="s">
        <v>524</v>
      </c>
      <c r="B109" s="191" t="s">
        <v>525</v>
      </c>
      <c r="C109" s="1288"/>
      <c r="D109" s="57" t="s">
        <v>421</v>
      </c>
      <c r="E109" s="192">
        <v>300000</v>
      </c>
      <c r="F109" s="47">
        <f>F104/6</f>
        <v>723.83333333333303</v>
      </c>
      <c r="G109" s="193">
        <f>G108</f>
        <v>3</v>
      </c>
      <c r="H109" s="76">
        <f t="shared" si="10"/>
        <v>651450000</v>
      </c>
      <c r="I109" s="183" t="s">
        <v>417</v>
      </c>
      <c r="J109" s="140"/>
      <c r="K109" s="229"/>
      <c r="L109" s="229"/>
    </row>
    <row r="110" spans="1:12" s="7" customFormat="1" ht="47.25">
      <c r="A110" s="184">
        <v>6</v>
      </c>
      <c r="B110" s="194" t="s">
        <v>526</v>
      </c>
      <c r="C110" s="1289"/>
      <c r="D110" s="185" t="s">
        <v>115</v>
      </c>
      <c r="E110" s="52">
        <v>50000</v>
      </c>
      <c r="F110" s="57">
        <f t="shared" si="11"/>
        <v>4343</v>
      </c>
      <c r="G110" s="185">
        <v>13</v>
      </c>
      <c r="H110" s="120">
        <f t="shared" si="10"/>
        <v>2822950000</v>
      </c>
      <c r="I110" s="120" t="s">
        <v>417</v>
      </c>
      <c r="J110" s="227"/>
    </row>
    <row r="111" spans="1:12" s="7" customFormat="1" ht="204.75">
      <c r="A111" s="190">
        <v>7</v>
      </c>
      <c r="B111" s="191" t="s">
        <v>527</v>
      </c>
      <c r="C111" s="195"/>
      <c r="D111" s="57" t="s">
        <v>115</v>
      </c>
      <c r="E111" s="192">
        <v>200000</v>
      </c>
      <c r="F111" s="57">
        <v>4343</v>
      </c>
      <c r="G111" s="57">
        <v>4</v>
      </c>
      <c r="H111" s="76">
        <f t="shared" si="10"/>
        <v>3474400000</v>
      </c>
      <c r="I111" s="230"/>
      <c r="J111" s="140"/>
      <c r="K111" s="8"/>
    </row>
    <row r="112" spans="1:12" ht="15.75">
      <c r="A112" s="1298" t="s">
        <v>528</v>
      </c>
      <c r="B112" s="1299"/>
      <c r="C112" s="1299"/>
      <c r="D112" s="1300"/>
      <c r="E112" s="196"/>
      <c r="F112" s="197"/>
      <c r="G112" s="198"/>
      <c r="H112" s="199">
        <f>SUM(H104:H111)</f>
        <v>22149300000</v>
      </c>
      <c r="I112" s="231">
        <f>H112/4300</f>
        <v>5151000</v>
      </c>
    </row>
    <row r="113" spans="1:12" ht="15.75">
      <c r="A113" s="155"/>
      <c r="B113" s="156"/>
      <c r="C113" s="156"/>
      <c r="D113" s="1301" t="s">
        <v>529</v>
      </c>
      <c r="E113" s="1301"/>
      <c r="F113" s="1301"/>
      <c r="G113" s="1302"/>
      <c r="H113" s="199">
        <f>H76+H99+H112</f>
        <v>30761443500</v>
      </c>
      <c r="I113" s="232"/>
    </row>
    <row r="114" spans="1:12" s="9" customFormat="1" ht="15.75">
      <c r="A114" s="1298" t="s">
        <v>530</v>
      </c>
      <c r="B114" s="1299"/>
      <c r="C114" s="1299"/>
      <c r="D114" s="1299"/>
      <c r="E114" s="1299"/>
      <c r="F114" s="1300"/>
      <c r="G114" s="200"/>
      <c r="H114" s="201">
        <f>H113/4343</f>
        <v>7082994.1284826202</v>
      </c>
      <c r="I114" s="201"/>
      <c r="J114" s="233"/>
      <c r="K114" s="234"/>
      <c r="L114" s="234"/>
    </row>
    <row r="115" spans="1:12" ht="33.950000000000003" customHeight="1">
      <c r="A115" s="172" t="s">
        <v>531</v>
      </c>
      <c r="B115" s="3"/>
    </row>
    <row r="116" spans="1:12" ht="29.25" customHeight="1">
      <c r="A116" s="202" t="s">
        <v>390</v>
      </c>
      <c r="B116" s="202" t="s">
        <v>6</v>
      </c>
      <c r="C116" s="202"/>
      <c r="D116" s="202" t="s">
        <v>7</v>
      </c>
      <c r="E116" s="202" t="s">
        <v>393</v>
      </c>
      <c r="F116" s="202" t="s">
        <v>9</v>
      </c>
      <c r="G116" s="202" t="s">
        <v>412</v>
      </c>
      <c r="H116" s="202" t="s">
        <v>394</v>
      </c>
      <c r="I116" s="202" t="s">
        <v>395</v>
      </c>
    </row>
    <row r="117" spans="1:12" ht="44.1" customHeight="1">
      <c r="A117" s="1303" t="s">
        <v>532</v>
      </c>
      <c r="B117" s="1304"/>
      <c r="C117" s="1304"/>
      <c r="D117" s="1305"/>
      <c r="E117" s="40"/>
      <c r="F117" s="40"/>
      <c r="G117" s="40"/>
      <c r="H117" s="42"/>
      <c r="I117" s="111"/>
    </row>
    <row r="118" spans="1:12" ht="100.5" customHeight="1">
      <c r="A118" s="43">
        <v>1</v>
      </c>
      <c r="B118" s="44" t="s">
        <v>533</v>
      </c>
      <c r="C118" s="1253" t="s">
        <v>518</v>
      </c>
      <c r="D118" s="49" t="s">
        <v>519</v>
      </c>
      <c r="E118" s="46">
        <v>400000</v>
      </c>
      <c r="F118" s="45">
        <v>500</v>
      </c>
      <c r="G118" s="48">
        <v>3</v>
      </c>
      <c r="H118" s="48">
        <f t="shared" ref="H118:H120" si="12">E118*F118*G118</f>
        <v>600000000</v>
      </c>
      <c r="I118" s="1294" t="s">
        <v>417</v>
      </c>
      <c r="K118" s="224"/>
    </row>
    <row r="119" spans="1:12" ht="74.099999999999994" customHeight="1">
      <c r="A119" s="43">
        <v>2</v>
      </c>
      <c r="B119" s="44" t="s">
        <v>534</v>
      </c>
      <c r="C119" s="1254"/>
      <c r="D119" s="45" t="s">
        <v>115</v>
      </c>
      <c r="E119" s="46">
        <v>300000</v>
      </c>
      <c r="F119" s="204">
        <f>F118/6</f>
        <v>83.3333333333333</v>
      </c>
      <c r="G119" s="205">
        <v>12</v>
      </c>
      <c r="H119" s="48">
        <f t="shared" si="12"/>
        <v>300000000</v>
      </c>
      <c r="I119" s="1295"/>
      <c r="K119" s="118"/>
      <c r="L119" s="118"/>
    </row>
    <row r="120" spans="1:12" ht="63">
      <c r="A120" s="58">
        <v>3</v>
      </c>
      <c r="B120" s="44" t="s">
        <v>535</v>
      </c>
      <c r="C120" s="1254"/>
      <c r="D120" s="45" t="s">
        <v>67</v>
      </c>
      <c r="E120" s="46">
        <v>400000</v>
      </c>
      <c r="F120" s="206">
        <f>F119</f>
        <v>83.3333333333333</v>
      </c>
      <c r="G120" s="205">
        <v>9</v>
      </c>
      <c r="H120" s="48">
        <f t="shared" si="12"/>
        <v>300000000</v>
      </c>
      <c r="I120" s="48" t="s">
        <v>439</v>
      </c>
      <c r="K120" s="118"/>
      <c r="L120" s="234"/>
    </row>
    <row r="121" spans="1:12" ht="15.75">
      <c r="A121" s="1298" t="s">
        <v>2</v>
      </c>
      <c r="B121" s="1299"/>
      <c r="C121" s="1299"/>
      <c r="D121" s="1300"/>
      <c r="E121" s="207"/>
      <c r="F121" s="200"/>
      <c r="G121" s="208"/>
      <c r="H121" s="209">
        <f>SUM(H118:H120)</f>
        <v>1200000000</v>
      </c>
      <c r="I121" s="235"/>
    </row>
    <row r="122" spans="1:12" s="9" customFormat="1" ht="15.75">
      <c r="A122" s="1298" t="s">
        <v>536</v>
      </c>
      <c r="B122" s="1299"/>
      <c r="C122" s="1299"/>
      <c r="D122" s="1299"/>
      <c r="E122" s="1299"/>
      <c r="F122" s="1300"/>
      <c r="G122" s="200"/>
      <c r="H122" s="209">
        <f>H121/500</f>
        <v>2400000</v>
      </c>
      <c r="I122" s="209">
        <f>H122/23000</f>
        <v>104.347826086957</v>
      </c>
      <c r="J122" s="233"/>
      <c r="K122" s="234"/>
      <c r="L122" s="234"/>
    </row>
    <row r="123" spans="1:12" s="9" customFormat="1" ht="15.75">
      <c r="A123" s="165"/>
      <c r="B123" s="165"/>
      <c r="C123" s="165"/>
      <c r="D123" s="165"/>
      <c r="E123" s="165"/>
      <c r="F123" s="165"/>
      <c r="G123" s="93"/>
      <c r="H123" s="94"/>
      <c r="I123" s="94"/>
      <c r="J123" s="233"/>
      <c r="K123" s="234"/>
      <c r="L123" s="234"/>
    </row>
    <row r="124" spans="1:12" s="9" customFormat="1" ht="15.75">
      <c r="A124" s="210" t="s">
        <v>537</v>
      </c>
      <c r="B124" s="165"/>
      <c r="C124" s="165"/>
      <c r="D124" s="165"/>
      <c r="E124" s="165"/>
      <c r="F124" s="165"/>
      <c r="G124" s="93"/>
      <c r="H124" s="94"/>
      <c r="I124" s="94"/>
      <c r="J124" s="233"/>
      <c r="K124" s="234"/>
      <c r="L124" s="234"/>
    </row>
    <row r="125" spans="1:12" s="9" customFormat="1" ht="15.75">
      <c r="A125" s="165"/>
      <c r="B125" s="165"/>
      <c r="C125" s="165"/>
      <c r="D125" s="165"/>
      <c r="E125" s="165"/>
      <c r="F125" s="165"/>
      <c r="G125" s="93"/>
      <c r="H125" s="94"/>
      <c r="I125" s="94"/>
      <c r="J125" s="233"/>
      <c r="K125" s="234"/>
      <c r="L125" s="234"/>
    </row>
    <row r="126" spans="1:12" s="9" customFormat="1" ht="15.75">
      <c r="A126" s="174" t="s">
        <v>390</v>
      </c>
      <c r="B126" s="39" t="s">
        <v>6</v>
      </c>
      <c r="C126" s="39"/>
      <c r="D126" s="39" t="s">
        <v>7</v>
      </c>
      <c r="E126" s="39" t="s">
        <v>393</v>
      </c>
      <c r="F126" s="39" t="s">
        <v>9</v>
      </c>
      <c r="G126" s="39" t="s">
        <v>412</v>
      </c>
      <c r="H126" s="39" t="s">
        <v>394</v>
      </c>
      <c r="I126" s="39" t="s">
        <v>395</v>
      </c>
      <c r="J126" s="233"/>
      <c r="K126" s="234"/>
      <c r="L126" s="234"/>
    </row>
    <row r="127" spans="1:12" s="9" customFormat="1" ht="47.25">
      <c r="A127" s="211">
        <v>1</v>
      </c>
      <c r="B127" s="1311"/>
      <c r="C127" s="213" t="s">
        <v>174</v>
      </c>
      <c r="D127" s="214" t="s">
        <v>175</v>
      </c>
      <c r="E127" s="215">
        <v>5000000</v>
      </c>
      <c r="F127" s="188">
        <v>2</v>
      </c>
      <c r="G127" s="188">
        <v>1</v>
      </c>
      <c r="H127" s="216">
        <f t="shared" ref="H127:H138" si="13">E127*F127*G127</f>
        <v>10000000</v>
      </c>
      <c r="I127" s="212"/>
      <c r="J127" s="233"/>
      <c r="K127" s="234"/>
      <c r="L127" s="234"/>
    </row>
    <row r="128" spans="1:12" s="9" customFormat="1" ht="15.75">
      <c r="A128" s="211">
        <v>2</v>
      </c>
      <c r="B128" s="1311"/>
      <c r="C128" s="213" t="s">
        <v>176</v>
      </c>
      <c r="D128" s="214" t="s">
        <v>67</v>
      </c>
      <c r="E128" s="215">
        <v>200000</v>
      </c>
      <c r="F128" s="188">
        <v>30</v>
      </c>
      <c r="G128" s="188">
        <v>4</v>
      </c>
      <c r="H128" s="216">
        <f t="shared" si="13"/>
        <v>24000000</v>
      </c>
      <c r="I128" s="1277" t="s">
        <v>244</v>
      </c>
      <c r="J128" s="233"/>
      <c r="K128" s="234"/>
      <c r="L128" s="234"/>
    </row>
    <row r="129" spans="1:12" s="9" customFormat="1" ht="15.75">
      <c r="A129" s="211">
        <v>3</v>
      </c>
      <c r="B129" s="1311"/>
      <c r="C129" s="213" t="s">
        <v>177</v>
      </c>
      <c r="D129" s="214" t="s">
        <v>178</v>
      </c>
      <c r="E129" s="215">
        <v>60000</v>
      </c>
      <c r="F129" s="188">
        <v>35</v>
      </c>
      <c r="G129" s="188">
        <v>4</v>
      </c>
      <c r="H129" s="216">
        <f t="shared" si="13"/>
        <v>8400000</v>
      </c>
      <c r="I129" s="1278"/>
      <c r="J129" s="233"/>
      <c r="K129" s="234"/>
      <c r="L129" s="234"/>
    </row>
    <row r="130" spans="1:12" s="9" customFormat="1" ht="15.75">
      <c r="A130" s="211">
        <v>4</v>
      </c>
      <c r="B130" s="1311"/>
      <c r="C130" s="213" t="s">
        <v>179</v>
      </c>
      <c r="D130" s="214" t="s">
        <v>181</v>
      </c>
      <c r="E130" s="215">
        <v>50000</v>
      </c>
      <c r="F130" s="188">
        <v>35</v>
      </c>
      <c r="G130" s="188">
        <v>1</v>
      </c>
      <c r="H130" s="216">
        <f t="shared" si="13"/>
        <v>1750000</v>
      </c>
      <c r="I130" s="1278"/>
      <c r="J130" s="233"/>
      <c r="K130" s="234"/>
      <c r="L130" s="234"/>
    </row>
    <row r="131" spans="1:12" s="9" customFormat="1" ht="15.75">
      <c r="A131" s="211">
        <v>5</v>
      </c>
      <c r="B131" s="1311"/>
      <c r="C131" s="213" t="s">
        <v>538</v>
      </c>
      <c r="D131" s="214" t="s">
        <v>181</v>
      </c>
      <c r="E131" s="215">
        <v>50000</v>
      </c>
      <c r="F131" s="188">
        <v>35</v>
      </c>
      <c r="G131" s="188">
        <v>1</v>
      </c>
      <c r="H131" s="216">
        <f t="shared" si="13"/>
        <v>1750000</v>
      </c>
      <c r="I131" s="1279"/>
      <c r="J131" s="233"/>
      <c r="K131" s="234"/>
      <c r="L131" s="234"/>
    </row>
    <row r="132" spans="1:12" s="9" customFormat="1" ht="15.75">
      <c r="A132" s="211">
        <v>6</v>
      </c>
      <c r="B132" s="1311"/>
      <c r="C132" s="213" t="s">
        <v>539</v>
      </c>
      <c r="D132" s="214" t="s">
        <v>181</v>
      </c>
      <c r="E132" s="215">
        <v>2500000</v>
      </c>
      <c r="F132" s="188">
        <v>2</v>
      </c>
      <c r="G132" s="188">
        <v>2</v>
      </c>
      <c r="H132" s="216">
        <f t="shared" si="13"/>
        <v>10000000</v>
      </c>
      <c r="I132" s="271" t="s">
        <v>236</v>
      </c>
      <c r="J132" s="233"/>
      <c r="K132" s="234"/>
      <c r="L132" s="234"/>
    </row>
    <row r="133" spans="1:12" s="9" customFormat="1" ht="15.75">
      <c r="A133" s="211">
        <v>7</v>
      </c>
      <c r="B133" s="1311"/>
      <c r="C133" s="213" t="s">
        <v>540</v>
      </c>
      <c r="D133" s="188" t="s">
        <v>137</v>
      </c>
      <c r="E133" s="215">
        <v>300000</v>
      </c>
      <c r="F133" s="188">
        <v>2</v>
      </c>
      <c r="G133" s="188">
        <v>2</v>
      </c>
      <c r="H133" s="216">
        <f t="shared" si="13"/>
        <v>1200000</v>
      </c>
      <c r="I133" s="271" t="s">
        <v>130</v>
      </c>
      <c r="J133" s="233"/>
      <c r="K133" s="234"/>
      <c r="L133" s="234"/>
    </row>
    <row r="134" spans="1:12" s="9" customFormat="1" ht="15.75">
      <c r="A134" s="211">
        <v>8</v>
      </c>
      <c r="B134" s="1311"/>
      <c r="C134" s="213" t="s">
        <v>541</v>
      </c>
      <c r="D134" s="188" t="s">
        <v>341</v>
      </c>
      <c r="E134" s="215">
        <v>500000</v>
      </c>
      <c r="F134" s="188">
        <v>2</v>
      </c>
      <c r="G134" s="188">
        <v>2</v>
      </c>
      <c r="H134" s="216">
        <f t="shared" si="13"/>
        <v>2000000</v>
      </c>
      <c r="I134" s="271" t="s">
        <v>378</v>
      </c>
      <c r="J134" s="233"/>
      <c r="K134" s="234"/>
      <c r="L134" s="234"/>
    </row>
    <row r="135" spans="1:12" s="9" customFormat="1" ht="31.5">
      <c r="A135" s="211">
        <v>9</v>
      </c>
      <c r="B135" s="1311"/>
      <c r="C135" s="213" t="s">
        <v>542</v>
      </c>
      <c r="D135" s="214" t="s">
        <v>67</v>
      </c>
      <c r="E135" s="215">
        <v>200000</v>
      </c>
      <c r="F135" s="188">
        <v>30</v>
      </c>
      <c r="G135" s="188">
        <v>2</v>
      </c>
      <c r="H135" s="216">
        <f t="shared" si="13"/>
        <v>12000000</v>
      </c>
      <c r="I135" s="271" t="s">
        <v>242</v>
      </c>
      <c r="J135" s="233"/>
      <c r="K135" s="234"/>
      <c r="L135" s="234"/>
    </row>
    <row r="136" spans="1:12" s="9" customFormat="1" ht="31.5">
      <c r="A136" s="211">
        <v>10</v>
      </c>
      <c r="B136" s="1311"/>
      <c r="C136" s="213" t="s">
        <v>543</v>
      </c>
      <c r="D136" s="214" t="s">
        <v>181</v>
      </c>
      <c r="E136" s="215">
        <v>1000000</v>
      </c>
      <c r="F136" s="188">
        <v>1</v>
      </c>
      <c r="G136" s="188">
        <v>2</v>
      </c>
      <c r="H136" s="216">
        <f t="shared" si="13"/>
        <v>2000000</v>
      </c>
      <c r="I136" s="1277"/>
      <c r="J136" s="233"/>
      <c r="K136" s="234"/>
      <c r="L136" s="234"/>
    </row>
    <row r="137" spans="1:12" s="9" customFormat="1" ht="47.25">
      <c r="A137" s="211">
        <v>11</v>
      </c>
      <c r="B137" s="1311"/>
      <c r="C137" s="213" t="s">
        <v>544</v>
      </c>
      <c r="D137" s="214" t="s">
        <v>545</v>
      </c>
      <c r="E137" s="215">
        <v>500000</v>
      </c>
      <c r="F137" s="188">
        <v>2</v>
      </c>
      <c r="G137" s="188">
        <v>2</v>
      </c>
      <c r="H137" s="216">
        <f t="shared" si="13"/>
        <v>2000000</v>
      </c>
      <c r="I137" s="1278"/>
      <c r="J137" s="233"/>
      <c r="K137" s="234"/>
      <c r="L137" s="234"/>
    </row>
    <row r="138" spans="1:12" s="9" customFormat="1" ht="31.5">
      <c r="A138" s="211">
        <v>12</v>
      </c>
      <c r="B138" s="1311"/>
      <c r="C138" s="213" t="s">
        <v>546</v>
      </c>
      <c r="D138" s="188" t="s">
        <v>404</v>
      </c>
      <c r="E138" s="215">
        <v>50000</v>
      </c>
      <c r="F138" s="188">
        <v>30</v>
      </c>
      <c r="G138" s="188">
        <f>3*2</f>
        <v>6</v>
      </c>
      <c r="H138" s="216">
        <f t="shared" si="13"/>
        <v>9000000</v>
      </c>
      <c r="I138" s="1279"/>
      <c r="J138" s="233"/>
      <c r="K138" s="234"/>
      <c r="L138" s="234"/>
    </row>
    <row r="139" spans="1:12" s="9" customFormat="1" ht="15.95" customHeight="1">
      <c r="A139" s="211"/>
      <c r="B139" s="236"/>
      <c r="C139" s="1306" t="s">
        <v>103</v>
      </c>
      <c r="D139" s="1307"/>
      <c r="E139" s="1307"/>
      <c r="F139" s="238"/>
      <c r="G139" s="238"/>
      <c r="H139" s="239">
        <f>SUM(H127:H138)</f>
        <v>84100000</v>
      </c>
      <c r="I139" s="272"/>
      <c r="J139" s="233"/>
      <c r="K139" s="234"/>
      <c r="L139" s="234"/>
    </row>
    <row r="140" spans="1:12" s="9" customFormat="1" ht="15.75">
      <c r="A140" s="165"/>
      <c r="B140" s="165"/>
      <c r="C140" s="165"/>
      <c r="D140" s="165"/>
      <c r="E140" s="165"/>
      <c r="F140" s="240"/>
      <c r="G140" s="241" t="s">
        <v>547</v>
      </c>
      <c r="H140" s="242">
        <f>H139/30</f>
        <v>2803333.3333333302</v>
      </c>
      <c r="I140" s="94"/>
      <c r="J140" s="233"/>
      <c r="K140" s="234"/>
      <c r="L140" s="234"/>
    </row>
    <row r="141" spans="1:12" s="9" customFormat="1" ht="15.75">
      <c r="A141" s="165"/>
      <c r="B141" s="165"/>
      <c r="C141" s="165"/>
      <c r="D141" s="165"/>
      <c r="E141" s="165"/>
      <c r="F141" s="165"/>
      <c r="G141" s="93"/>
      <c r="H141" s="94"/>
      <c r="I141" s="93"/>
      <c r="J141" s="233"/>
      <c r="K141" s="234"/>
      <c r="L141" s="234"/>
    </row>
    <row r="142" spans="1:12" s="7" customFormat="1" ht="15.75">
      <c r="A142" s="38" t="s">
        <v>548</v>
      </c>
      <c r="E142" s="243"/>
      <c r="G142" s="244"/>
      <c r="H142" s="245"/>
      <c r="J142" s="227"/>
    </row>
    <row r="144" spans="1:12" ht="15.75">
      <c r="A144" s="246" t="s">
        <v>549</v>
      </c>
      <c r="B144" s="246" t="s">
        <v>6</v>
      </c>
      <c r="C144" s="246" t="s">
        <v>550</v>
      </c>
      <c r="D144" s="246" t="s">
        <v>9</v>
      </c>
      <c r="E144" s="246" t="s">
        <v>7</v>
      </c>
      <c r="F144" s="247" t="s">
        <v>551</v>
      </c>
      <c r="G144" s="248" t="s">
        <v>2</v>
      </c>
      <c r="H144" s="249"/>
    </row>
    <row r="145" spans="1:8" ht="15.75">
      <c r="A145" s="250">
        <v>1</v>
      </c>
      <c r="B145" s="251" t="s">
        <v>552</v>
      </c>
      <c r="C145" s="252">
        <v>4500000</v>
      </c>
      <c r="D145" s="250">
        <v>1</v>
      </c>
      <c r="E145" s="250" t="s">
        <v>58</v>
      </c>
      <c r="F145" s="253">
        <v>1</v>
      </c>
      <c r="G145" s="254">
        <f t="shared" ref="G145:G150" si="14">C145*D145*F145</f>
        <v>4500000</v>
      </c>
      <c r="H145" s="255"/>
    </row>
    <row r="146" spans="1:8" ht="15.75">
      <c r="A146" s="250">
        <v>2</v>
      </c>
      <c r="B146" s="251" t="s">
        <v>553</v>
      </c>
      <c r="C146" s="252">
        <v>100000</v>
      </c>
      <c r="D146" s="250">
        <v>16</v>
      </c>
      <c r="E146" s="250" t="s">
        <v>73</v>
      </c>
      <c r="F146" s="253">
        <v>1</v>
      </c>
      <c r="G146" s="254">
        <f t="shared" si="14"/>
        <v>1600000</v>
      </c>
      <c r="H146" s="255"/>
    </row>
    <row r="147" spans="1:8" ht="15.75">
      <c r="A147" s="250">
        <v>3</v>
      </c>
      <c r="B147" s="251" t="s">
        <v>177</v>
      </c>
      <c r="C147" s="252">
        <v>70000</v>
      </c>
      <c r="D147" s="250">
        <v>20</v>
      </c>
      <c r="E147" s="250" t="s">
        <v>73</v>
      </c>
      <c r="F147" s="253">
        <v>1</v>
      </c>
      <c r="G147" s="254">
        <f t="shared" si="14"/>
        <v>1400000</v>
      </c>
      <c r="H147" s="255"/>
    </row>
    <row r="148" spans="1:8" ht="15.75">
      <c r="A148" s="250">
        <v>4</v>
      </c>
      <c r="B148" s="251" t="s">
        <v>179</v>
      </c>
      <c r="C148" s="252">
        <v>50000</v>
      </c>
      <c r="D148" s="250">
        <v>20</v>
      </c>
      <c r="E148" s="250" t="s">
        <v>73</v>
      </c>
      <c r="F148" s="253">
        <v>1</v>
      </c>
      <c r="G148" s="254">
        <f t="shared" si="14"/>
        <v>1000000</v>
      </c>
      <c r="H148" s="255"/>
    </row>
    <row r="149" spans="1:8" ht="15.75">
      <c r="A149" s="250">
        <v>5</v>
      </c>
      <c r="B149" s="251" t="s">
        <v>554</v>
      </c>
      <c r="C149" s="252">
        <v>50000</v>
      </c>
      <c r="D149" s="250">
        <v>20</v>
      </c>
      <c r="E149" s="250" t="s">
        <v>73</v>
      </c>
      <c r="F149" s="253">
        <v>1</v>
      </c>
      <c r="G149" s="254">
        <f t="shared" si="14"/>
        <v>1000000</v>
      </c>
      <c r="H149" s="255"/>
    </row>
    <row r="150" spans="1:8" ht="15.75">
      <c r="A150" s="250">
        <v>6</v>
      </c>
      <c r="B150" s="256" t="s">
        <v>301</v>
      </c>
      <c r="C150" s="257">
        <v>200000</v>
      </c>
      <c r="D150" s="258">
        <v>20</v>
      </c>
      <c r="E150" s="250" t="s">
        <v>73</v>
      </c>
      <c r="F150" s="259">
        <v>1</v>
      </c>
      <c r="G150" s="254">
        <f t="shared" si="14"/>
        <v>4000000</v>
      </c>
      <c r="H150" s="255"/>
    </row>
    <row r="151" spans="1:8" ht="15.75">
      <c r="A151" s="260"/>
      <c r="B151" s="261" t="s">
        <v>2</v>
      </c>
      <c r="C151" s="261"/>
      <c r="D151" s="260"/>
      <c r="E151" s="260"/>
      <c r="F151" s="262"/>
      <c r="G151" s="263">
        <f>SUM(G145:G150)</f>
        <v>13500000</v>
      </c>
      <c r="H151" s="264"/>
    </row>
    <row r="153" spans="1:8" ht="15.75">
      <c r="A153" s="265" t="s">
        <v>555</v>
      </c>
    </row>
    <row r="154" spans="1:8" ht="15.75">
      <c r="A154" s="246" t="s">
        <v>549</v>
      </c>
      <c r="B154" s="247" t="s">
        <v>6</v>
      </c>
      <c r="C154" s="246" t="s">
        <v>550</v>
      </c>
      <c r="D154" s="246" t="s">
        <v>9</v>
      </c>
      <c r="E154" s="246" t="s">
        <v>7</v>
      </c>
      <c r="F154" s="247" t="s">
        <v>551</v>
      </c>
      <c r="G154" s="248" t="s">
        <v>2</v>
      </c>
      <c r="H154" s="249"/>
    </row>
    <row r="155" spans="1:8" ht="15.75">
      <c r="A155" s="250">
        <v>1</v>
      </c>
      <c r="B155" s="266" t="s">
        <v>556</v>
      </c>
      <c r="C155" s="252">
        <v>8500000</v>
      </c>
      <c r="D155" s="250">
        <v>1</v>
      </c>
      <c r="E155" s="250" t="s">
        <v>58</v>
      </c>
      <c r="F155" s="253">
        <v>1</v>
      </c>
      <c r="G155" s="254">
        <f t="shared" ref="G155:G162" si="15">C155*D155*F155</f>
        <v>8500000</v>
      </c>
      <c r="H155" s="255"/>
    </row>
    <row r="156" spans="1:8" ht="15.75">
      <c r="A156" s="250">
        <v>2</v>
      </c>
      <c r="B156" s="266" t="s">
        <v>557</v>
      </c>
      <c r="C156" s="252">
        <v>200000</v>
      </c>
      <c r="D156" s="250">
        <v>50</v>
      </c>
      <c r="E156" s="250" t="s">
        <v>73</v>
      </c>
      <c r="F156" s="253">
        <v>1</v>
      </c>
      <c r="G156" s="254">
        <f t="shared" si="15"/>
        <v>10000000</v>
      </c>
      <c r="H156" s="255"/>
    </row>
    <row r="157" spans="1:8" ht="15.75">
      <c r="A157" s="250">
        <v>3</v>
      </c>
      <c r="B157" s="266" t="s">
        <v>558</v>
      </c>
      <c r="C157" s="252">
        <v>200000</v>
      </c>
      <c r="D157" s="250">
        <v>50</v>
      </c>
      <c r="E157" s="250" t="s">
        <v>73</v>
      </c>
      <c r="F157" s="253">
        <v>1</v>
      </c>
      <c r="G157" s="254">
        <f t="shared" si="15"/>
        <v>10000000</v>
      </c>
      <c r="H157" s="255"/>
    </row>
    <row r="158" spans="1:8" ht="15.75">
      <c r="A158" s="250">
        <v>4</v>
      </c>
      <c r="B158" s="266" t="s">
        <v>177</v>
      </c>
      <c r="C158" s="252">
        <v>50000</v>
      </c>
      <c r="D158" s="250">
        <v>50</v>
      </c>
      <c r="E158" s="250" t="s">
        <v>73</v>
      </c>
      <c r="F158" s="253">
        <v>2</v>
      </c>
      <c r="G158" s="254">
        <f t="shared" si="15"/>
        <v>5000000</v>
      </c>
      <c r="H158" s="255"/>
    </row>
    <row r="159" spans="1:8" ht="15.75">
      <c r="A159" s="250">
        <v>5</v>
      </c>
      <c r="B159" s="266" t="s">
        <v>554</v>
      </c>
      <c r="C159" s="252">
        <v>50000</v>
      </c>
      <c r="D159" s="250">
        <v>50</v>
      </c>
      <c r="E159" s="250" t="s">
        <v>73</v>
      </c>
      <c r="F159" s="253">
        <v>1</v>
      </c>
      <c r="G159" s="254">
        <f t="shared" si="15"/>
        <v>2500000</v>
      </c>
      <c r="H159" s="255"/>
    </row>
    <row r="160" spans="1:8" ht="31.5">
      <c r="A160" s="250">
        <v>6</v>
      </c>
      <c r="B160" s="266" t="s">
        <v>559</v>
      </c>
      <c r="C160" s="252">
        <v>200000</v>
      </c>
      <c r="D160" s="250">
        <v>1</v>
      </c>
      <c r="E160" s="250" t="s">
        <v>73</v>
      </c>
      <c r="F160" s="253">
        <v>2</v>
      </c>
      <c r="G160" s="254">
        <f t="shared" si="15"/>
        <v>400000</v>
      </c>
      <c r="H160" s="255"/>
    </row>
    <row r="161" spans="1:12" ht="15.75">
      <c r="A161" s="250">
        <v>7</v>
      </c>
      <c r="B161" s="266" t="s">
        <v>560</v>
      </c>
      <c r="C161" s="252">
        <v>1000000</v>
      </c>
      <c r="D161" s="250">
        <v>2</v>
      </c>
      <c r="E161" s="250" t="s">
        <v>73</v>
      </c>
      <c r="F161" s="253">
        <v>1</v>
      </c>
      <c r="G161" s="254">
        <f t="shared" si="15"/>
        <v>2000000</v>
      </c>
      <c r="H161" s="255"/>
    </row>
    <row r="162" spans="1:12" ht="15.75">
      <c r="A162" s="250">
        <v>8</v>
      </c>
      <c r="B162" s="266" t="s">
        <v>561</v>
      </c>
      <c r="C162" s="267">
        <v>500000</v>
      </c>
      <c r="D162" s="250">
        <v>2</v>
      </c>
      <c r="E162" s="250" t="s">
        <v>73</v>
      </c>
      <c r="F162" s="253">
        <v>1</v>
      </c>
      <c r="G162" s="254">
        <f t="shared" si="15"/>
        <v>1000000</v>
      </c>
      <c r="H162" s="255"/>
    </row>
    <row r="163" spans="1:12" ht="15.75">
      <c r="A163" s="260"/>
      <c r="B163" s="268" t="s">
        <v>2</v>
      </c>
      <c r="C163" s="261"/>
      <c r="D163" s="260"/>
      <c r="E163" s="260"/>
      <c r="F163" s="262"/>
      <c r="G163" s="263">
        <f>SUM(G155:G162)</f>
        <v>39400000</v>
      </c>
      <c r="H163" s="264"/>
    </row>
    <row r="165" spans="1:12" s="10" customFormat="1">
      <c r="A165" s="20"/>
      <c r="B165" s="20"/>
      <c r="C165" s="20"/>
      <c r="D165" s="20"/>
      <c r="E165" s="22"/>
      <c r="F165" s="20"/>
      <c r="G165" s="118"/>
      <c r="H165" s="20"/>
      <c r="I165" s="20"/>
      <c r="K165" s="20"/>
      <c r="L165" s="20"/>
    </row>
    <row r="166" spans="1:12" s="10" customFormat="1" ht="19.5">
      <c r="A166" s="38" t="s">
        <v>562</v>
      </c>
      <c r="B166" s="23"/>
      <c r="C166" s="20"/>
      <c r="D166" s="20"/>
      <c r="E166" s="22"/>
      <c r="F166" s="20"/>
      <c r="G166" s="20"/>
      <c r="H166" s="20"/>
      <c r="I166" s="20"/>
      <c r="K166" s="20"/>
      <c r="L166" s="20"/>
    </row>
    <row r="168" spans="1:12" s="10" customFormat="1" ht="15.75">
      <c r="A168" s="39" t="s">
        <v>390</v>
      </c>
      <c r="B168" s="39" t="s">
        <v>6</v>
      </c>
      <c r="C168" s="39" t="s">
        <v>391</v>
      </c>
      <c r="D168" s="39" t="s">
        <v>392</v>
      </c>
      <c r="E168" s="39" t="s">
        <v>7</v>
      </c>
      <c r="F168" s="39" t="s">
        <v>393</v>
      </c>
      <c r="G168" s="39" t="s">
        <v>9</v>
      </c>
      <c r="H168" s="39" t="s">
        <v>394</v>
      </c>
      <c r="I168" s="39" t="s">
        <v>395</v>
      </c>
      <c r="K168" s="20"/>
      <c r="L168" s="20"/>
    </row>
    <row r="169" spans="1:12" s="10" customFormat="1" ht="31.5">
      <c r="A169" s="148">
        <v>1</v>
      </c>
      <c r="B169" s="269" t="s">
        <v>563</v>
      </c>
      <c r="C169" s="269" t="s">
        <v>564</v>
      </c>
      <c r="D169" s="269" t="s">
        <v>565</v>
      </c>
      <c r="E169" s="270" t="s">
        <v>566</v>
      </c>
      <c r="F169" s="148">
        <v>7425000</v>
      </c>
      <c r="G169" s="269">
        <f t="shared" ref="G169:G177" si="16">1*2</f>
        <v>2</v>
      </c>
      <c r="H169" s="269">
        <f t="shared" ref="H169:H199" si="17">F169*G169</f>
        <v>14850000</v>
      </c>
      <c r="I169" s="1274" t="s">
        <v>567</v>
      </c>
      <c r="K169" s="20"/>
      <c r="L169" s="20"/>
    </row>
    <row r="170" spans="1:12" s="10" customFormat="1" ht="31.5">
      <c r="A170" s="148">
        <v>2</v>
      </c>
      <c r="B170" s="269" t="s">
        <v>568</v>
      </c>
      <c r="C170" s="269" t="s">
        <v>569</v>
      </c>
      <c r="D170" s="269" t="s">
        <v>570</v>
      </c>
      <c r="E170" s="270" t="s">
        <v>566</v>
      </c>
      <c r="F170" s="148">
        <v>4620000</v>
      </c>
      <c r="G170" s="269">
        <f t="shared" si="16"/>
        <v>2</v>
      </c>
      <c r="H170" s="269">
        <f t="shared" si="17"/>
        <v>9240000</v>
      </c>
      <c r="I170" s="1275"/>
      <c r="K170" s="20"/>
      <c r="L170" s="20"/>
    </row>
    <row r="171" spans="1:12" s="10" customFormat="1" ht="31.5">
      <c r="A171" s="148">
        <v>3</v>
      </c>
      <c r="B171" s="269" t="s">
        <v>571</v>
      </c>
      <c r="C171" s="269" t="s">
        <v>572</v>
      </c>
      <c r="D171" s="269" t="s">
        <v>573</v>
      </c>
      <c r="E171" s="270" t="s">
        <v>566</v>
      </c>
      <c r="F171" s="148">
        <v>9350000</v>
      </c>
      <c r="G171" s="269">
        <f t="shared" si="16"/>
        <v>2</v>
      </c>
      <c r="H171" s="269">
        <f t="shared" si="17"/>
        <v>18700000</v>
      </c>
      <c r="I171" s="1275"/>
      <c r="K171" s="20"/>
      <c r="L171" s="20"/>
    </row>
    <row r="172" spans="1:12" s="10" customFormat="1" ht="47.25">
      <c r="A172" s="148">
        <v>4</v>
      </c>
      <c r="B172" s="269" t="s">
        <v>574</v>
      </c>
      <c r="C172" s="269" t="s">
        <v>575</v>
      </c>
      <c r="D172" s="723" t="s">
        <v>576</v>
      </c>
      <c r="E172" s="270" t="s">
        <v>566</v>
      </c>
      <c r="F172" s="148">
        <v>2970000</v>
      </c>
      <c r="G172" s="269">
        <f t="shared" si="16"/>
        <v>2</v>
      </c>
      <c r="H172" s="269">
        <f t="shared" si="17"/>
        <v>5940000</v>
      </c>
      <c r="I172" s="1275"/>
      <c r="K172" s="20"/>
      <c r="L172" s="20"/>
    </row>
    <row r="173" spans="1:12" s="10" customFormat="1" ht="31.5">
      <c r="A173" s="148">
        <v>5</v>
      </c>
      <c r="B173" s="269" t="s">
        <v>577</v>
      </c>
      <c r="C173" s="269" t="s">
        <v>578</v>
      </c>
      <c r="D173" s="269" t="s">
        <v>579</v>
      </c>
      <c r="E173" s="270" t="s">
        <v>566</v>
      </c>
      <c r="F173" s="148">
        <v>2420000</v>
      </c>
      <c r="G173" s="269">
        <f t="shared" si="16"/>
        <v>2</v>
      </c>
      <c r="H173" s="269">
        <f t="shared" si="17"/>
        <v>4840000</v>
      </c>
      <c r="I173" s="1275"/>
      <c r="K173" s="20"/>
      <c r="L173" s="20"/>
    </row>
    <row r="174" spans="1:12" s="10" customFormat="1" ht="63">
      <c r="A174" s="148">
        <v>6</v>
      </c>
      <c r="B174" s="269" t="s">
        <v>580</v>
      </c>
      <c r="C174" s="269" t="s">
        <v>581</v>
      </c>
      <c r="D174" s="269" t="s">
        <v>582</v>
      </c>
      <c r="E174" s="270" t="s">
        <v>566</v>
      </c>
      <c r="F174" s="148">
        <v>7150000</v>
      </c>
      <c r="G174" s="269">
        <f t="shared" si="16"/>
        <v>2</v>
      </c>
      <c r="H174" s="269">
        <f t="shared" si="17"/>
        <v>14300000</v>
      </c>
      <c r="I174" s="1275"/>
      <c r="K174" s="20"/>
      <c r="L174" s="20"/>
    </row>
    <row r="175" spans="1:12" s="10" customFormat="1" ht="31.5">
      <c r="A175" s="148">
        <v>7</v>
      </c>
      <c r="B175" s="269" t="s">
        <v>583</v>
      </c>
      <c r="C175" s="269" t="s">
        <v>584</v>
      </c>
      <c r="D175" s="269"/>
      <c r="E175" s="270" t="s">
        <v>566</v>
      </c>
      <c r="F175" s="148">
        <v>2717000</v>
      </c>
      <c r="G175" s="269">
        <f t="shared" si="16"/>
        <v>2</v>
      </c>
      <c r="H175" s="269">
        <f t="shared" si="17"/>
        <v>5434000</v>
      </c>
      <c r="I175" s="1275"/>
      <c r="K175" s="20"/>
      <c r="L175" s="20"/>
    </row>
    <row r="176" spans="1:12" s="10" customFormat="1" ht="31.5">
      <c r="A176" s="148">
        <v>8</v>
      </c>
      <c r="B176" s="269" t="s">
        <v>585</v>
      </c>
      <c r="C176" s="269" t="s">
        <v>586</v>
      </c>
      <c r="D176" s="269"/>
      <c r="E176" s="270" t="s">
        <v>566</v>
      </c>
      <c r="F176" s="148">
        <v>247500</v>
      </c>
      <c r="G176" s="269">
        <f t="shared" si="16"/>
        <v>2</v>
      </c>
      <c r="H176" s="269">
        <f t="shared" si="17"/>
        <v>495000</v>
      </c>
      <c r="I176" s="1275"/>
      <c r="K176" s="20"/>
      <c r="L176" s="20"/>
    </row>
    <row r="177" spans="1:12" s="10" customFormat="1" ht="31.5">
      <c r="A177" s="148">
        <v>9</v>
      </c>
      <c r="B177" s="269" t="s">
        <v>587</v>
      </c>
      <c r="C177" s="269" t="s">
        <v>588</v>
      </c>
      <c r="D177" s="269" t="s">
        <v>589</v>
      </c>
      <c r="E177" s="270" t="s">
        <v>566</v>
      </c>
      <c r="F177" s="148">
        <v>539000</v>
      </c>
      <c r="G177" s="269">
        <f t="shared" si="16"/>
        <v>2</v>
      </c>
      <c r="H177" s="269">
        <f t="shared" si="17"/>
        <v>1078000</v>
      </c>
      <c r="I177" s="1275"/>
      <c r="K177" s="20"/>
      <c r="L177" s="20"/>
    </row>
    <row r="178" spans="1:12" s="10" customFormat="1" ht="15.75">
      <c r="A178" s="148">
        <v>10</v>
      </c>
      <c r="B178" s="269" t="s">
        <v>590</v>
      </c>
      <c r="C178" s="269" t="s">
        <v>591</v>
      </c>
      <c r="D178" s="269" t="s">
        <v>592</v>
      </c>
      <c r="E178" s="270" t="s">
        <v>566</v>
      </c>
      <c r="F178" s="148">
        <v>165000</v>
      </c>
      <c r="G178" s="269">
        <v>2</v>
      </c>
      <c r="H178" s="269">
        <f t="shared" si="17"/>
        <v>330000</v>
      </c>
      <c r="I178" s="1275"/>
      <c r="K178" s="20"/>
      <c r="L178" s="20"/>
    </row>
    <row r="179" spans="1:12" s="10" customFormat="1" ht="31.5">
      <c r="A179" s="148">
        <v>11</v>
      </c>
      <c r="B179" s="269" t="s">
        <v>593</v>
      </c>
      <c r="C179" s="269" t="s">
        <v>594</v>
      </c>
      <c r="D179" s="269"/>
      <c r="E179" s="270" t="s">
        <v>566</v>
      </c>
      <c r="F179" s="148">
        <v>401500</v>
      </c>
      <c r="G179" s="269">
        <v>2</v>
      </c>
      <c r="H179" s="269">
        <f t="shared" si="17"/>
        <v>803000</v>
      </c>
      <c r="I179" s="1275"/>
      <c r="K179" s="20"/>
      <c r="L179" s="20"/>
    </row>
    <row r="180" spans="1:12" s="10" customFormat="1" ht="15.75">
      <c r="A180" s="148">
        <v>12</v>
      </c>
      <c r="B180" s="269" t="s">
        <v>595</v>
      </c>
      <c r="C180" s="269" t="s">
        <v>596</v>
      </c>
      <c r="D180" s="269" t="s">
        <v>597</v>
      </c>
      <c r="E180" s="270" t="s">
        <v>566</v>
      </c>
      <c r="F180" s="148">
        <v>275000</v>
      </c>
      <c r="G180" s="269">
        <f t="shared" ref="G180:G183" si="18">1*2</f>
        <v>2</v>
      </c>
      <c r="H180" s="269">
        <f t="shared" si="17"/>
        <v>550000</v>
      </c>
      <c r="I180" s="1275"/>
      <c r="K180" s="20"/>
      <c r="L180" s="20"/>
    </row>
    <row r="181" spans="1:12" s="10" customFormat="1" ht="31.5">
      <c r="A181" s="148">
        <v>13</v>
      </c>
      <c r="B181" s="269" t="s">
        <v>598</v>
      </c>
      <c r="C181" s="269" t="s">
        <v>599</v>
      </c>
      <c r="D181" s="269" t="s">
        <v>600</v>
      </c>
      <c r="E181" s="270" t="s">
        <v>566</v>
      </c>
      <c r="F181" s="148">
        <v>2035000</v>
      </c>
      <c r="G181" s="269">
        <f t="shared" si="18"/>
        <v>2</v>
      </c>
      <c r="H181" s="269">
        <f t="shared" si="17"/>
        <v>4070000</v>
      </c>
      <c r="I181" s="1275"/>
      <c r="K181" s="20"/>
      <c r="L181" s="20"/>
    </row>
    <row r="182" spans="1:12" s="10" customFormat="1" ht="31.5">
      <c r="A182" s="148">
        <v>14</v>
      </c>
      <c r="B182" s="269" t="s">
        <v>601</v>
      </c>
      <c r="C182" s="269" t="s">
        <v>602</v>
      </c>
      <c r="D182" s="269" t="s">
        <v>603</v>
      </c>
      <c r="E182" s="270" t="s">
        <v>566</v>
      </c>
      <c r="F182" s="148">
        <v>352000</v>
      </c>
      <c r="G182" s="269">
        <f t="shared" si="18"/>
        <v>2</v>
      </c>
      <c r="H182" s="269">
        <f t="shared" si="17"/>
        <v>704000</v>
      </c>
      <c r="I182" s="1275"/>
      <c r="K182" s="20"/>
      <c r="L182" s="20"/>
    </row>
    <row r="183" spans="1:12" s="10" customFormat="1" ht="31.5">
      <c r="A183" s="148">
        <v>15</v>
      </c>
      <c r="B183" s="269" t="s">
        <v>604</v>
      </c>
      <c r="C183" s="269" t="s">
        <v>605</v>
      </c>
      <c r="D183" s="269" t="s">
        <v>606</v>
      </c>
      <c r="E183" s="270" t="s">
        <v>71</v>
      </c>
      <c r="F183" s="148">
        <v>462000</v>
      </c>
      <c r="G183" s="269">
        <f t="shared" si="18"/>
        <v>2</v>
      </c>
      <c r="H183" s="269">
        <f t="shared" si="17"/>
        <v>924000</v>
      </c>
      <c r="I183" s="1275"/>
      <c r="K183" s="20"/>
      <c r="L183" s="20"/>
    </row>
    <row r="184" spans="1:12" s="10" customFormat="1" ht="47.25">
      <c r="A184" s="148">
        <v>16</v>
      </c>
      <c r="B184" s="269" t="s">
        <v>607</v>
      </c>
      <c r="C184" s="269" t="s">
        <v>608</v>
      </c>
      <c r="D184" s="269" t="s">
        <v>609</v>
      </c>
      <c r="E184" s="270" t="s">
        <v>566</v>
      </c>
      <c r="F184" s="148">
        <v>330000</v>
      </c>
      <c r="G184" s="269">
        <v>2</v>
      </c>
      <c r="H184" s="269">
        <f t="shared" si="17"/>
        <v>660000</v>
      </c>
      <c r="I184" s="1275"/>
      <c r="K184" s="20"/>
      <c r="L184" s="20"/>
    </row>
    <row r="185" spans="1:12" s="10" customFormat="1" ht="31.5">
      <c r="A185" s="148">
        <v>17</v>
      </c>
      <c r="B185" s="269" t="s">
        <v>610</v>
      </c>
      <c r="C185" s="269" t="s">
        <v>611</v>
      </c>
      <c r="D185" s="269" t="s">
        <v>610</v>
      </c>
      <c r="E185" s="270" t="s">
        <v>566</v>
      </c>
      <c r="F185" s="148">
        <v>132000</v>
      </c>
      <c r="G185" s="269">
        <f>2*10</f>
        <v>20</v>
      </c>
      <c r="H185" s="269">
        <f t="shared" si="17"/>
        <v>2640000</v>
      </c>
      <c r="I185" s="1275"/>
      <c r="K185" s="20"/>
      <c r="L185" s="20"/>
    </row>
    <row r="186" spans="1:12" s="10" customFormat="1" ht="31.5">
      <c r="A186" s="148">
        <v>18</v>
      </c>
      <c r="B186" s="269" t="s">
        <v>612</v>
      </c>
      <c r="C186" s="269" t="s">
        <v>613</v>
      </c>
      <c r="D186" s="269"/>
      <c r="E186" s="270" t="s">
        <v>614</v>
      </c>
      <c r="F186" s="148">
        <v>715000</v>
      </c>
      <c r="G186" s="269">
        <f t="shared" ref="G186:G190" si="19">1*2</f>
        <v>2</v>
      </c>
      <c r="H186" s="269">
        <f t="shared" si="17"/>
        <v>1430000</v>
      </c>
      <c r="I186" s="1275"/>
      <c r="K186" s="20"/>
      <c r="L186" s="20"/>
    </row>
    <row r="187" spans="1:12" s="10" customFormat="1" ht="31.5">
      <c r="A187" s="148">
        <v>19</v>
      </c>
      <c r="B187" s="269" t="s">
        <v>615</v>
      </c>
      <c r="C187" s="269" t="s">
        <v>613</v>
      </c>
      <c r="D187" s="269"/>
      <c r="E187" s="270" t="s">
        <v>566</v>
      </c>
      <c r="F187" s="148">
        <v>220000</v>
      </c>
      <c r="G187" s="269">
        <f t="shared" si="19"/>
        <v>2</v>
      </c>
      <c r="H187" s="269">
        <f t="shared" si="17"/>
        <v>440000</v>
      </c>
      <c r="I187" s="1275"/>
      <c r="K187" s="20"/>
      <c r="L187" s="20"/>
    </row>
    <row r="188" spans="1:12" s="10" customFormat="1" ht="15.75">
      <c r="A188" s="148">
        <v>20</v>
      </c>
      <c r="B188" s="269" t="s">
        <v>616</v>
      </c>
      <c r="C188" s="269" t="s">
        <v>617</v>
      </c>
      <c r="D188" s="269" t="s">
        <v>618</v>
      </c>
      <c r="E188" s="270" t="s">
        <v>566</v>
      </c>
      <c r="F188" s="148">
        <v>1650000</v>
      </c>
      <c r="G188" s="269">
        <f t="shared" si="19"/>
        <v>2</v>
      </c>
      <c r="H188" s="269">
        <f t="shared" si="17"/>
        <v>3300000</v>
      </c>
      <c r="I188" s="1275"/>
      <c r="K188" s="20"/>
      <c r="L188" s="20"/>
    </row>
    <row r="189" spans="1:12" s="10" customFormat="1" ht="15.75">
      <c r="A189" s="148">
        <v>21</v>
      </c>
      <c r="B189" s="269" t="s">
        <v>619</v>
      </c>
      <c r="C189" s="269" t="s">
        <v>620</v>
      </c>
      <c r="D189" s="269" t="s">
        <v>621</v>
      </c>
      <c r="E189" s="270" t="s">
        <v>566</v>
      </c>
      <c r="F189" s="148">
        <v>3850000</v>
      </c>
      <c r="G189" s="269">
        <f t="shared" si="19"/>
        <v>2</v>
      </c>
      <c r="H189" s="269">
        <f t="shared" si="17"/>
        <v>7700000</v>
      </c>
      <c r="I189" s="1275"/>
      <c r="K189" s="20"/>
      <c r="L189" s="20"/>
    </row>
    <row r="190" spans="1:12" s="10" customFormat="1" ht="31.5">
      <c r="A190" s="148">
        <v>22</v>
      </c>
      <c r="B190" s="269" t="s">
        <v>622</v>
      </c>
      <c r="C190" s="269" t="s">
        <v>623</v>
      </c>
      <c r="D190" s="269"/>
      <c r="E190" s="270" t="s">
        <v>624</v>
      </c>
      <c r="F190" s="148">
        <v>550000</v>
      </c>
      <c r="G190" s="269">
        <f t="shared" si="19"/>
        <v>2</v>
      </c>
      <c r="H190" s="269">
        <f t="shared" si="17"/>
        <v>1100000</v>
      </c>
      <c r="I190" s="1275"/>
      <c r="K190" s="20"/>
      <c r="L190" s="20"/>
    </row>
    <row r="191" spans="1:12" s="10" customFormat="1" ht="31.5">
      <c r="A191" s="148">
        <v>23</v>
      </c>
      <c r="B191" s="269" t="s">
        <v>625</v>
      </c>
      <c r="C191" s="269" t="s">
        <v>626</v>
      </c>
      <c r="D191" s="269" t="s">
        <v>627</v>
      </c>
      <c r="E191" s="270" t="s">
        <v>628</v>
      </c>
      <c r="F191" s="148">
        <v>1320000</v>
      </c>
      <c r="G191" s="269">
        <v>5</v>
      </c>
      <c r="H191" s="269">
        <f t="shared" si="17"/>
        <v>6600000</v>
      </c>
      <c r="I191" s="1275"/>
      <c r="K191" s="20"/>
      <c r="L191" s="20"/>
    </row>
    <row r="192" spans="1:12" s="10" customFormat="1" ht="15.75">
      <c r="A192" s="148">
        <v>24</v>
      </c>
      <c r="B192" s="269" t="s">
        <v>629</v>
      </c>
      <c r="C192" s="269" t="s">
        <v>630</v>
      </c>
      <c r="D192" s="269"/>
      <c r="E192" s="270" t="s">
        <v>624</v>
      </c>
      <c r="F192" s="148">
        <v>187000</v>
      </c>
      <c r="G192" s="269">
        <v>2</v>
      </c>
      <c r="H192" s="269">
        <f t="shared" si="17"/>
        <v>374000</v>
      </c>
      <c r="I192" s="1275"/>
      <c r="K192" s="20"/>
      <c r="L192" s="20"/>
    </row>
    <row r="193" spans="1:12" s="10" customFormat="1" ht="31.5">
      <c r="A193" s="148">
        <v>25</v>
      </c>
      <c r="B193" s="269" t="s">
        <v>631</v>
      </c>
      <c r="C193" s="269" t="s">
        <v>632</v>
      </c>
      <c r="D193" s="269"/>
      <c r="E193" s="270" t="s">
        <v>347</v>
      </c>
      <c r="F193" s="148">
        <v>165000</v>
      </c>
      <c r="G193" s="269">
        <f t="shared" ref="G193:G199" si="20">1*2</f>
        <v>2</v>
      </c>
      <c r="H193" s="269">
        <f t="shared" si="17"/>
        <v>330000</v>
      </c>
      <c r="I193" s="1275"/>
      <c r="K193" s="20"/>
      <c r="L193" s="20"/>
    </row>
    <row r="194" spans="1:12" s="10" customFormat="1" ht="31.5">
      <c r="A194" s="148">
        <v>26</v>
      </c>
      <c r="B194" s="269" t="s">
        <v>633</v>
      </c>
      <c r="C194" s="269" t="s">
        <v>634</v>
      </c>
      <c r="D194" s="269"/>
      <c r="E194" s="270" t="s">
        <v>61</v>
      </c>
      <c r="F194" s="148">
        <v>495000</v>
      </c>
      <c r="G194" s="269">
        <f t="shared" si="20"/>
        <v>2</v>
      </c>
      <c r="H194" s="269">
        <f t="shared" si="17"/>
        <v>990000</v>
      </c>
      <c r="I194" s="1275"/>
      <c r="K194" s="20"/>
      <c r="L194" s="20"/>
    </row>
    <row r="195" spans="1:12" s="10" customFormat="1" ht="31.5">
      <c r="A195" s="148">
        <v>27</v>
      </c>
      <c r="B195" s="269" t="s">
        <v>635</v>
      </c>
      <c r="C195" s="269" t="s">
        <v>636</v>
      </c>
      <c r="D195" s="269" t="s">
        <v>637</v>
      </c>
      <c r="E195" s="270" t="s">
        <v>638</v>
      </c>
      <c r="F195" s="148">
        <v>715000</v>
      </c>
      <c r="G195" s="269">
        <f>2*2</f>
        <v>4</v>
      </c>
      <c r="H195" s="269">
        <f t="shared" si="17"/>
        <v>2860000</v>
      </c>
      <c r="I195" s="1275"/>
      <c r="K195" s="20"/>
      <c r="L195" s="20"/>
    </row>
    <row r="196" spans="1:12" s="10" customFormat="1" ht="31.5">
      <c r="A196" s="148">
        <v>28</v>
      </c>
      <c r="B196" s="269" t="s">
        <v>639</v>
      </c>
      <c r="C196" s="269" t="s">
        <v>640</v>
      </c>
      <c r="D196" s="269" t="s">
        <v>641</v>
      </c>
      <c r="E196" s="270" t="s">
        <v>638</v>
      </c>
      <c r="F196" s="148">
        <v>462000</v>
      </c>
      <c r="G196" s="269">
        <v>10</v>
      </c>
      <c r="H196" s="269">
        <f t="shared" si="17"/>
        <v>4620000</v>
      </c>
      <c r="I196" s="1275"/>
      <c r="K196" s="20"/>
      <c r="L196" s="20"/>
    </row>
    <row r="197" spans="1:12" s="10" customFormat="1" ht="15.75">
      <c r="A197" s="148">
        <v>29</v>
      </c>
      <c r="B197" s="269" t="s">
        <v>642</v>
      </c>
      <c r="C197" s="269" t="s">
        <v>643</v>
      </c>
      <c r="D197" s="269" t="s">
        <v>644</v>
      </c>
      <c r="E197" s="270" t="s">
        <v>638</v>
      </c>
      <c r="F197" s="148">
        <v>385000</v>
      </c>
      <c r="G197" s="269">
        <f t="shared" si="20"/>
        <v>2</v>
      </c>
      <c r="H197" s="269">
        <f t="shared" si="17"/>
        <v>770000</v>
      </c>
      <c r="I197" s="1275"/>
      <c r="K197" s="20"/>
      <c r="L197" s="20"/>
    </row>
    <row r="198" spans="1:12" s="10" customFormat="1" ht="15.75">
      <c r="A198" s="148">
        <v>30</v>
      </c>
      <c r="B198" s="269" t="s">
        <v>645</v>
      </c>
      <c r="C198" s="269" t="s">
        <v>646</v>
      </c>
      <c r="D198" s="269" t="s">
        <v>647</v>
      </c>
      <c r="E198" s="270" t="s">
        <v>638</v>
      </c>
      <c r="F198" s="148">
        <v>660000</v>
      </c>
      <c r="G198" s="269">
        <f t="shared" si="20"/>
        <v>2</v>
      </c>
      <c r="H198" s="269">
        <f t="shared" si="17"/>
        <v>1320000</v>
      </c>
      <c r="I198" s="1275"/>
      <c r="K198" s="20"/>
      <c r="L198" s="20"/>
    </row>
    <row r="199" spans="1:12" s="10" customFormat="1" ht="31.5">
      <c r="A199" s="148">
        <v>31</v>
      </c>
      <c r="B199" s="269" t="s">
        <v>648</v>
      </c>
      <c r="C199" s="269" t="s">
        <v>649</v>
      </c>
      <c r="D199" s="269" t="s">
        <v>650</v>
      </c>
      <c r="E199" s="270" t="s">
        <v>624</v>
      </c>
      <c r="F199" s="148">
        <v>275000</v>
      </c>
      <c r="G199" s="269">
        <f t="shared" si="20"/>
        <v>2</v>
      </c>
      <c r="H199" s="269">
        <f t="shared" si="17"/>
        <v>550000</v>
      </c>
      <c r="I199" s="1276"/>
      <c r="K199" s="20"/>
      <c r="L199" s="20"/>
    </row>
    <row r="200" spans="1:12" s="10" customFormat="1" ht="15.75">
      <c r="A200" s="87"/>
      <c r="B200" s="87" t="s">
        <v>2</v>
      </c>
      <c r="C200" s="87"/>
      <c r="D200" s="87"/>
      <c r="E200" s="89"/>
      <c r="F200" s="87"/>
      <c r="G200" s="87"/>
      <c r="H200" s="91">
        <f>SUM(H169:H199)</f>
        <v>117942000</v>
      </c>
      <c r="I200" s="87"/>
      <c r="K200" s="20"/>
      <c r="L200" s="20"/>
    </row>
    <row r="201" spans="1:12" s="10" customFormat="1" ht="15.75">
      <c r="A201" s="20"/>
      <c r="B201" s="273"/>
      <c r="C201" s="20"/>
      <c r="D201" s="20"/>
      <c r="E201" s="22"/>
      <c r="F201" s="20"/>
      <c r="G201" s="20"/>
      <c r="H201" s="274"/>
      <c r="I201" s="20"/>
      <c r="K201" s="20"/>
      <c r="L201" s="20"/>
    </row>
    <row r="202" spans="1:12" s="1" customFormat="1" ht="14.25" customHeight="1">
      <c r="A202" s="24" t="s">
        <v>651</v>
      </c>
      <c r="B202" s="25"/>
      <c r="E202" s="26"/>
    </row>
    <row r="203" spans="1:12" s="1" customFormat="1" ht="12.75">
      <c r="E203" s="26"/>
    </row>
    <row r="204" spans="1:12" s="2" customFormat="1" ht="15.75">
      <c r="A204" s="27" t="s">
        <v>390</v>
      </c>
      <c r="B204" s="27" t="s">
        <v>6</v>
      </c>
      <c r="C204" s="27" t="s">
        <v>391</v>
      </c>
      <c r="D204" s="27" t="s">
        <v>392</v>
      </c>
      <c r="E204" s="27" t="s">
        <v>7</v>
      </c>
      <c r="F204" s="27" t="s">
        <v>393</v>
      </c>
      <c r="G204" s="27" t="s">
        <v>9</v>
      </c>
      <c r="H204" s="27" t="s">
        <v>394</v>
      </c>
      <c r="I204" s="27" t="s">
        <v>395</v>
      </c>
    </row>
    <row r="205" spans="1:12" s="2" customFormat="1" ht="15.75">
      <c r="A205" s="275" t="s">
        <v>652</v>
      </c>
      <c r="B205" s="276"/>
      <c r="C205" s="276"/>
      <c r="D205" s="276"/>
      <c r="E205" s="277"/>
      <c r="F205" s="276"/>
      <c r="G205" s="276"/>
      <c r="H205" s="278">
        <f>SUM(H206:H242)</f>
        <v>140019999.99700001</v>
      </c>
      <c r="I205" s="314"/>
    </row>
    <row r="206" spans="1:12" s="2" customFormat="1" ht="31.7" customHeight="1">
      <c r="A206" s="279">
        <v>1</v>
      </c>
      <c r="B206" s="280" t="s">
        <v>653</v>
      </c>
      <c r="C206" s="280"/>
      <c r="D206" s="281"/>
      <c r="E206" s="282" t="s">
        <v>83</v>
      </c>
      <c r="F206" s="283">
        <v>7700000</v>
      </c>
      <c r="G206" s="283">
        <v>1</v>
      </c>
      <c r="H206" s="283">
        <f t="shared" ref="H206:H234" si="21">F206*G206</f>
        <v>7700000</v>
      </c>
      <c r="I206" s="1268" t="s">
        <v>654</v>
      </c>
    </row>
    <row r="207" spans="1:12" s="2" customFormat="1" ht="15.75">
      <c r="A207" s="279">
        <v>2</v>
      </c>
      <c r="B207" s="284" t="s">
        <v>655</v>
      </c>
      <c r="C207" s="284"/>
      <c r="D207" s="281"/>
      <c r="E207" s="285" t="s">
        <v>71</v>
      </c>
      <c r="F207" s="283">
        <v>4950000</v>
      </c>
      <c r="G207" s="283">
        <v>1</v>
      </c>
      <c r="H207" s="283">
        <f t="shared" si="21"/>
        <v>4950000</v>
      </c>
      <c r="I207" s="1269"/>
    </row>
    <row r="208" spans="1:12" s="2" customFormat="1" ht="31.5">
      <c r="A208" s="279">
        <v>3</v>
      </c>
      <c r="B208" s="284" t="s">
        <v>656</v>
      </c>
      <c r="C208" s="284"/>
      <c r="D208" s="284" t="s">
        <v>657</v>
      </c>
      <c r="E208" s="285" t="s">
        <v>566</v>
      </c>
      <c r="F208" s="283">
        <v>8250000</v>
      </c>
      <c r="G208" s="283">
        <v>1</v>
      </c>
      <c r="H208" s="283">
        <f t="shared" si="21"/>
        <v>8250000</v>
      </c>
      <c r="I208" s="1269"/>
    </row>
    <row r="209" spans="1:9" s="2" customFormat="1" ht="15.75">
      <c r="A209" s="279">
        <v>4</v>
      </c>
      <c r="B209" s="284" t="s">
        <v>658</v>
      </c>
      <c r="C209" s="284"/>
      <c r="D209" s="284" t="s">
        <v>659</v>
      </c>
      <c r="E209" s="285" t="s">
        <v>566</v>
      </c>
      <c r="F209" s="283">
        <v>7370000</v>
      </c>
      <c r="G209" s="283">
        <v>1</v>
      </c>
      <c r="H209" s="283">
        <f t="shared" si="21"/>
        <v>7370000</v>
      </c>
      <c r="I209" s="1269"/>
    </row>
    <row r="210" spans="1:9" s="2" customFormat="1" ht="31.5">
      <c r="A210" s="279">
        <v>5</v>
      </c>
      <c r="B210" s="284" t="s">
        <v>660</v>
      </c>
      <c r="C210" s="284"/>
      <c r="D210" s="284" t="s">
        <v>661</v>
      </c>
      <c r="E210" s="285" t="s">
        <v>662</v>
      </c>
      <c r="F210" s="283">
        <v>1320000</v>
      </c>
      <c r="G210" s="283">
        <v>1</v>
      </c>
      <c r="H210" s="283">
        <f t="shared" si="21"/>
        <v>1320000</v>
      </c>
      <c r="I210" s="1269"/>
    </row>
    <row r="211" spans="1:9" s="2" customFormat="1" ht="15.75">
      <c r="A211" s="279">
        <v>6</v>
      </c>
      <c r="B211" s="284" t="s">
        <v>663</v>
      </c>
      <c r="C211" s="284"/>
      <c r="D211" s="284"/>
      <c r="E211" s="285" t="s">
        <v>71</v>
      </c>
      <c r="F211" s="283">
        <v>1540000</v>
      </c>
      <c r="G211" s="283">
        <v>1</v>
      </c>
      <c r="H211" s="283">
        <f t="shared" si="21"/>
        <v>1540000</v>
      </c>
      <c r="I211" s="1269"/>
    </row>
    <row r="212" spans="1:9" s="2" customFormat="1" ht="128.85" customHeight="1">
      <c r="A212" s="279">
        <v>7</v>
      </c>
      <c r="B212" s="284" t="s">
        <v>664</v>
      </c>
      <c r="C212" s="284"/>
      <c r="D212" s="284" t="s">
        <v>665</v>
      </c>
      <c r="E212" s="285" t="s">
        <v>666</v>
      </c>
      <c r="F212" s="283">
        <v>16830000</v>
      </c>
      <c r="G212" s="283">
        <v>1</v>
      </c>
      <c r="H212" s="283">
        <f t="shared" si="21"/>
        <v>16830000</v>
      </c>
      <c r="I212" s="1269"/>
    </row>
    <row r="213" spans="1:9" s="2" customFormat="1" ht="63">
      <c r="A213" s="279">
        <v>8</v>
      </c>
      <c r="B213" s="284" t="s">
        <v>667</v>
      </c>
      <c r="C213" s="284"/>
      <c r="D213" s="284" t="s">
        <v>668</v>
      </c>
      <c r="E213" s="285" t="s">
        <v>71</v>
      </c>
      <c r="F213" s="283">
        <v>10450000</v>
      </c>
      <c r="G213" s="283">
        <v>1</v>
      </c>
      <c r="H213" s="283">
        <f t="shared" si="21"/>
        <v>10450000</v>
      </c>
      <c r="I213" s="1269"/>
    </row>
    <row r="214" spans="1:9" s="2" customFormat="1" ht="31.5">
      <c r="A214" s="279">
        <v>9</v>
      </c>
      <c r="B214" s="284" t="s">
        <v>669</v>
      </c>
      <c r="C214" s="284"/>
      <c r="D214" s="284" t="s">
        <v>670</v>
      </c>
      <c r="E214" s="285" t="s">
        <v>71</v>
      </c>
      <c r="F214" s="283">
        <v>2750000</v>
      </c>
      <c r="G214" s="283">
        <v>1</v>
      </c>
      <c r="H214" s="283">
        <f t="shared" si="21"/>
        <v>2750000</v>
      </c>
      <c r="I214" s="1269"/>
    </row>
    <row r="215" spans="1:9" s="2" customFormat="1" ht="15.75">
      <c r="A215" s="279">
        <v>10</v>
      </c>
      <c r="B215" s="284" t="s">
        <v>671</v>
      </c>
      <c r="C215" s="284"/>
      <c r="D215" s="284"/>
      <c r="E215" s="285" t="s">
        <v>566</v>
      </c>
      <c r="F215" s="283">
        <v>1320000</v>
      </c>
      <c r="G215" s="283">
        <v>1</v>
      </c>
      <c r="H215" s="283">
        <f t="shared" si="21"/>
        <v>1320000</v>
      </c>
      <c r="I215" s="1269"/>
    </row>
    <row r="216" spans="1:9" s="2" customFormat="1" ht="15.75">
      <c r="A216" s="279">
        <v>11</v>
      </c>
      <c r="B216" s="284" t="s">
        <v>672</v>
      </c>
      <c r="C216" s="284"/>
      <c r="D216" s="284"/>
      <c r="E216" s="285" t="s">
        <v>566</v>
      </c>
      <c r="F216" s="283">
        <v>6050000</v>
      </c>
      <c r="G216" s="283">
        <v>1</v>
      </c>
      <c r="H216" s="283">
        <f t="shared" si="21"/>
        <v>6050000</v>
      </c>
      <c r="I216" s="1269"/>
    </row>
    <row r="217" spans="1:9" s="2" customFormat="1" ht="15.75">
      <c r="A217" s="279">
        <v>12</v>
      </c>
      <c r="B217" s="284" t="s">
        <v>673</v>
      </c>
      <c r="C217" s="284"/>
      <c r="D217" s="284" t="s">
        <v>674</v>
      </c>
      <c r="E217" s="285" t="s">
        <v>71</v>
      </c>
      <c r="F217" s="283">
        <v>2310000</v>
      </c>
      <c r="G217" s="283">
        <v>1</v>
      </c>
      <c r="H217" s="283">
        <f t="shared" si="21"/>
        <v>2310000</v>
      </c>
      <c r="I217" s="1269"/>
    </row>
    <row r="218" spans="1:9" s="1" customFormat="1" ht="45" customHeight="1">
      <c r="A218" s="279">
        <v>13</v>
      </c>
      <c r="B218" s="284" t="s">
        <v>675</v>
      </c>
      <c r="C218" s="284"/>
      <c r="D218" s="284"/>
      <c r="E218" s="285" t="s">
        <v>676</v>
      </c>
      <c r="F218" s="283">
        <v>2750000</v>
      </c>
      <c r="G218" s="283">
        <v>1</v>
      </c>
      <c r="H218" s="283">
        <f t="shared" si="21"/>
        <v>2750000</v>
      </c>
      <c r="I218" s="1269"/>
    </row>
    <row r="219" spans="1:9" s="1" customFormat="1" ht="25.5" customHeight="1">
      <c r="A219" s="279">
        <v>14</v>
      </c>
      <c r="B219" s="284" t="s">
        <v>677</v>
      </c>
      <c r="C219" s="284"/>
      <c r="D219" s="284"/>
      <c r="E219" s="285" t="s">
        <v>566</v>
      </c>
      <c r="F219" s="283">
        <v>803000</v>
      </c>
      <c r="G219" s="283">
        <v>1</v>
      </c>
      <c r="H219" s="283">
        <f t="shared" si="21"/>
        <v>803000</v>
      </c>
      <c r="I219" s="1269"/>
    </row>
    <row r="220" spans="1:9" s="1" customFormat="1" ht="28.5" customHeight="1">
      <c r="A220" s="279">
        <v>15</v>
      </c>
      <c r="B220" s="286" t="s">
        <v>678</v>
      </c>
      <c r="C220" s="286"/>
      <c r="D220" s="286"/>
      <c r="E220" s="285" t="s">
        <v>566</v>
      </c>
      <c r="F220" s="283">
        <v>550000</v>
      </c>
      <c r="G220" s="283">
        <v>1</v>
      </c>
      <c r="H220" s="283">
        <f t="shared" si="21"/>
        <v>550000</v>
      </c>
      <c r="I220" s="1269"/>
    </row>
    <row r="221" spans="1:9" s="1" customFormat="1" ht="28.5" customHeight="1">
      <c r="A221" s="279">
        <v>16</v>
      </c>
      <c r="B221" s="284" t="s">
        <v>679</v>
      </c>
      <c r="C221" s="284"/>
      <c r="D221" s="284"/>
      <c r="E221" s="285" t="s">
        <v>71</v>
      </c>
      <c r="F221" s="283">
        <v>605000</v>
      </c>
      <c r="G221" s="283">
        <v>1</v>
      </c>
      <c r="H221" s="283">
        <f t="shared" si="21"/>
        <v>605000</v>
      </c>
      <c r="I221" s="1269"/>
    </row>
    <row r="222" spans="1:9" s="1" customFormat="1" ht="18" customHeight="1">
      <c r="A222" s="279">
        <v>17</v>
      </c>
      <c r="B222" s="284" t="s">
        <v>680</v>
      </c>
      <c r="C222" s="284"/>
      <c r="D222" s="284"/>
      <c r="E222" s="285" t="s">
        <v>566</v>
      </c>
      <c r="F222" s="283">
        <v>1650000</v>
      </c>
      <c r="G222" s="283">
        <v>1</v>
      </c>
      <c r="H222" s="283">
        <f t="shared" si="21"/>
        <v>1650000</v>
      </c>
      <c r="I222" s="1269"/>
    </row>
    <row r="223" spans="1:9" s="1" customFormat="1" ht="19.5" customHeight="1">
      <c r="A223" s="279">
        <v>18</v>
      </c>
      <c r="B223" s="284" t="s">
        <v>681</v>
      </c>
      <c r="C223" s="284"/>
      <c r="D223" s="284"/>
      <c r="E223" s="285" t="s">
        <v>566</v>
      </c>
      <c r="F223" s="283">
        <v>1320000</v>
      </c>
      <c r="G223" s="283">
        <v>1</v>
      </c>
      <c r="H223" s="283">
        <f t="shared" si="21"/>
        <v>1320000</v>
      </c>
      <c r="I223" s="1269"/>
    </row>
    <row r="224" spans="1:9" s="1" customFormat="1" ht="15" customHeight="1">
      <c r="A224" s="279">
        <v>19</v>
      </c>
      <c r="B224" s="284" t="s">
        <v>682</v>
      </c>
      <c r="C224" s="284"/>
      <c r="D224" s="284"/>
      <c r="E224" s="285" t="s">
        <v>566</v>
      </c>
      <c r="F224" s="283">
        <v>299999.99699999997</v>
      </c>
      <c r="G224" s="283">
        <v>1</v>
      </c>
      <c r="H224" s="283">
        <f t="shared" si="21"/>
        <v>299999.99699999997</v>
      </c>
      <c r="I224" s="1269"/>
    </row>
    <row r="225" spans="1:9" s="1" customFormat="1" ht="15" customHeight="1">
      <c r="A225" s="279">
        <v>20</v>
      </c>
      <c r="B225" s="284" t="s">
        <v>683</v>
      </c>
      <c r="C225" s="284"/>
      <c r="D225" s="284"/>
      <c r="E225" s="285" t="s">
        <v>566</v>
      </c>
      <c r="F225" s="283">
        <v>660000</v>
      </c>
      <c r="G225" s="283">
        <v>1</v>
      </c>
      <c r="H225" s="283">
        <f t="shared" si="21"/>
        <v>660000</v>
      </c>
      <c r="I225" s="1269"/>
    </row>
    <row r="226" spans="1:9" s="1" customFormat="1" ht="15" customHeight="1">
      <c r="A226" s="279">
        <v>21</v>
      </c>
      <c r="B226" s="284" t="s">
        <v>684</v>
      </c>
      <c r="C226" s="284"/>
      <c r="D226" s="284"/>
      <c r="E226" s="285" t="s">
        <v>662</v>
      </c>
      <c r="F226" s="283">
        <v>704000</v>
      </c>
      <c r="G226" s="283">
        <v>1</v>
      </c>
      <c r="H226" s="283">
        <f t="shared" si="21"/>
        <v>704000</v>
      </c>
      <c r="I226" s="1269"/>
    </row>
    <row r="227" spans="1:9" s="1" customFormat="1" ht="15" customHeight="1">
      <c r="A227" s="279">
        <v>22</v>
      </c>
      <c r="B227" s="284" t="s">
        <v>468</v>
      </c>
      <c r="C227" s="284"/>
      <c r="D227" s="284"/>
      <c r="E227" s="285" t="s">
        <v>566</v>
      </c>
      <c r="F227" s="283">
        <v>3520000</v>
      </c>
      <c r="G227" s="283">
        <v>1</v>
      </c>
      <c r="H227" s="283">
        <f t="shared" si="21"/>
        <v>3520000</v>
      </c>
      <c r="I227" s="1269"/>
    </row>
    <row r="228" spans="1:9" s="1" customFormat="1" ht="31.5">
      <c r="A228" s="279">
        <v>23</v>
      </c>
      <c r="B228" s="284" t="s">
        <v>685</v>
      </c>
      <c r="C228" s="284"/>
      <c r="D228" s="284"/>
      <c r="E228" s="285" t="s">
        <v>71</v>
      </c>
      <c r="F228" s="283">
        <v>4620000</v>
      </c>
      <c r="G228" s="283">
        <v>1</v>
      </c>
      <c r="H228" s="283">
        <f t="shared" si="21"/>
        <v>4620000</v>
      </c>
      <c r="I228" s="1269"/>
    </row>
    <row r="229" spans="1:9" s="11" customFormat="1" ht="15.75">
      <c r="A229" s="287"/>
      <c r="B229" s="288" t="s">
        <v>686</v>
      </c>
      <c r="C229" s="288"/>
      <c r="D229" s="288" t="s">
        <v>687</v>
      </c>
      <c r="E229" s="289" t="s">
        <v>71</v>
      </c>
      <c r="F229" s="290">
        <v>2500000</v>
      </c>
      <c r="G229" s="11">
        <v>1</v>
      </c>
      <c r="H229" s="283">
        <f t="shared" si="21"/>
        <v>2500000</v>
      </c>
      <c r="I229" s="1270"/>
    </row>
    <row r="230" spans="1:9" s="11" customFormat="1" ht="15.75">
      <c r="A230" s="287"/>
      <c r="B230" s="288" t="s">
        <v>688</v>
      </c>
      <c r="C230" s="288"/>
      <c r="D230" s="288"/>
      <c r="E230" s="289" t="s">
        <v>71</v>
      </c>
      <c r="F230" s="290">
        <v>1500000</v>
      </c>
      <c r="G230" s="11">
        <v>1</v>
      </c>
      <c r="H230" s="283">
        <f t="shared" si="21"/>
        <v>1500000</v>
      </c>
      <c r="I230" s="1270"/>
    </row>
    <row r="231" spans="1:9" s="11" customFormat="1" ht="15.75">
      <c r="A231" s="287"/>
      <c r="B231" s="288" t="s">
        <v>689</v>
      </c>
      <c r="C231" s="288"/>
      <c r="D231" s="288" t="s">
        <v>690</v>
      </c>
      <c r="E231" s="289" t="s">
        <v>71</v>
      </c>
      <c r="F231" s="291">
        <v>8000000</v>
      </c>
      <c r="G231" s="11">
        <v>1</v>
      </c>
      <c r="H231" s="283">
        <f t="shared" si="21"/>
        <v>8000000</v>
      </c>
      <c r="I231" s="1270"/>
    </row>
    <row r="232" spans="1:9" s="11" customFormat="1" ht="15.75">
      <c r="A232" s="287"/>
      <c r="B232" s="288" t="s">
        <v>691</v>
      </c>
      <c r="C232" s="288"/>
      <c r="D232" s="288" t="s">
        <v>692</v>
      </c>
      <c r="E232" s="289" t="s">
        <v>71</v>
      </c>
      <c r="F232" s="290">
        <v>8400000</v>
      </c>
      <c r="G232" s="292">
        <v>1</v>
      </c>
      <c r="H232" s="283">
        <f t="shared" si="21"/>
        <v>8400000</v>
      </c>
      <c r="I232" s="1270"/>
    </row>
    <row r="233" spans="1:9" s="11" customFormat="1" ht="31.5">
      <c r="A233" s="287"/>
      <c r="B233" s="288" t="s">
        <v>693</v>
      </c>
      <c r="C233" s="288" t="s">
        <v>694</v>
      </c>
      <c r="D233" s="288" t="s">
        <v>695</v>
      </c>
      <c r="E233" s="289" t="s">
        <v>71</v>
      </c>
      <c r="F233" s="293">
        <v>5400000</v>
      </c>
      <c r="G233" s="292">
        <v>1</v>
      </c>
      <c r="H233" s="283">
        <f t="shared" si="21"/>
        <v>5400000</v>
      </c>
      <c r="I233" s="1270"/>
    </row>
    <row r="234" spans="1:9" s="11" customFormat="1" ht="15.75">
      <c r="A234" s="287"/>
      <c r="B234" s="288" t="s">
        <v>696</v>
      </c>
      <c r="C234" s="288"/>
      <c r="D234" s="288"/>
      <c r="E234" s="289" t="s">
        <v>71</v>
      </c>
      <c r="F234" s="292">
        <v>2200000</v>
      </c>
      <c r="G234" s="292">
        <v>1</v>
      </c>
      <c r="H234" s="283">
        <f t="shared" si="21"/>
        <v>2200000</v>
      </c>
      <c r="I234" s="1270"/>
    </row>
    <row r="235" spans="1:9" s="11" customFormat="1" ht="15.75">
      <c r="A235" s="287"/>
      <c r="B235" s="288" t="s">
        <v>697</v>
      </c>
      <c r="C235" s="288"/>
      <c r="D235" s="288"/>
      <c r="E235" s="289" t="s">
        <v>71</v>
      </c>
      <c r="F235" s="292">
        <v>2750000</v>
      </c>
      <c r="G235" s="292">
        <v>1</v>
      </c>
      <c r="H235" s="283"/>
      <c r="I235" s="1270"/>
    </row>
    <row r="236" spans="1:9" s="11" customFormat="1" ht="15.75">
      <c r="A236" s="287"/>
      <c r="B236" s="288" t="s">
        <v>698</v>
      </c>
      <c r="C236" s="288"/>
      <c r="D236" s="288" t="s">
        <v>699</v>
      </c>
      <c r="E236" s="289" t="s">
        <v>71</v>
      </c>
      <c r="F236" s="292">
        <v>2178000</v>
      </c>
      <c r="G236" s="292">
        <v>1</v>
      </c>
      <c r="H236" s="283">
        <f t="shared" ref="H236:H242" si="22">F236*G236</f>
        <v>2178000</v>
      </c>
      <c r="I236" s="1270"/>
    </row>
    <row r="237" spans="1:9" s="11" customFormat="1" ht="31.5">
      <c r="A237" s="287"/>
      <c r="B237" s="288" t="s">
        <v>700</v>
      </c>
      <c r="C237" s="288"/>
      <c r="D237" s="288"/>
      <c r="E237" s="289" t="s">
        <v>71</v>
      </c>
      <c r="F237" s="292">
        <v>3510000</v>
      </c>
      <c r="G237" s="292">
        <v>1</v>
      </c>
      <c r="H237" s="283">
        <f t="shared" si="22"/>
        <v>3510000</v>
      </c>
      <c r="I237" s="1270"/>
    </row>
    <row r="238" spans="1:9" s="11" customFormat="1" ht="31.5">
      <c r="A238" s="287"/>
      <c r="B238" s="288" t="s">
        <v>701</v>
      </c>
      <c r="C238" s="288"/>
      <c r="D238" s="288"/>
      <c r="E238" s="289" t="s">
        <v>71</v>
      </c>
      <c r="F238" s="292">
        <v>2100000</v>
      </c>
      <c r="G238" s="292">
        <v>1</v>
      </c>
      <c r="H238" s="283">
        <f t="shared" si="22"/>
        <v>2100000</v>
      </c>
      <c r="I238" s="1270"/>
    </row>
    <row r="239" spans="1:9" s="11" customFormat="1" ht="157.5">
      <c r="A239" s="287"/>
      <c r="B239" s="288" t="s">
        <v>702</v>
      </c>
      <c r="C239" s="288"/>
      <c r="D239" s="724" t="s">
        <v>703</v>
      </c>
      <c r="E239" s="289" t="s">
        <v>71</v>
      </c>
      <c r="F239" s="292">
        <f>3250000+1020000+3940000</f>
        <v>8210000</v>
      </c>
      <c r="G239" s="292">
        <v>1</v>
      </c>
      <c r="H239" s="283">
        <f t="shared" si="22"/>
        <v>8210000</v>
      </c>
      <c r="I239" s="1270"/>
    </row>
    <row r="240" spans="1:9" s="11" customFormat="1" ht="15.75">
      <c r="A240" s="287"/>
      <c r="B240" s="288"/>
      <c r="C240" s="288"/>
      <c r="D240" s="288"/>
      <c r="E240" s="289"/>
      <c r="F240" s="292"/>
      <c r="G240" s="292"/>
      <c r="H240" s="283">
        <f t="shared" si="22"/>
        <v>0</v>
      </c>
      <c r="I240" s="1270"/>
    </row>
    <row r="241" spans="1:9" s="11" customFormat="1" ht="15.75">
      <c r="A241" s="287"/>
      <c r="B241" s="288"/>
      <c r="C241" s="288"/>
      <c r="D241" s="288"/>
      <c r="E241" s="289"/>
      <c r="F241" s="292"/>
      <c r="G241" s="292"/>
      <c r="H241" s="283">
        <f t="shared" si="22"/>
        <v>0</v>
      </c>
      <c r="I241" s="1270"/>
    </row>
    <row r="242" spans="1:9" s="1" customFormat="1" ht="15" customHeight="1">
      <c r="A242" s="279">
        <v>24</v>
      </c>
      <c r="B242" s="284" t="s">
        <v>704</v>
      </c>
      <c r="C242" s="284"/>
      <c r="D242" s="294"/>
      <c r="E242" s="285" t="s">
        <v>705</v>
      </c>
      <c r="F242" s="283">
        <v>7700000</v>
      </c>
      <c r="G242" s="283">
        <v>1</v>
      </c>
      <c r="H242" s="283">
        <f t="shared" si="22"/>
        <v>7700000</v>
      </c>
      <c r="I242" s="1269"/>
    </row>
    <row r="243" spans="1:9" s="1" customFormat="1" ht="15.75">
      <c r="A243" s="275" t="s">
        <v>706</v>
      </c>
      <c r="B243" s="295"/>
      <c r="C243" s="295"/>
      <c r="D243" s="295"/>
      <c r="E243" s="296"/>
      <c r="F243" s="283"/>
      <c r="G243" s="283"/>
      <c r="H243" s="297">
        <f>SUM(H244:H248)</f>
        <v>22550000</v>
      </c>
      <c r="I243" s="1269"/>
    </row>
    <row r="244" spans="1:9" s="1" customFormat="1" ht="31.5">
      <c r="A244" s="279">
        <v>1</v>
      </c>
      <c r="B244" s="284" t="s">
        <v>707</v>
      </c>
      <c r="C244" s="294"/>
      <c r="D244" s="294"/>
      <c r="E244" s="298" t="s">
        <v>83</v>
      </c>
      <c r="F244" s="283">
        <v>3300000</v>
      </c>
      <c r="G244" s="283">
        <v>1</v>
      </c>
      <c r="H244" s="283">
        <f t="shared" ref="H244:H248" si="23">F244*G244</f>
        <v>3300000</v>
      </c>
      <c r="I244" s="1269"/>
    </row>
    <row r="245" spans="1:9" s="1" customFormat="1" ht="47.25">
      <c r="A245" s="279">
        <v>2</v>
      </c>
      <c r="B245" s="284" t="s">
        <v>708</v>
      </c>
      <c r="C245" s="294"/>
      <c r="D245" s="294"/>
      <c r="E245" s="285" t="s">
        <v>71</v>
      </c>
      <c r="F245" s="283">
        <v>5500000</v>
      </c>
      <c r="G245" s="283">
        <v>1</v>
      </c>
      <c r="H245" s="283">
        <f t="shared" si="23"/>
        <v>5500000</v>
      </c>
      <c r="I245" s="1269"/>
    </row>
    <row r="246" spans="1:9" s="1" customFormat="1" ht="31.5">
      <c r="A246" s="279">
        <v>3</v>
      </c>
      <c r="B246" s="284" t="s">
        <v>709</v>
      </c>
      <c r="C246" s="294"/>
      <c r="D246" s="294"/>
      <c r="E246" s="285" t="s">
        <v>71</v>
      </c>
      <c r="F246" s="283">
        <v>3850000</v>
      </c>
      <c r="G246" s="283">
        <v>1</v>
      </c>
      <c r="H246" s="283">
        <f t="shared" si="23"/>
        <v>3850000</v>
      </c>
      <c r="I246" s="1269"/>
    </row>
    <row r="247" spans="1:9" s="1" customFormat="1" ht="31.5">
      <c r="A247" s="279">
        <v>4</v>
      </c>
      <c r="B247" s="284" t="s">
        <v>710</v>
      </c>
      <c r="C247" s="294"/>
      <c r="D247" s="294"/>
      <c r="E247" s="298" t="s">
        <v>83</v>
      </c>
      <c r="F247" s="283">
        <v>6050000</v>
      </c>
      <c r="G247" s="283">
        <v>1</v>
      </c>
      <c r="H247" s="283">
        <f t="shared" si="23"/>
        <v>6050000</v>
      </c>
      <c r="I247" s="1269"/>
    </row>
    <row r="248" spans="1:9" s="1" customFormat="1" ht="15.75">
      <c r="A248" s="279">
        <v>5</v>
      </c>
      <c r="B248" s="284" t="s">
        <v>711</v>
      </c>
      <c r="C248" s="294"/>
      <c r="D248" s="294"/>
      <c r="E248" s="298" t="s">
        <v>83</v>
      </c>
      <c r="F248" s="283">
        <v>3850000</v>
      </c>
      <c r="G248" s="283">
        <v>1</v>
      </c>
      <c r="H248" s="283">
        <f t="shared" si="23"/>
        <v>3850000</v>
      </c>
      <c r="I248" s="1271"/>
    </row>
    <row r="249" spans="1:9" s="1" customFormat="1" ht="15.75">
      <c r="A249" s="33"/>
      <c r="B249" s="33" t="s">
        <v>712</v>
      </c>
      <c r="C249" s="33"/>
      <c r="D249" s="33"/>
      <c r="E249" s="34"/>
      <c r="F249" s="33"/>
      <c r="G249" s="33"/>
      <c r="H249" s="35">
        <f>H243+H205</f>
        <v>162569999.99700001</v>
      </c>
      <c r="I249" s="33"/>
    </row>
    <row r="250" spans="1:9" s="12" customFormat="1" ht="60.6" customHeight="1">
      <c r="A250" s="27" t="s">
        <v>713</v>
      </c>
      <c r="B250" s="27" t="s">
        <v>714</v>
      </c>
      <c r="C250" s="27"/>
      <c r="D250" s="27"/>
      <c r="E250" s="27"/>
      <c r="F250" s="27"/>
      <c r="G250" s="27"/>
      <c r="H250" s="299"/>
    </row>
    <row r="251" spans="1:9" s="13" customFormat="1" ht="31.5">
      <c r="A251" s="300">
        <v>1</v>
      </c>
      <c r="B251" s="301" t="s">
        <v>715</v>
      </c>
      <c r="C251" s="301"/>
      <c r="D251" s="289"/>
      <c r="E251" s="300" t="s">
        <v>716</v>
      </c>
      <c r="F251" s="302">
        <f>65000000</f>
        <v>65000000</v>
      </c>
      <c r="G251" s="302">
        <v>1</v>
      </c>
      <c r="H251" s="303">
        <f t="shared" ref="H251:H253" si="24">F251*G251</f>
        <v>65000000</v>
      </c>
      <c r="I251" s="315" t="s">
        <v>654</v>
      </c>
    </row>
    <row r="252" spans="1:9" s="13" customFormat="1" ht="16.350000000000001" customHeight="1">
      <c r="A252" s="300">
        <v>2</v>
      </c>
      <c r="B252" s="304" t="s">
        <v>717</v>
      </c>
      <c r="C252" s="304"/>
      <c r="D252" s="305"/>
      <c r="E252" s="300" t="s">
        <v>716</v>
      </c>
      <c r="F252" s="302">
        <f>45000000</f>
        <v>45000000</v>
      </c>
      <c r="G252" s="302">
        <v>1</v>
      </c>
      <c r="H252" s="303">
        <f t="shared" si="24"/>
        <v>45000000</v>
      </c>
      <c r="I252" s="315"/>
    </row>
    <row r="253" spans="1:9" s="13" customFormat="1" ht="16.350000000000001" customHeight="1">
      <c r="A253" s="300">
        <v>3</v>
      </c>
      <c r="B253" s="288" t="s">
        <v>718</v>
      </c>
      <c r="C253" s="288"/>
      <c r="D253" s="306"/>
      <c r="E253" s="300" t="s">
        <v>716</v>
      </c>
      <c r="F253" s="307">
        <v>95000000</v>
      </c>
      <c r="G253" s="302">
        <v>1</v>
      </c>
      <c r="H253" s="303">
        <f t="shared" si="24"/>
        <v>95000000</v>
      </c>
      <c r="I253" s="315"/>
    </row>
    <row r="254" spans="1:9" s="12" customFormat="1" ht="16.350000000000001" customHeight="1">
      <c r="A254" s="27"/>
      <c r="B254" s="27" t="s">
        <v>719</v>
      </c>
      <c r="C254" s="27"/>
      <c r="D254" s="27"/>
      <c r="E254" s="27"/>
      <c r="F254" s="27"/>
      <c r="G254" s="27"/>
      <c r="H254" s="299">
        <f>SUM(H251:H253)</f>
        <v>205000000</v>
      </c>
    </row>
    <row r="255" spans="1:9" s="12" customFormat="1" ht="15.75">
      <c r="A255" s="308"/>
      <c r="B255" s="309"/>
      <c r="C255" s="310"/>
      <c r="D255" s="310"/>
      <c r="E255" s="311"/>
      <c r="F255" s="309"/>
      <c r="G255" s="312"/>
      <c r="H255" s="313"/>
      <c r="I255" s="316"/>
    </row>
    <row r="256" spans="1:9" s="1" customFormat="1" ht="14.25" customHeight="1">
      <c r="A256" s="24" t="s">
        <v>720</v>
      </c>
      <c r="B256" s="25"/>
      <c r="E256" s="26"/>
    </row>
    <row r="257" spans="1:9" s="1" customFormat="1" ht="12.75">
      <c r="E257" s="26"/>
    </row>
    <row r="258" spans="1:9" s="2" customFormat="1" ht="15.75">
      <c r="A258" s="27" t="s">
        <v>390</v>
      </c>
      <c r="B258" s="27" t="s">
        <v>6</v>
      </c>
      <c r="C258" s="27" t="s">
        <v>391</v>
      </c>
      <c r="D258" s="27" t="s">
        <v>392</v>
      </c>
      <c r="E258" s="27" t="s">
        <v>7</v>
      </c>
      <c r="F258" s="27" t="s">
        <v>393</v>
      </c>
      <c r="G258" s="27" t="s">
        <v>9</v>
      </c>
      <c r="H258" s="27" t="s">
        <v>394</v>
      </c>
      <c r="I258" s="27" t="s">
        <v>395</v>
      </c>
    </row>
    <row r="259" spans="1:9" s="14" customFormat="1" ht="190.5" customHeight="1">
      <c r="A259" s="317">
        <v>1</v>
      </c>
      <c r="B259" s="318" t="s">
        <v>721</v>
      </c>
      <c r="C259" s="318"/>
      <c r="D259" s="318" t="s">
        <v>722</v>
      </c>
      <c r="E259" s="319" t="s">
        <v>566</v>
      </c>
      <c r="F259" s="320">
        <f>(5000000*0.9)*1.1</f>
        <v>4950000</v>
      </c>
      <c r="G259" s="321">
        <f>2+1</f>
        <v>3</v>
      </c>
      <c r="H259" s="320">
        <f t="shared" ref="H259:H273" si="25">F259*G259</f>
        <v>14850000</v>
      </c>
      <c r="I259" s="1280" t="s">
        <v>723</v>
      </c>
    </row>
    <row r="260" spans="1:9" s="14" customFormat="1" ht="157.5">
      <c r="A260" s="317">
        <v>2</v>
      </c>
      <c r="B260" s="322" t="s">
        <v>724</v>
      </c>
      <c r="C260" s="322"/>
      <c r="D260" s="318" t="s">
        <v>725</v>
      </c>
      <c r="E260" s="319" t="s">
        <v>566</v>
      </c>
      <c r="F260" s="320">
        <f>(2200000*0.9)*1.1</f>
        <v>2178000</v>
      </c>
      <c r="G260" s="323">
        <f>2+2</f>
        <v>4</v>
      </c>
      <c r="H260" s="320">
        <f t="shared" si="25"/>
        <v>8712000</v>
      </c>
      <c r="I260" s="1281"/>
    </row>
    <row r="261" spans="1:9" s="14" customFormat="1" ht="74.849999999999994" customHeight="1">
      <c r="A261" s="317">
        <v>3</v>
      </c>
      <c r="B261" s="322" t="s">
        <v>726</v>
      </c>
      <c r="C261" s="322"/>
      <c r="D261" s="318" t="s">
        <v>727</v>
      </c>
      <c r="E261" s="319" t="s">
        <v>61</v>
      </c>
      <c r="F261" s="320">
        <f>(5000000*0.9)*1.1</f>
        <v>4950000</v>
      </c>
      <c r="G261" s="323">
        <v>2</v>
      </c>
      <c r="H261" s="320">
        <f>G261*F261</f>
        <v>9900000</v>
      </c>
      <c r="I261" s="1281"/>
    </row>
    <row r="262" spans="1:9" s="14" customFormat="1" ht="63">
      <c r="A262" s="317">
        <v>4</v>
      </c>
      <c r="B262" s="322" t="s">
        <v>728</v>
      </c>
      <c r="C262" s="322"/>
      <c r="D262" s="725" t="s">
        <v>729</v>
      </c>
      <c r="E262" s="319" t="s">
        <v>61</v>
      </c>
      <c r="F262" s="320">
        <f>(2500000*0.9)*1.1</f>
        <v>2475000</v>
      </c>
      <c r="G262" s="323">
        <v>1</v>
      </c>
      <c r="H262" s="320">
        <f t="shared" si="25"/>
        <v>2475000</v>
      </c>
      <c r="I262" s="1281"/>
    </row>
    <row r="263" spans="1:9" s="14" customFormat="1" ht="63">
      <c r="A263" s="317">
        <v>5</v>
      </c>
      <c r="B263" s="322" t="s">
        <v>730</v>
      </c>
      <c r="C263" s="322"/>
      <c r="D263" s="318" t="s">
        <v>731</v>
      </c>
      <c r="E263" s="319" t="s">
        <v>566</v>
      </c>
      <c r="F263" s="320">
        <f>(0.9*4200000)*1.1</f>
        <v>4158000</v>
      </c>
      <c r="G263" s="323">
        <v>1</v>
      </c>
      <c r="H263" s="320">
        <f t="shared" si="25"/>
        <v>4158000</v>
      </c>
      <c r="I263" s="1281"/>
    </row>
    <row r="264" spans="1:9" s="14" customFormat="1" ht="15.75">
      <c r="A264" s="317">
        <v>6</v>
      </c>
      <c r="B264" s="322" t="s">
        <v>732</v>
      </c>
      <c r="C264" s="322"/>
      <c r="D264" s="318" t="s">
        <v>733</v>
      </c>
      <c r="E264" s="319" t="s">
        <v>662</v>
      </c>
      <c r="F264" s="320">
        <f>(0.9*450000)*1.1</f>
        <v>445500</v>
      </c>
      <c r="G264" s="323">
        <v>10</v>
      </c>
      <c r="H264" s="320">
        <f t="shared" si="25"/>
        <v>4455000</v>
      </c>
      <c r="I264" s="1281"/>
    </row>
    <row r="265" spans="1:9" s="14" customFormat="1" ht="15.75">
      <c r="A265" s="317">
        <v>7</v>
      </c>
      <c r="B265" s="317" t="s">
        <v>734</v>
      </c>
      <c r="C265" s="322"/>
      <c r="D265" s="318"/>
      <c r="E265" s="319" t="s">
        <v>566</v>
      </c>
      <c r="F265" s="320">
        <f>(0.9*150000)*1.1</f>
        <v>148500</v>
      </c>
      <c r="G265" s="323">
        <f>20+15</f>
        <v>35</v>
      </c>
      <c r="H265" s="320">
        <f t="shared" si="25"/>
        <v>5197500</v>
      </c>
      <c r="I265" s="1281"/>
    </row>
    <row r="266" spans="1:9" s="14" customFormat="1" ht="15.75">
      <c r="A266" s="317">
        <v>8</v>
      </c>
      <c r="B266" s="322" t="s">
        <v>735</v>
      </c>
      <c r="C266" s="322"/>
      <c r="D266" s="318"/>
      <c r="E266" s="319" t="s">
        <v>61</v>
      </c>
      <c r="F266" s="320">
        <f>(0.9*250000)*1.1</f>
        <v>247500</v>
      </c>
      <c r="G266" s="323">
        <f>10+20</f>
        <v>30</v>
      </c>
      <c r="H266" s="320">
        <f t="shared" si="25"/>
        <v>7425000</v>
      </c>
      <c r="I266" s="1281"/>
    </row>
    <row r="267" spans="1:9" s="14" customFormat="1" ht="15.75">
      <c r="A267" s="317">
        <v>9</v>
      </c>
      <c r="B267" s="322" t="s">
        <v>736</v>
      </c>
      <c r="C267" s="322"/>
      <c r="D267" s="318"/>
      <c r="E267" s="319" t="s">
        <v>566</v>
      </c>
      <c r="F267" s="320">
        <f>(0.9*50000)*1.1</f>
        <v>49500</v>
      </c>
      <c r="G267" s="323">
        <f>20+20</f>
        <v>40</v>
      </c>
      <c r="H267" s="320">
        <f t="shared" si="25"/>
        <v>1980000</v>
      </c>
      <c r="I267" s="1281"/>
    </row>
    <row r="268" spans="1:9" s="14" customFormat="1" ht="15.75">
      <c r="A268" s="317">
        <v>10</v>
      </c>
      <c r="B268" s="322" t="s">
        <v>737</v>
      </c>
      <c r="C268" s="322"/>
      <c r="D268" s="318"/>
      <c r="E268" s="319" t="s">
        <v>566</v>
      </c>
      <c r="F268" s="320">
        <f>(0.9*1400000)*1.1</f>
        <v>1386000</v>
      </c>
      <c r="G268" s="323">
        <v>1</v>
      </c>
      <c r="H268" s="320">
        <f t="shared" si="25"/>
        <v>1386000</v>
      </c>
      <c r="I268" s="1281"/>
    </row>
    <row r="269" spans="1:9" s="14" customFormat="1" ht="15.75">
      <c r="A269" s="317">
        <v>11</v>
      </c>
      <c r="B269" s="322" t="s">
        <v>738</v>
      </c>
      <c r="C269" s="322"/>
      <c r="D269" s="318"/>
      <c r="E269" s="319" t="s">
        <v>566</v>
      </c>
      <c r="F269" s="320">
        <f>(0.9*3500000)*1.1</f>
        <v>3465000</v>
      </c>
      <c r="G269" s="323">
        <v>1</v>
      </c>
      <c r="H269" s="320">
        <f t="shared" si="25"/>
        <v>3465000</v>
      </c>
      <c r="I269" s="1281"/>
    </row>
    <row r="270" spans="1:9" s="14" customFormat="1" ht="15.75">
      <c r="A270" s="317">
        <v>12</v>
      </c>
      <c r="B270" s="322" t="s">
        <v>739</v>
      </c>
      <c r="C270" s="322"/>
      <c r="D270" s="318"/>
      <c r="E270" s="319" t="s">
        <v>624</v>
      </c>
      <c r="F270" s="320">
        <f>(0.9*65000)*1.1</f>
        <v>64350</v>
      </c>
      <c r="G270" s="323">
        <v>1</v>
      </c>
      <c r="H270" s="320">
        <f t="shared" si="25"/>
        <v>64350</v>
      </c>
      <c r="I270" s="1281"/>
    </row>
    <row r="271" spans="1:9" s="14" customFormat="1" ht="13.7" customHeight="1">
      <c r="A271" s="317">
        <v>13</v>
      </c>
      <c r="B271" s="322" t="s">
        <v>740</v>
      </c>
      <c r="C271" s="322"/>
      <c r="D271" s="318"/>
      <c r="E271" s="319" t="s">
        <v>624</v>
      </c>
      <c r="F271" s="320">
        <f>(0.9*210000)*1.1</f>
        <v>207900</v>
      </c>
      <c r="G271" s="323">
        <f>10+10</f>
        <v>20</v>
      </c>
      <c r="H271" s="320">
        <f t="shared" si="25"/>
        <v>4158000</v>
      </c>
      <c r="I271" s="1281"/>
    </row>
    <row r="272" spans="1:9" s="14" customFormat="1" ht="12.75" customHeight="1">
      <c r="A272" s="317">
        <v>14</v>
      </c>
      <c r="B272" s="322" t="s">
        <v>741</v>
      </c>
      <c r="C272" s="322"/>
      <c r="D272" s="318"/>
      <c r="E272" s="319" t="s">
        <v>624</v>
      </c>
      <c r="F272" s="320">
        <f>(0.9*50000)*1.1</f>
        <v>49500</v>
      </c>
      <c r="G272" s="323">
        <f>10+10</f>
        <v>20</v>
      </c>
      <c r="H272" s="320">
        <f t="shared" si="25"/>
        <v>990000</v>
      </c>
      <c r="I272" s="1281"/>
    </row>
    <row r="273" spans="1:9" s="14" customFormat="1" ht="13.7" customHeight="1">
      <c r="A273" s="317">
        <v>15</v>
      </c>
      <c r="B273" s="317" t="s">
        <v>742</v>
      </c>
      <c r="C273" s="317"/>
      <c r="D273" s="318"/>
      <c r="E273" s="319" t="s">
        <v>566</v>
      </c>
      <c r="F273" s="320">
        <f>(0.9*60000)*1.1</f>
        <v>59400</v>
      </c>
      <c r="G273" s="323">
        <f>10</f>
        <v>10</v>
      </c>
      <c r="H273" s="320">
        <f t="shared" si="25"/>
        <v>594000</v>
      </c>
      <c r="I273" s="1282"/>
    </row>
    <row r="274" spans="1:9" s="15" customFormat="1" ht="15.75">
      <c r="A274" s="324"/>
      <c r="B274" s="324" t="s">
        <v>2</v>
      </c>
      <c r="C274" s="324"/>
      <c r="D274" s="324"/>
      <c r="E274" s="325"/>
      <c r="F274" s="324"/>
      <c r="G274" s="324"/>
      <c r="H274" s="326">
        <f>SUM(H259:H273)</f>
        <v>69809850</v>
      </c>
      <c r="I274" s="324"/>
    </row>
    <row r="275" spans="1:9" s="1" customFormat="1" ht="15.75">
      <c r="A275" s="327"/>
      <c r="B275" s="327"/>
      <c r="C275" s="327"/>
      <c r="D275" s="327"/>
      <c r="E275" s="328"/>
      <c r="F275" s="327"/>
      <c r="G275" s="327"/>
      <c r="H275" s="329"/>
      <c r="I275" s="349"/>
    </row>
    <row r="276" spans="1:9" s="16" customFormat="1" ht="15.75">
      <c r="A276" s="27" t="s">
        <v>390</v>
      </c>
      <c r="B276" s="27" t="s">
        <v>6</v>
      </c>
      <c r="C276" s="27" t="s">
        <v>391</v>
      </c>
      <c r="D276" s="27" t="s">
        <v>392</v>
      </c>
      <c r="E276" s="330" t="s">
        <v>7</v>
      </c>
      <c r="F276" s="330" t="s">
        <v>393</v>
      </c>
      <c r="G276" s="330" t="s">
        <v>9</v>
      </c>
      <c r="H276" s="330" t="s">
        <v>394</v>
      </c>
      <c r="I276" s="16" t="s">
        <v>743</v>
      </c>
    </row>
    <row r="277" spans="1:9" s="17" customFormat="1" ht="220.5">
      <c r="A277" s="331">
        <v>1</v>
      </c>
      <c r="B277" s="332" t="s">
        <v>744</v>
      </c>
      <c r="C277" s="333"/>
      <c r="D277" s="334" t="s">
        <v>722</v>
      </c>
      <c r="E277" s="335" t="s">
        <v>566</v>
      </c>
      <c r="F277" s="336">
        <v>3000000</v>
      </c>
      <c r="G277" s="335">
        <v>1</v>
      </c>
      <c r="H277" s="337">
        <f t="shared" ref="H277:H325" si="26">F277*G277</f>
        <v>3000000</v>
      </c>
      <c r="I277" s="350" t="s">
        <v>723</v>
      </c>
    </row>
    <row r="278" spans="1:9" s="17" customFormat="1" ht="157.5">
      <c r="A278" s="331">
        <v>2</v>
      </c>
      <c r="B278" s="338" t="s">
        <v>745</v>
      </c>
      <c r="C278" s="333"/>
      <c r="D278" s="334" t="s">
        <v>746</v>
      </c>
      <c r="E278" s="335" t="s">
        <v>566</v>
      </c>
      <c r="F278" s="336">
        <v>7370000</v>
      </c>
      <c r="G278" s="335">
        <v>1</v>
      </c>
      <c r="H278" s="337">
        <f t="shared" si="26"/>
        <v>7370000</v>
      </c>
      <c r="I278" s="350"/>
    </row>
    <row r="279" spans="1:9" s="17" customFormat="1" ht="89.85" customHeight="1">
      <c r="A279" s="331">
        <v>3</v>
      </c>
      <c r="B279" s="339" t="s">
        <v>747</v>
      </c>
      <c r="C279" s="333"/>
      <c r="D279" s="340" t="s">
        <v>748</v>
      </c>
      <c r="E279" s="335" t="s">
        <v>71</v>
      </c>
      <c r="F279" s="336">
        <f>2600000+1200000</f>
        <v>3800000</v>
      </c>
      <c r="G279" s="335">
        <v>1</v>
      </c>
      <c r="H279" s="337">
        <f t="shared" si="26"/>
        <v>3800000</v>
      </c>
      <c r="I279" s="350"/>
    </row>
    <row r="280" spans="1:9" s="17" customFormat="1" ht="69" customHeight="1">
      <c r="A280" s="331">
        <v>4</v>
      </c>
      <c r="B280" s="341" t="s">
        <v>749</v>
      </c>
      <c r="C280" s="333"/>
      <c r="D280" s="340" t="s">
        <v>750</v>
      </c>
      <c r="E280" s="335" t="s">
        <v>71</v>
      </c>
      <c r="F280" s="336">
        <v>5100000</v>
      </c>
      <c r="G280" s="335">
        <v>1</v>
      </c>
      <c r="H280" s="337">
        <f t="shared" si="26"/>
        <v>5100000</v>
      </c>
      <c r="I280" s="350"/>
    </row>
    <row r="281" spans="1:9" s="17" customFormat="1" ht="65.849999999999994" customHeight="1">
      <c r="A281" s="331">
        <v>5</v>
      </c>
      <c r="B281" s="339" t="s">
        <v>751</v>
      </c>
      <c r="C281" s="333"/>
      <c r="D281" s="340" t="s">
        <v>752</v>
      </c>
      <c r="E281" s="335" t="s">
        <v>404</v>
      </c>
      <c r="F281" s="336">
        <v>470000</v>
      </c>
      <c r="G281" s="335">
        <v>2</v>
      </c>
      <c r="H281" s="337">
        <f t="shared" si="26"/>
        <v>940000</v>
      </c>
      <c r="I281" s="350"/>
    </row>
    <row r="282" spans="1:9" s="17" customFormat="1" ht="61.35" customHeight="1">
      <c r="A282" s="331">
        <v>6</v>
      </c>
      <c r="B282" s="341" t="s">
        <v>753</v>
      </c>
      <c r="C282" s="333"/>
      <c r="D282" s="340"/>
      <c r="E282" s="335" t="s">
        <v>566</v>
      </c>
      <c r="F282" s="336">
        <v>1290000</v>
      </c>
      <c r="G282" s="335">
        <v>1</v>
      </c>
      <c r="H282" s="337">
        <f t="shared" si="26"/>
        <v>1290000</v>
      </c>
      <c r="I282" s="350"/>
    </row>
    <row r="283" spans="1:9" s="17" customFormat="1" ht="88.35" customHeight="1">
      <c r="A283" s="331">
        <v>7</v>
      </c>
      <c r="B283" s="342" t="s">
        <v>738</v>
      </c>
      <c r="C283" s="333"/>
      <c r="D283" s="340" t="s">
        <v>754</v>
      </c>
      <c r="E283" s="335" t="s">
        <v>566</v>
      </c>
      <c r="F283" s="336">
        <v>3850000</v>
      </c>
      <c r="G283" s="335">
        <v>1</v>
      </c>
      <c r="H283" s="337">
        <f t="shared" si="26"/>
        <v>3850000</v>
      </c>
      <c r="I283" s="350"/>
    </row>
    <row r="284" spans="1:9" s="17" customFormat="1" ht="15.75">
      <c r="A284" s="331">
        <v>8</v>
      </c>
      <c r="B284" s="341" t="s">
        <v>755</v>
      </c>
      <c r="C284" s="333"/>
      <c r="D284" s="340"/>
      <c r="E284" s="335" t="s">
        <v>566</v>
      </c>
      <c r="F284" s="336">
        <v>1500000</v>
      </c>
      <c r="G284" s="335">
        <v>1</v>
      </c>
      <c r="H284" s="337">
        <f t="shared" si="26"/>
        <v>1500000</v>
      </c>
      <c r="I284" s="350"/>
    </row>
    <row r="285" spans="1:9" s="17" customFormat="1" ht="15.75">
      <c r="A285" s="331">
        <v>9</v>
      </c>
      <c r="B285" s="341" t="s">
        <v>756</v>
      </c>
      <c r="C285" s="333"/>
      <c r="D285" s="340"/>
      <c r="E285" s="335" t="s">
        <v>566</v>
      </c>
      <c r="F285" s="336">
        <v>187000</v>
      </c>
      <c r="G285" s="335">
        <v>1</v>
      </c>
      <c r="H285" s="337">
        <f t="shared" si="26"/>
        <v>187000</v>
      </c>
      <c r="I285" s="350"/>
    </row>
    <row r="286" spans="1:9" s="17" customFormat="1" ht="62.85" customHeight="1">
      <c r="A286" s="331">
        <v>10</v>
      </c>
      <c r="B286" s="341" t="s">
        <v>757</v>
      </c>
      <c r="C286" s="333" t="s">
        <v>758</v>
      </c>
      <c r="D286" s="340"/>
      <c r="E286" s="335" t="s">
        <v>566</v>
      </c>
      <c r="F286" s="336">
        <v>2500000</v>
      </c>
      <c r="G286" s="335">
        <v>1</v>
      </c>
      <c r="H286" s="337">
        <f t="shared" si="26"/>
        <v>2500000</v>
      </c>
      <c r="I286" s="350"/>
    </row>
    <row r="287" spans="1:9" s="17" customFormat="1" ht="62.85" customHeight="1">
      <c r="A287" s="331">
        <v>11</v>
      </c>
      <c r="B287" s="341" t="s">
        <v>759</v>
      </c>
      <c r="C287" s="340" t="s">
        <v>760</v>
      </c>
      <c r="D287" s="340" t="s">
        <v>761</v>
      </c>
      <c r="E287" s="335" t="s">
        <v>71</v>
      </c>
      <c r="F287" s="336">
        <v>23500000</v>
      </c>
      <c r="G287" s="335">
        <v>1</v>
      </c>
      <c r="H287" s="337">
        <f t="shared" si="26"/>
        <v>23500000</v>
      </c>
      <c r="I287" s="350"/>
    </row>
    <row r="288" spans="1:9" s="17" customFormat="1" ht="65.849999999999994" customHeight="1">
      <c r="A288" s="331">
        <v>12</v>
      </c>
      <c r="B288" s="340" t="s">
        <v>762</v>
      </c>
      <c r="C288" s="340" t="s">
        <v>763</v>
      </c>
      <c r="D288" s="340" t="s">
        <v>764</v>
      </c>
      <c r="E288" s="333" t="s">
        <v>765</v>
      </c>
      <c r="F288" s="343">
        <v>9300000</v>
      </c>
      <c r="G288" s="344">
        <v>1</v>
      </c>
      <c r="H288" s="337">
        <f t="shared" si="26"/>
        <v>9300000</v>
      </c>
      <c r="I288" s="350"/>
    </row>
    <row r="289" spans="1:9" s="17" customFormat="1" ht="76.349999999999994" customHeight="1">
      <c r="A289" s="331">
        <v>13</v>
      </c>
      <c r="B289" s="345" t="s">
        <v>766</v>
      </c>
      <c r="C289" s="333" t="s">
        <v>767</v>
      </c>
      <c r="D289" s="340"/>
      <c r="E289" s="333" t="s">
        <v>71</v>
      </c>
      <c r="F289" s="336">
        <v>300000</v>
      </c>
      <c r="G289" s="333">
        <v>5</v>
      </c>
      <c r="H289" s="337">
        <f t="shared" si="26"/>
        <v>1500000</v>
      </c>
      <c r="I289" s="350"/>
    </row>
    <row r="290" spans="1:9" s="17" customFormat="1" ht="79.349999999999994" customHeight="1">
      <c r="A290" s="331">
        <v>14</v>
      </c>
      <c r="B290" s="346" t="s">
        <v>768</v>
      </c>
      <c r="C290" s="333"/>
      <c r="D290" s="340" t="s">
        <v>769</v>
      </c>
      <c r="E290" s="335" t="s">
        <v>566</v>
      </c>
      <c r="F290" s="336">
        <v>1690000</v>
      </c>
      <c r="G290" s="335">
        <v>1</v>
      </c>
      <c r="H290" s="337">
        <f t="shared" si="26"/>
        <v>1690000</v>
      </c>
      <c r="I290" s="350"/>
    </row>
    <row r="291" spans="1:9" s="17" customFormat="1" ht="79.349999999999994" customHeight="1">
      <c r="A291" s="331">
        <v>15</v>
      </c>
      <c r="B291" s="346" t="s">
        <v>732</v>
      </c>
      <c r="C291" s="333"/>
      <c r="D291" s="340" t="s">
        <v>770</v>
      </c>
      <c r="E291" s="335" t="s">
        <v>566</v>
      </c>
      <c r="F291" s="343">
        <v>280000</v>
      </c>
      <c r="G291" s="335">
        <v>4</v>
      </c>
      <c r="H291" s="337">
        <f t="shared" si="26"/>
        <v>1120000</v>
      </c>
      <c r="I291" s="350"/>
    </row>
    <row r="292" spans="1:9" s="17" customFormat="1" ht="79.349999999999994" customHeight="1">
      <c r="A292" s="331">
        <v>16</v>
      </c>
      <c r="B292" s="347" t="s">
        <v>728</v>
      </c>
      <c r="C292" s="333"/>
      <c r="D292" s="726" t="s">
        <v>729</v>
      </c>
      <c r="E292" s="335" t="s">
        <v>71</v>
      </c>
      <c r="F292" s="343">
        <v>2250000</v>
      </c>
      <c r="G292" s="335">
        <v>1</v>
      </c>
      <c r="H292" s="337">
        <f t="shared" si="26"/>
        <v>2250000</v>
      </c>
      <c r="I292" s="350"/>
    </row>
    <row r="293" spans="1:9" s="17" customFormat="1" ht="15.75">
      <c r="A293" s="331">
        <v>17</v>
      </c>
      <c r="B293" s="341" t="s">
        <v>771</v>
      </c>
      <c r="C293" s="333"/>
      <c r="D293" s="340"/>
      <c r="E293" s="335" t="s">
        <v>566</v>
      </c>
      <c r="F293" s="336">
        <v>57000</v>
      </c>
      <c r="G293" s="335">
        <v>20</v>
      </c>
      <c r="H293" s="337">
        <f t="shared" si="26"/>
        <v>1140000</v>
      </c>
      <c r="I293" s="350"/>
    </row>
    <row r="294" spans="1:9" s="17" customFormat="1" ht="15.75">
      <c r="A294" s="331">
        <v>18</v>
      </c>
      <c r="B294" s="341" t="s">
        <v>772</v>
      </c>
      <c r="C294" s="333"/>
      <c r="D294" s="340" t="s">
        <v>773</v>
      </c>
      <c r="E294" s="335" t="s">
        <v>566</v>
      </c>
      <c r="F294" s="336">
        <v>2600000</v>
      </c>
      <c r="G294" s="335">
        <v>1</v>
      </c>
      <c r="H294" s="337">
        <f t="shared" si="26"/>
        <v>2600000</v>
      </c>
      <c r="I294" s="350"/>
    </row>
    <row r="295" spans="1:9" s="17" customFormat="1" ht="15.75">
      <c r="A295" s="331">
        <v>19</v>
      </c>
      <c r="B295" s="341" t="s">
        <v>774</v>
      </c>
      <c r="C295" s="333"/>
      <c r="D295" s="340"/>
      <c r="E295" s="335" t="s">
        <v>71</v>
      </c>
      <c r="F295" s="336">
        <v>250000</v>
      </c>
      <c r="G295" s="335">
        <v>1</v>
      </c>
      <c r="H295" s="337">
        <f t="shared" si="26"/>
        <v>250000</v>
      </c>
      <c r="I295" s="350"/>
    </row>
    <row r="296" spans="1:9" s="17" customFormat="1" ht="15.75">
      <c r="A296" s="331">
        <v>20</v>
      </c>
      <c r="B296" s="341" t="s">
        <v>775</v>
      </c>
      <c r="C296" s="333"/>
      <c r="D296" s="340"/>
      <c r="E296" s="333" t="s">
        <v>566</v>
      </c>
      <c r="F296" s="336">
        <v>20000</v>
      </c>
      <c r="G296" s="333">
        <v>10</v>
      </c>
      <c r="H296" s="337">
        <f t="shared" si="26"/>
        <v>200000</v>
      </c>
      <c r="I296" s="350"/>
    </row>
    <row r="297" spans="1:9" s="17" customFormat="1" ht="72" customHeight="1">
      <c r="A297" s="331">
        <v>21</v>
      </c>
      <c r="B297" s="341" t="s">
        <v>776</v>
      </c>
      <c r="C297" s="333"/>
      <c r="D297" s="340"/>
      <c r="E297" s="335" t="s">
        <v>566</v>
      </c>
      <c r="F297" s="336">
        <v>550000</v>
      </c>
      <c r="G297" s="335">
        <v>1</v>
      </c>
      <c r="H297" s="337">
        <f t="shared" si="26"/>
        <v>550000</v>
      </c>
      <c r="I297" s="350"/>
    </row>
    <row r="298" spans="1:9" s="17" customFormat="1" ht="72.599999999999994" customHeight="1">
      <c r="A298" s="331">
        <v>22</v>
      </c>
      <c r="B298" s="341" t="s">
        <v>777</v>
      </c>
      <c r="C298" s="333"/>
      <c r="D298" s="340"/>
      <c r="E298" s="335" t="s">
        <v>566</v>
      </c>
      <c r="F298" s="336">
        <v>20000</v>
      </c>
      <c r="G298" s="335">
        <v>10</v>
      </c>
      <c r="H298" s="337">
        <f t="shared" si="26"/>
        <v>200000</v>
      </c>
      <c r="I298" s="350"/>
    </row>
    <row r="299" spans="1:9" s="17" customFormat="1" ht="15.75">
      <c r="A299" s="331">
        <v>23</v>
      </c>
      <c r="B299" s="341" t="s">
        <v>778</v>
      </c>
      <c r="C299" s="333"/>
      <c r="D299" s="340"/>
      <c r="E299" s="335" t="s">
        <v>779</v>
      </c>
      <c r="F299" s="336">
        <v>130000</v>
      </c>
      <c r="G299" s="335">
        <v>1</v>
      </c>
      <c r="H299" s="337">
        <f t="shared" si="26"/>
        <v>130000</v>
      </c>
      <c r="I299" s="350"/>
    </row>
    <row r="300" spans="1:9" s="17" customFormat="1" ht="15.75">
      <c r="A300" s="331">
        <v>24</v>
      </c>
      <c r="B300" s="341" t="s">
        <v>780</v>
      </c>
      <c r="C300" s="333"/>
      <c r="D300" s="340"/>
      <c r="E300" s="333" t="s">
        <v>779</v>
      </c>
      <c r="F300" s="336">
        <v>176000</v>
      </c>
      <c r="G300" s="333">
        <v>1</v>
      </c>
      <c r="H300" s="337">
        <f t="shared" si="26"/>
        <v>176000</v>
      </c>
      <c r="I300" s="350"/>
    </row>
    <row r="301" spans="1:9" s="17" customFormat="1" ht="15.75">
      <c r="A301" s="331">
        <v>25</v>
      </c>
      <c r="B301" s="341" t="s">
        <v>781</v>
      </c>
      <c r="C301" s="333"/>
      <c r="D301" s="340"/>
      <c r="E301" s="333" t="s">
        <v>779</v>
      </c>
      <c r="F301" s="336">
        <v>76000</v>
      </c>
      <c r="G301" s="333">
        <v>1</v>
      </c>
      <c r="H301" s="337">
        <f t="shared" si="26"/>
        <v>76000</v>
      </c>
      <c r="I301" s="350"/>
    </row>
    <row r="302" spans="1:9" s="17" customFormat="1" ht="15.75">
      <c r="A302" s="331">
        <v>26</v>
      </c>
      <c r="B302" s="341" t="s">
        <v>782</v>
      </c>
      <c r="C302" s="333"/>
      <c r="D302" s="340"/>
      <c r="E302" s="333" t="s">
        <v>779</v>
      </c>
      <c r="F302" s="336">
        <v>25000</v>
      </c>
      <c r="G302" s="333">
        <v>3</v>
      </c>
      <c r="H302" s="337">
        <f t="shared" si="26"/>
        <v>75000</v>
      </c>
      <c r="I302" s="350"/>
    </row>
    <row r="303" spans="1:9" s="17" customFormat="1" ht="69.599999999999994" customHeight="1">
      <c r="A303" s="331">
        <v>27</v>
      </c>
      <c r="B303" s="345" t="s">
        <v>783</v>
      </c>
      <c r="C303" s="333"/>
      <c r="D303" s="340"/>
      <c r="E303" s="333" t="s">
        <v>71</v>
      </c>
      <c r="F303" s="336">
        <v>100000</v>
      </c>
      <c r="G303" s="333">
        <v>2</v>
      </c>
      <c r="H303" s="337">
        <f t="shared" si="26"/>
        <v>200000</v>
      </c>
      <c r="I303" s="350"/>
    </row>
    <row r="304" spans="1:9" s="17" customFormat="1" ht="15.75">
      <c r="A304" s="331">
        <v>28</v>
      </c>
      <c r="B304" s="345" t="s">
        <v>784</v>
      </c>
      <c r="C304" s="333"/>
      <c r="D304" s="340"/>
      <c r="E304" s="333" t="s">
        <v>566</v>
      </c>
      <c r="F304" s="336">
        <v>10000</v>
      </c>
      <c r="G304" s="333">
        <v>500</v>
      </c>
      <c r="H304" s="337">
        <f t="shared" si="26"/>
        <v>5000000</v>
      </c>
      <c r="I304" s="350"/>
    </row>
    <row r="305" spans="1:9" s="17" customFormat="1" ht="15.75">
      <c r="A305" s="331">
        <v>29</v>
      </c>
      <c r="B305" s="341" t="s">
        <v>785</v>
      </c>
      <c r="C305" s="333"/>
      <c r="D305" s="340"/>
      <c r="E305" s="333" t="s">
        <v>71</v>
      </c>
      <c r="F305" s="336">
        <v>140000</v>
      </c>
      <c r="G305" s="333">
        <v>2</v>
      </c>
      <c r="H305" s="337">
        <f t="shared" si="26"/>
        <v>280000</v>
      </c>
      <c r="I305" s="350"/>
    </row>
    <row r="306" spans="1:9" s="17" customFormat="1" ht="57.6" customHeight="1">
      <c r="A306" s="331">
        <v>30</v>
      </c>
      <c r="B306" s="341" t="s">
        <v>786</v>
      </c>
      <c r="C306" s="333"/>
      <c r="D306" s="340"/>
      <c r="E306" s="335" t="s">
        <v>71</v>
      </c>
      <c r="F306" s="336">
        <v>120000</v>
      </c>
      <c r="G306" s="335">
        <v>2</v>
      </c>
      <c r="H306" s="337">
        <f t="shared" si="26"/>
        <v>240000</v>
      </c>
      <c r="I306" s="350"/>
    </row>
    <row r="307" spans="1:9" s="17" customFormat="1" ht="95.1" customHeight="1">
      <c r="A307" s="331">
        <v>31</v>
      </c>
      <c r="B307" s="341" t="s">
        <v>787</v>
      </c>
      <c r="C307" s="333"/>
      <c r="D307" s="340"/>
      <c r="E307" s="335" t="s">
        <v>71</v>
      </c>
      <c r="F307" s="336">
        <v>60000</v>
      </c>
      <c r="G307" s="335">
        <v>2</v>
      </c>
      <c r="H307" s="337">
        <f t="shared" si="26"/>
        <v>120000</v>
      </c>
      <c r="I307" s="350"/>
    </row>
    <row r="308" spans="1:9" s="17" customFormat="1" ht="15.75">
      <c r="A308" s="331">
        <v>32</v>
      </c>
      <c r="B308" s="341" t="s">
        <v>788</v>
      </c>
      <c r="C308" s="333"/>
      <c r="D308" s="340"/>
      <c r="E308" s="335" t="s">
        <v>779</v>
      </c>
      <c r="F308" s="336">
        <v>3500</v>
      </c>
      <c r="G308" s="335">
        <v>150</v>
      </c>
      <c r="H308" s="337">
        <f t="shared" si="26"/>
        <v>525000</v>
      </c>
      <c r="I308" s="350"/>
    </row>
    <row r="309" spans="1:9" s="17" customFormat="1" ht="65.849999999999994" customHeight="1">
      <c r="A309" s="331">
        <v>33</v>
      </c>
      <c r="B309" s="341" t="s">
        <v>789</v>
      </c>
      <c r="C309" s="333"/>
      <c r="D309" s="340"/>
      <c r="E309" s="335" t="s">
        <v>71</v>
      </c>
      <c r="F309" s="336">
        <v>52000</v>
      </c>
      <c r="G309" s="335">
        <v>2</v>
      </c>
      <c r="H309" s="337">
        <f t="shared" si="26"/>
        <v>104000</v>
      </c>
      <c r="I309" s="350"/>
    </row>
    <row r="310" spans="1:9" s="17" customFormat="1" ht="15.75">
      <c r="A310" s="331">
        <v>34</v>
      </c>
      <c r="B310" s="345" t="s">
        <v>790</v>
      </c>
      <c r="C310" s="333"/>
      <c r="D310" s="340"/>
      <c r="E310" s="333" t="s">
        <v>71</v>
      </c>
      <c r="F310" s="336">
        <v>120000</v>
      </c>
      <c r="G310" s="333">
        <v>5</v>
      </c>
      <c r="H310" s="337">
        <f t="shared" si="26"/>
        <v>600000</v>
      </c>
      <c r="I310" s="350"/>
    </row>
    <row r="311" spans="1:9" s="17" customFormat="1" ht="58.35" customHeight="1">
      <c r="A311" s="331">
        <v>35</v>
      </c>
      <c r="B311" s="341" t="s">
        <v>791</v>
      </c>
      <c r="C311" s="333"/>
      <c r="D311" s="340"/>
      <c r="E311" s="335" t="s">
        <v>71</v>
      </c>
      <c r="F311" s="336">
        <v>156000</v>
      </c>
      <c r="G311" s="335">
        <v>2</v>
      </c>
      <c r="H311" s="337">
        <f t="shared" si="26"/>
        <v>312000</v>
      </c>
      <c r="I311" s="350"/>
    </row>
    <row r="312" spans="1:9" s="17" customFormat="1" ht="63" customHeight="1">
      <c r="A312" s="331">
        <v>36</v>
      </c>
      <c r="B312" s="341" t="s">
        <v>792</v>
      </c>
      <c r="C312" s="333"/>
      <c r="D312" s="340"/>
      <c r="E312" s="335" t="s">
        <v>71</v>
      </c>
      <c r="F312" s="336">
        <v>182000</v>
      </c>
      <c r="G312" s="335">
        <v>2</v>
      </c>
      <c r="H312" s="337">
        <f t="shared" si="26"/>
        <v>364000</v>
      </c>
      <c r="I312" s="350"/>
    </row>
    <row r="313" spans="1:9" s="17" customFormat="1" ht="64.5" customHeight="1">
      <c r="A313" s="331">
        <v>37</v>
      </c>
      <c r="B313" s="341" t="s">
        <v>793</v>
      </c>
      <c r="C313" s="333"/>
      <c r="D313" s="340"/>
      <c r="E313" s="333" t="s">
        <v>71</v>
      </c>
      <c r="F313" s="336">
        <v>26000</v>
      </c>
      <c r="G313" s="333">
        <v>2</v>
      </c>
      <c r="H313" s="337">
        <f t="shared" si="26"/>
        <v>52000</v>
      </c>
      <c r="I313" s="350"/>
    </row>
    <row r="314" spans="1:9" s="17" customFormat="1" ht="104.1" customHeight="1">
      <c r="A314" s="331">
        <v>38</v>
      </c>
      <c r="B314" s="341" t="s">
        <v>794</v>
      </c>
      <c r="C314" s="333"/>
      <c r="D314" s="340"/>
      <c r="E314" s="333" t="s">
        <v>71</v>
      </c>
      <c r="F314" s="336">
        <v>85000</v>
      </c>
      <c r="G314" s="333">
        <v>5</v>
      </c>
      <c r="H314" s="337">
        <f t="shared" si="26"/>
        <v>425000</v>
      </c>
      <c r="I314" s="350"/>
    </row>
    <row r="315" spans="1:9" s="17" customFormat="1" ht="47.25">
      <c r="A315" s="331">
        <v>39</v>
      </c>
      <c r="B315" s="345" t="s">
        <v>795</v>
      </c>
      <c r="C315" s="333"/>
      <c r="D315" s="340"/>
      <c r="E315" s="333" t="s">
        <v>71</v>
      </c>
      <c r="F315" s="336">
        <v>50000</v>
      </c>
      <c r="G315" s="333">
        <v>5</v>
      </c>
      <c r="H315" s="337">
        <f t="shared" si="26"/>
        <v>250000</v>
      </c>
      <c r="I315" s="350"/>
    </row>
    <row r="316" spans="1:9" s="17" customFormat="1" ht="15.75">
      <c r="A316" s="331">
        <v>40</v>
      </c>
      <c r="B316" s="345" t="s">
        <v>796</v>
      </c>
      <c r="C316" s="333"/>
      <c r="D316" s="340"/>
      <c r="E316" s="333" t="s">
        <v>566</v>
      </c>
      <c r="F316" s="336">
        <v>300000</v>
      </c>
      <c r="G316" s="333">
        <v>1</v>
      </c>
      <c r="H316" s="337">
        <f t="shared" si="26"/>
        <v>300000</v>
      </c>
      <c r="I316" s="350"/>
    </row>
    <row r="317" spans="1:9" s="17" customFormat="1" ht="52.5" customHeight="1">
      <c r="A317" s="331">
        <v>41</v>
      </c>
      <c r="B317" s="345" t="s">
        <v>797</v>
      </c>
      <c r="C317" s="333"/>
      <c r="D317" s="340"/>
      <c r="E317" s="333" t="s">
        <v>624</v>
      </c>
      <c r="F317" s="336">
        <v>45000</v>
      </c>
      <c r="G317" s="333">
        <v>3</v>
      </c>
      <c r="H317" s="337">
        <f t="shared" si="26"/>
        <v>135000</v>
      </c>
      <c r="I317" s="350"/>
    </row>
    <row r="318" spans="1:9" s="17" customFormat="1" ht="55.5" customHeight="1">
      <c r="A318" s="331">
        <v>42</v>
      </c>
      <c r="B318" s="348" t="s">
        <v>798</v>
      </c>
      <c r="C318" s="333"/>
      <c r="D318" s="340"/>
      <c r="E318" s="344" t="s">
        <v>71</v>
      </c>
      <c r="F318" s="343">
        <v>30000</v>
      </c>
      <c r="G318" s="344">
        <v>40</v>
      </c>
      <c r="H318" s="337">
        <f t="shared" si="26"/>
        <v>1200000</v>
      </c>
      <c r="I318" s="350"/>
    </row>
    <row r="319" spans="1:9" s="17" customFormat="1" ht="99" customHeight="1">
      <c r="A319" s="331">
        <v>43</v>
      </c>
      <c r="B319" s="348" t="s">
        <v>799</v>
      </c>
      <c r="C319" s="333"/>
      <c r="D319" s="340" t="s">
        <v>800</v>
      </c>
      <c r="E319" s="344" t="s">
        <v>71</v>
      </c>
      <c r="F319" s="343">
        <v>500000</v>
      </c>
      <c r="G319" s="344">
        <v>1</v>
      </c>
      <c r="H319" s="337">
        <f t="shared" si="26"/>
        <v>500000</v>
      </c>
      <c r="I319" s="350"/>
    </row>
    <row r="320" spans="1:9" s="17" customFormat="1" ht="99" customHeight="1">
      <c r="A320" s="331">
        <v>44</v>
      </c>
      <c r="B320" s="348" t="s">
        <v>801</v>
      </c>
      <c r="C320" s="333"/>
      <c r="D320" s="340" t="s">
        <v>800</v>
      </c>
      <c r="E320" s="344" t="s">
        <v>71</v>
      </c>
      <c r="F320" s="343">
        <v>500000</v>
      </c>
      <c r="G320" s="344">
        <v>1</v>
      </c>
      <c r="H320" s="337">
        <f t="shared" si="26"/>
        <v>500000</v>
      </c>
      <c r="I320" s="350"/>
    </row>
    <row r="321" spans="1:10" s="17" customFormat="1" ht="99" customHeight="1">
      <c r="A321" s="331">
        <v>45</v>
      </c>
      <c r="B321" s="348" t="s">
        <v>802</v>
      </c>
      <c r="C321" s="333"/>
      <c r="D321" s="340" t="s">
        <v>800</v>
      </c>
      <c r="E321" s="344" t="s">
        <v>71</v>
      </c>
      <c r="F321" s="343">
        <v>500000</v>
      </c>
      <c r="G321" s="344">
        <v>1</v>
      </c>
      <c r="H321" s="337">
        <f t="shared" si="26"/>
        <v>500000</v>
      </c>
      <c r="I321" s="350"/>
    </row>
    <row r="322" spans="1:10" s="17" customFormat="1" ht="251.85" customHeight="1">
      <c r="A322" s="331">
        <v>46</v>
      </c>
      <c r="B322" s="340" t="s">
        <v>803</v>
      </c>
      <c r="C322" s="333"/>
      <c r="D322" s="340" t="s">
        <v>804</v>
      </c>
      <c r="E322" s="344" t="s">
        <v>71</v>
      </c>
      <c r="F322" s="343">
        <v>260000</v>
      </c>
      <c r="G322" s="344">
        <v>6</v>
      </c>
      <c r="H322" s="337">
        <f t="shared" si="26"/>
        <v>1560000</v>
      </c>
      <c r="I322" s="350"/>
    </row>
    <row r="323" spans="1:10" s="17" customFormat="1" ht="75" customHeight="1">
      <c r="A323" s="331">
        <v>47</v>
      </c>
      <c r="B323" s="351" t="s">
        <v>805</v>
      </c>
      <c r="C323" s="333"/>
      <c r="D323" s="340"/>
      <c r="E323" s="344" t="s">
        <v>71</v>
      </c>
      <c r="F323" s="343">
        <v>180000</v>
      </c>
      <c r="G323" s="344">
        <v>2</v>
      </c>
      <c r="H323" s="337">
        <f t="shared" si="26"/>
        <v>360000</v>
      </c>
      <c r="I323" s="350"/>
    </row>
    <row r="324" spans="1:10" s="17" customFormat="1" ht="15.75">
      <c r="A324" s="331">
        <v>48</v>
      </c>
      <c r="B324" s="352" t="s">
        <v>806</v>
      </c>
      <c r="C324" s="333"/>
      <c r="D324" s="340"/>
      <c r="E324" s="344" t="s">
        <v>566</v>
      </c>
      <c r="F324" s="343">
        <v>40000</v>
      </c>
      <c r="G324" s="353">
        <v>20</v>
      </c>
      <c r="H324" s="337">
        <f t="shared" si="26"/>
        <v>800000</v>
      </c>
      <c r="I324" s="350"/>
    </row>
    <row r="325" spans="1:10" s="17" customFormat="1" ht="15.75">
      <c r="A325" s="331">
        <v>49</v>
      </c>
      <c r="B325" s="348" t="s">
        <v>807</v>
      </c>
      <c r="C325" s="354"/>
      <c r="D325" s="340" t="s">
        <v>808</v>
      </c>
      <c r="E325" s="344" t="s">
        <v>566</v>
      </c>
      <c r="F325" s="343">
        <v>350000</v>
      </c>
      <c r="G325" s="353">
        <v>2</v>
      </c>
      <c r="H325" s="337">
        <f t="shared" si="26"/>
        <v>700000</v>
      </c>
      <c r="I325" s="350"/>
    </row>
    <row r="326" spans="1:10" s="18" customFormat="1" ht="15.75">
      <c r="A326" s="355"/>
      <c r="B326" s="355"/>
      <c r="C326" s="355"/>
      <c r="D326" s="355" t="s">
        <v>2</v>
      </c>
      <c r="E326" s="355"/>
      <c r="F326" s="355"/>
      <c r="G326" s="355"/>
      <c r="H326" s="355">
        <f>SUM(H277:H325)</f>
        <v>89321000</v>
      </c>
      <c r="I326" s="399"/>
      <c r="J326" s="400"/>
    </row>
    <row r="327" spans="1:10" s="19" customFormat="1">
      <c r="A327" s="356"/>
      <c r="B327" s="356"/>
      <c r="C327" s="356"/>
      <c r="D327" s="356"/>
      <c r="E327" s="357"/>
      <c r="F327" s="356"/>
      <c r="G327" s="356"/>
      <c r="H327" s="358"/>
      <c r="I327" s="401"/>
      <c r="J327" s="402"/>
    </row>
    <row r="328" spans="1:10">
      <c r="A328" s="359" t="s">
        <v>809</v>
      </c>
      <c r="I328" s="403"/>
    </row>
    <row r="329" spans="1:10">
      <c r="I329" s="403"/>
    </row>
    <row r="330" spans="1:10" ht="15.75">
      <c r="A330" s="174" t="s">
        <v>390</v>
      </c>
      <c r="B330" s="39" t="s">
        <v>5</v>
      </c>
      <c r="C330" s="39" t="s">
        <v>6</v>
      </c>
      <c r="D330" s="39" t="s">
        <v>7</v>
      </c>
      <c r="E330" s="39" t="s">
        <v>393</v>
      </c>
      <c r="F330" s="39" t="s">
        <v>9</v>
      </c>
      <c r="G330" s="39" t="s">
        <v>412</v>
      </c>
      <c r="H330" s="39" t="s">
        <v>394</v>
      </c>
      <c r="I330" s="39" t="s">
        <v>395</v>
      </c>
    </row>
    <row r="331" spans="1:10" ht="15.75">
      <c r="A331" s="360">
        <v>1</v>
      </c>
      <c r="B331" s="1207" t="s">
        <v>810</v>
      </c>
      <c r="C331" s="362" t="s">
        <v>811</v>
      </c>
      <c r="D331" s="362"/>
      <c r="E331" s="363"/>
      <c r="F331" s="364"/>
      <c r="G331" s="364"/>
      <c r="H331" s="365">
        <f>SUM(H332:H345)</f>
        <v>164400000</v>
      </c>
      <c r="I331" s="387"/>
    </row>
    <row r="332" spans="1:10" ht="31.5">
      <c r="A332" s="360">
        <v>2</v>
      </c>
      <c r="B332" s="1207"/>
      <c r="C332" s="44" t="s">
        <v>812</v>
      </c>
      <c r="D332" s="366" t="s">
        <v>175</v>
      </c>
      <c r="E332" s="367">
        <v>12000000</v>
      </c>
      <c r="F332" s="366">
        <v>1</v>
      </c>
      <c r="G332" s="366">
        <v>1</v>
      </c>
      <c r="H332" s="368">
        <f t="shared" ref="H332:H345" si="27">G332*F332*E332</f>
        <v>12000000</v>
      </c>
      <c r="I332" s="387" t="s">
        <v>244</v>
      </c>
    </row>
    <row r="333" spans="1:10" ht="63">
      <c r="A333" s="360">
        <v>3</v>
      </c>
      <c r="B333" s="1207"/>
      <c r="C333" s="44" t="s">
        <v>813</v>
      </c>
      <c r="D333" s="44" t="s">
        <v>814</v>
      </c>
      <c r="E333" s="369">
        <f>7380000+((300000+150000)*2)</f>
        <v>8280000</v>
      </c>
      <c r="F333" s="366">
        <v>5</v>
      </c>
      <c r="G333" s="366">
        <v>1</v>
      </c>
      <c r="H333" s="368">
        <f t="shared" si="27"/>
        <v>41400000</v>
      </c>
      <c r="I333" s="361" t="s">
        <v>815</v>
      </c>
    </row>
    <row r="334" spans="1:10" ht="31.5">
      <c r="A334" s="360">
        <v>4</v>
      </c>
      <c r="B334" s="1207"/>
      <c r="C334" s="44" t="s">
        <v>816</v>
      </c>
      <c r="D334" s="44" t="s">
        <v>817</v>
      </c>
      <c r="E334" s="369">
        <v>300000</v>
      </c>
      <c r="F334" s="366">
        <v>15</v>
      </c>
      <c r="G334" s="366">
        <v>1</v>
      </c>
      <c r="H334" s="368">
        <f t="shared" si="27"/>
        <v>4500000</v>
      </c>
      <c r="I334" s="194" t="s">
        <v>818</v>
      </c>
    </row>
    <row r="335" spans="1:10" ht="31.5">
      <c r="A335" s="360">
        <v>5</v>
      </c>
      <c r="B335" s="1207"/>
      <c r="C335" s="44" t="s">
        <v>819</v>
      </c>
      <c r="D335" s="366" t="s">
        <v>67</v>
      </c>
      <c r="E335" s="367">
        <v>200000</v>
      </c>
      <c r="F335" s="366">
        <v>25</v>
      </c>
      <c r="G335" s="366">
        <v>1</v>
      </c>
      <c r="H335" s="368">
        <f t="shared" si="27"/>
        <v>5000000</v>
      </c>
      <c r="I335" s="387" t="s">
        <v>242</v>
      </c>
    </row>
    <row r="336" spans="1:10" ht="31.5">
      <c r="A336" s="360">
        <v>6</v>
      </c>
      <c r="B336" s="1207"/>
      <c r="C336" s="44" t="s">
        <v>176</v>
      </c>
      <c r="D336" s="44" t="s">
        <v>820</v>
      </c>
      <c r="E336" s="370">
        <v>250000</v>
      </c>
      <c r="F336" s="366">
        <v>40</v>
      </c>
      <c r="G336" s="366">
        <v>1</v>
      </c>
      <c r="H336" s="368">
        <f t="shared" si="27"/>
        <v>10000000</v>
      </c>
      <c r="I336" s="387" t="s">
        <v>244</v>
      </c>
    </row>
    <row r="337" spans="1:9" ht="31.5">
      <c r="A337" s="360">
        <v>7</v>
      </c>
      <c r="B337" s="1207"/>
      <c r="C337" s="44" t="s">
        <v>177</v>
      </c>
      <c r="D337" s="44" t="s">
        <v>814</v>
      </c>
      <c r="E337" s="370">
        <v>70000</v>
      </c>
      <c r="F337" s="366">
        <v>40</v>
      </c>
      <c r="G337" s="366">
        <v>2</v>
      </c>
      <c r="H337" s="368">
        <f t="shared" si="27"/>
        <v>5600000</v>
      </c>
      <c r="I337" s="387" t="s">
        <v>244</v>
      </c>
    </row>
    <row r="338" spans="1:9" ht="15.75">
      <c r="A338" s="360">
        <v>8</v>
      </c>
      <c r="B338" s="1207"/>
      <c r="C338" s="44" t="s">
        <v>179</v>
      </c>
      <c r="D338" s="44" t="s">
        <v>245</v>
      </c>
      <c r="E338" s="367">
        <v>50000</v>
      </c>
      <c r="F338" s="366">
        <v>40</v>
      </c>
      <c r="G338" s="366">
        <v>1</v>
      </c>
      <c r="H338" s="368">
        <f t="shared" si="27"/>
        <v>2000000</v>
      </c>
      <c r="I338" s="387" t="s">
        <v>244</v>
      </c>
    </row>
    <row r="339" spans="1:9" ht="15.75">
      <c r="A339" s="360">
        <v>9</v>
      </c>
      <c r="B339" s="1207"/>
      <c r="C339" s="44" t="s">
        <v>282</v>
      </c>
      <c r="D339" s="44" t="s">
        <v>245</v>
      </c>
      <c r="E339" s="367">
        <v>50000</v>
      </c>
      <c r="F339" s="366">
        <v>40</v>
      </c>
      <c r="G339" s="366">
        <v>1</v>
      </c>
      <c r="H339" s="368">
        <f t="shared" si="27"/>
        <v>2000000</v>
      </c>
      <c r="I339" s="387" t="s">
        <v>244</v>
      </c>
    </row>
    <row r="340" spans="1:9" ht="15.75">
      <c r="A340" s="360">
        <v>10</v>
      </c>
      <c r="B340" s="1207"/>
      <c r="C340" s="44" t="s">
        <v>821</v>
      </c>
      <c r="D340" s="366" t="s">
        <v>67</v>
      </c>
      <c r="E340" s="367">
        <v>1000000</v>
      </c>
      <c r="F340" s="366">
        <v>1</v>
      </c>
      <c r="G340" s="366">
        <v>1</v>
      </c>
      <c r="H340" s="371">
        <f t="shared" si="27"/>
        <v>1000000</v>
      </c>
      <c r="I340" s="387" t="s">
        <v>244</v>
      </c>
    </row>
    <row r="341" spans="1:9" ht="15.75">
      <c r="A341" s="360">
        <v>11</v>
      </c>
      <c r="B341" s="1207"/>
      <c r="C341" s="44" t="s">
        <v>822</v>
      </c>
      <c r="D341" s="44" t="s">
        <v>245</v>
      </c>
      <c r="E341" s="367">
        <v>1000000</v>
      </c>
      <c r="F341" s="366">
        <v>5</v>
      </c>
      <c r="G341" s="366">
        <v>1</v>
      </c>
      <c r="H341" s="372">
        <f t="shared" si="27"/>
        <v>5000000</v>
      </c>
      <c r="I341" s="387" t="s">
        <v>244</v>
      </c>
    </row>
    <row r="342" spans="1:9" ht="15.75">
      <c r="A342" s="360">
        <v>12</v>
      </c>
      <c r="B342" s="1207"/>
      <c r="C342" s="44" t="s">
        <v>823</v>
      </c>
      <c r="D342" s="366" t="s">
        <v>67</v>
      </c>
      <c r="E342" s="367">
        <v>300000</v>
      </c>
      <c r="F342" s="366">
        <v>1</v>
      </c>
      <c r="G342" s="366">
        <v>1</v>
      </c>
      <c r="H342" s="371">
        <f t="shared" si="27"/>
        <v>300000</v>
      </c>
      <c r="I342" s="387" t="s">
        <v>244</v>
      </c>
    </row>
    <row r="343" spans="1:9" ht="15.75">
      <c r="A343" s="360">
        <v>13</v>
      </c>
      <c r="B343" s="1207"/>
      <c r="C343" s="44" t="s">
        <v>199</v>
      </c>
      <c r="D343" s="44" t="s">
        <v>181</v>
      </c>
      <c r="E343" s="367">
        <v>200000</v>
      </c>
      <c r="F343" s="366">
        <v>3</v>
      </c>
      <c r="G343" s="366">
        <v>1</v>
      </c>
      <c r="H343" s="371">
        <f t="shared" si="27"/>
        <v>600000</v>
      </c>
      <c r="I343" s="387" t="s">
        <v>244</v>
      </c>
    </row>
    <row r="344" spans="1:9" ht="31.5">
      <c r="A344" s="360">
        <v>14</v>
      </c>
      <c r="B344" s="1207"/>
      <c r="C344" s="44" t="s">
        <v>824</v>
      </c>
      <c r="D344" s="366" t="s">
        <v>825</v>
      </c>
      <c r="E344" s="367">
        <v>1000000</v>
      </c>
      <c r="F344" s="366">
        <v>15</v>
      </c>
      <c r="G344" s="366">
        <v>2</v>
      </c>
      <c r="H344" s="368">
        <f t="shared" si="27"/>
        <v>30000000</v>
      </c>
      <c r="I344" s="387" t="s">
        <v>378</v>
      </c>
    </row>
    <row r="345" spans="1:9" ht="31.5">
      <c r="A345" s="360">
        <v>15</v>
      </c>
      <c r="B345" s="1207"/>
      <c r="C345" s="49" t="s">
        <v>826</v>
      </c>
      <c r="D345" s="49" t="s">
        <v>820</v>
      </c>
      <c r="E345" s="373">
        <v>600000</v>
      </c>
      <c r="F345" s="45">
        <v>15</v>
      </c>
      <c r="G345" s="45">
        <f>(1+1.5)*2</f>
        <v>5</v>
      </c>
      <c r="H345" s="374">
        <f t="shared" si="27"/>
        <v>45000000</v>
      </c>
      <c r="I345" s="185" t="s">
        <v>130</v>
      </c>
    </row>
    <row r="347" spans="1:9">
      <c r="A347" s="359" t="s">
        <v>827</v>
      </c>
    </row>
    <row r="349" spans="1:9" ht="15.75">
      <c r="A349" s="174" t="s">
        <v>390</v>
      </c>
      <c r="B349" s="39" t="s">
        <v>5</v>
      </c>
      <c r="C349" s="39" t="s">
        <v>6</v>
      </c>
      <c r="D349" s="39" t="s">
        <v>7</v>
      </c>
      <c r="E349" s="39" t="s">
        <v>393</v>
      </c>
      <c r="F349" s="39" t="s">
        <v>9</v>
      </c>
      <c r="G349" s="39" t="s">
        <v>412</v>
      </c>
      <c r="H349" s="39" t="s">
        <v>394</v>
      </c>
      <c r="I349" s="39" t="s">
        <v>395</v>
      </c>
    </row>
    <row r="350" spans="1:9" ht="15.75">
      <c r="A350" s="360">
        <v>1</v>
      </c>
      <c r="B350" s="1312" t="s">
        <v>828</v>
      </c>
      <c r="C350" s="1306" t="s">
        <v>103</v>
      </c>
      <c r="D350" s="1307"/>
      <c r="E350" s="1307"/>
      <c r="F350" s="376"/>
      <c r="G350" s="376"/>
      <c r="H350" s="365">
        <f>SUM(H352:H367)+H368/20</f>
        <v>38571625</v>
      </c>
      <c r="I350" s="44"/>
    </row>
    <row r="351" spans="1:9" ht="15.75">
      <c r="A351" s="360"/>
      <c r="B351" s="1312"/>
      <c r="C351" s="377" t="s">
        <v>829</v>
      </c>
      <c r="D351" s="237"/>
      <c r="E351" s="237"/>
      <c r="F351" s="376"/>
      <c r="G351" s="376"/>
      <c r="H351" s="365">
        <f>SUM(H352:H367)</f>
        <v>30795125</v>
      </c>
      <c r="I351" s="44"/>
    </row>
    <row r="352" spans="1:9" ht="31.5">
      <c r="A352" s="360">
        <v>2</v>
      </c>
      <c r="B352" s="1312"/>
      <c r="C352" s="378" t="s">
        <v>830</v>
      </c>
      <c r="D352" s="366" t="s">
        <v>175</v>
      </c>
      <c r="E352" s="379">
        <v>8000000</v>
      </c>
      <c r="F352" s="380">
        <v>1</v>
      </c>
      <c r="G352" s="380">
        <v>1</v>
      </c>
      <c r="H352" s="368">
        <f t="shared" ref="H352:H357" si="28">E352*F352*G352</f>
        <v>8000000</v>
      </c>
      <c r="I352" s="404" t="s">
        <v>831</v>
      </c>
    </row>
    <row r="353" spans="1:11" ht="31.5">
      <c r="A353" s="360">
        <v>3</v>
      </c>
      <c r="B353" s="1312"/>
      <c r="C353" s="378" t="s">
        <v>832</v>
      </c>
      <c r="D353" s="366" t="s">
        <v>241</v>
      </c>
      <c r="E353" s="379"/>
      <c r="F353" s="380"/>
      <c r="G353" s="380"/>
      <c r="H353" s="368">
        <f t="shared" si="28"/>
        <v>0</v>
      </c>
      <c r="I353" s="404" t="s">
        <v>374</v>
      </c>
    </row>
    <row r="354" spans="1:11" ht="47.25">
      <c r="A354" s="360">
        <v>4</v>
      </c>
      <c r="B354" s="1312"/>
      <c r="C354" s="381" t="s">
        <v>833</v>
      </c>
      <c r="D354" s="45" t="s">
        <v>184</v>
      </c>
      <c r="E354" s="382"/>
      <c r="F354" s="383"/>
      <c r="G354" s="380"/>
      <c r="H354" s="374">
        <f t="shared" si="28"/>
        <v>0</v>
      </c>
      <c r="I354" s="49" t="s">
        <v>382</v>
      </c>
    </row>
    <row r="355" spans="1:11" ht="15.75">
      <c r="A355" s="360">
        <v>5</v>
      </c>
      <c r="B355" s="1312"/>
      <c r="C355" s="378" t="s">
        <v>834</v>
      </c>
      <c r="D355" s="366" t="s">
        <v>67</v>
      </c>
      <c r="E355" s="379">
        <v>2500000</v>
      </c>
      <c r="F355" s="380">
        <v>1</v>
      </c>
      <c r="G355" s="380">
        <v>1</v>
      </c>
      <c r="H355" s="368">
        <f t="shared" si="28"/>
        <v>2500000</v>
      </c>
      <c r="I355" s="387" t="s">
        <v>236</v>
      </c>
    </row>
    <row r="356" spans="1:11" ht="31.5">
      <c r="A356" s="360">
        <v>6</v>
      </c>
      <c r="B356" s="1312"/>
      <c r="C356" s="378" t="s">
        <v>835</v>
      </c>
      <c r="D356" s="366" t="s">
        <v>241</v>
      </c>
      <c r="E356" s="384">
        <v>300000</v>
      </c>
      <c r="F356" s="380">
        <v>4</v>
      </c>
      <c r="G356" s="380">
        <v>1</v>
      </c>
      <c r="H356" s="368">
        <f t="shared" si="28"/>
        <v>1200000</v>
      </c>
      <c r="I356" s="387" t="s">
        <v>242</v>
      </c>
    </row>
    <row r="357" spans="1:11" ht="15.75">
      <c r="A357" s="360">
        <v>7</v>
      </c>
      <c r="B357" s="1312"/>
      <c r="C357" s="385" t="s">
        <v>836</v>
      </c>
      <c r="D357" s="366" t="s">
        <v>67</v>
      </c>
      <c r="E357" s="384">
        <v>200000</v>
      </c>
      <c r="F357" s="380">
        <v>19</v>
      </c>
      <c r="G357" s="380">
        <v>1</v>
      </c>
      <c r="H357" s="368">
        <f t="shared" si="28"/>
        <v>3800000</v>
      </c>
      <c r="I357" s="387" t="s">
        <v>242</v>
      </c>
    </row>
    <row r="358" spans="1:11" ht="15.75">
      <c r="A358" s="360">
        <v>8</v>
      </c>
      <c r="B358" s="1312"/>
      <c r="C358" s="385" t="s">
        <v>837</v>
      </c>
      <c r="D358" s="366" t="s">
        <v>377</v>
      </c>
      <c r="E358" s="384"/>
      <c r="F358" s="380"/>
      <c r="G358" s="380"/>
      <c r="H358" s="368"/>
      <c r="I358" s="387" t="s">
        <v>378</v>
      </c>
    </row>
    <row r="359" spans="1:11" ht="15.75">
      <c r="A359" s="360">
        <v>9</v>
      </c>
      <c r="B359" s="1312"/>
      <c r="C359" s="385" t="s">
        <v>838</v>
      </c>
      <c r="D359" s="366" t="s">
        <v>67</v>
      </c>
      <c r="E359" s="384"/>
      <c r="F359" s="380"/>
      <c r="G359" s="380"/>
      <c r="H359" s="368">
        <f t="shared" ref="H359:H367" si="29">E359*F359*G359</f>
        <v>0</v>
      </c>
      <c r="I359" s="387" t="s">
        <v>130</v>
      </c>
    </row>
    <row r="360" spans="1:11" ht="15.75">
      <c r="A360" s="360">
        <v>10</v>
      </c>
      <c r="B360" s="1312"/>
      <c r="C360" s="386" t="s">
        <v>839</v>
      </c>
      <c r="D360" s="387" t="s">
        <v>67</v>
      </c>
      <c r="E360" s="388">
        <v>200000</v>
      </c>
      <c r="F360" s="389">
        <v>23</v>
      </c>
      <c r="G360" s="380">
        <v>1</v>
      </c>
      <c r="H360" s="368">
        <f t="shared" si="29"/>
        <v>4600000</v>
      </c>
      <c r="I360" s="1265" t="s">
        <v>244</v>
      </c>
    </row>
    <row r="361" spans="1:11" ht="15.75">
      <c r="A361" s="360">
        <v>11</v>
      </c>
      <c r="B361" s="1312"/>
      <c r="C361" s="386" t="s">
        <v>177</v>
      </c>
      <c r="D361" s="387" t="s">
        <v>67</v>
      </c>
      <c r="E361" s="388">
        <v>50000</v>
      </c>
      <c r="F361" s="389">
        <v>23</v>
      </c>
      <c r="G361" s="389">
        <v>2</v>
      </c>
      <c r="H361" s="368">
        <f t="shared" si="29"/>
        <v>2300000</v>
      </c>
      <c r="I361" s="1266"/>
    </row>
    <row r="362" spans="1:11" ht="15.75">
      <c r="A362" s="360">
        <v>12</v>
      </c>
      <c r="B362" s="1312"/>
      <c r="C362" s="386" t="s">
        <v>179</v>
      </c>
      <c r="D362" s="387" t="s">
        <v>67</v>
      </c>
      <c r="E362" s="388">
        <v>50000</v>
      </c>
      <c r="F362" s="389">
        <f>F361</f>
        <v>23</v>
      </c>
      <c r="G362" s="380">
        <v>1</v>
      </c>
      <c r="H362" s="368">
        <f t="shared" si="29"/>
        <v>1150000</v>
      </c>
      <c r="I362" s="1266"/>
    </row>
    <row r="363" spans="1:11" ht="15.75">
      <c r="A363" s="360">
        <v>13</v>
      </c>
      <c r="B363" s="1312"/>
      <c r="C363" s="386" t="s">
        <v>554</v>
      </c>
      <c r="D363" s="387" t="s">
        <v>67</v>
      </c>
      <c r="E363" s="388">
        <v>50000</v>
      </c>
      <c r="F363" s="389">
        <f>F362</f>
        <v>23</v>
      </c>
      <c r="G363" s="380">
        <v>1</v>
      </c>
      <c r="H363" s="368">
        <f t="shared" si="29"/>
        <v>1150000</v>
      </c>
      <c r="I363" s="1267"/>
    </row>
    <row r="364" spans="1:11" ht="15.75">
      <c r="A364" s="360">
        <v>14</v>
      </c>
      <c r="B364" s="1312"/>
      <c r="C364" s="385" t="s">
        <v>840</v>
      </c>
      <c r="D364" s="366" t="s">
        <v>73</v>
      </c>
      <c r="E364" s="390">
        <v>1000000</v>
      </c>
      <c r="F364" s="380">
        <v>1</v>
      </c>
      <c r="G364" s="380">
        <v>1</v>
      </c>
      <c r="H364" s="368">
        <f t="shared" si="29"/>
        <v>1000000</v>
      </c>
      <c r="I364" s="1265" t="s">
        <v>244</v>
      </c>
    </row>
    <row r="365" spans="1:11" ht="15.75">
      <c r="A365" s="360">
        <v>15</v>
      </c>
      <c r="B365" s="1312"/>
      <c r="C365" s="385" t="s">
        <v>841</v>
      </c>
      <c r="D365" s="366" t="s">
        <v>73</v>
      </c>
      <c r="E365" s="390">
        <v>300000</v>
      </c>
      <c r="F365" s="380">
        <v>1</v>
      </c>
      <c r="G365" s="380">
        <v>1</v>
      </c>
      <c r="H365" s="368">
        <f t="shared" si="29"/>
        <v>300000</v>
      </c>
      <c r="I365" s="1266"/>
    </row>
    <row r="366" spans="1:11" ht="15.75">
      <c r="A366" s="360">
        <v>16</v>
      </c>
      <c r="B366" s="1312"/>
      <c r="C366" s="385" t="s">
        <v>199</v>
      </c>
      <c r="D366" s="366" t="s">
        <v>73</v>
      </c>
      <c r="E366" s="390">
        <v>200000</v>
      </c>
      <c r="F366" s="380">
        <v>3</v>
      </c>
      <c r="G366" s="380">
        <v>1</v>
      </c>
      <c r="H366" s="368">
        <f t="shared" si="29"/>
        <v>600000</v>
      </c>
      <c r="I366" s="1267"/>
    </row>
    <row r="367" spans="1:11" ht="15.75">
      <c r="A367" s="360">
        <v>17</v>
      </c>
      <c r="B367" s="1312"/>
      <c r="C367" s="385" t="s">
        <v>842</v>
      </c>
      <c r="D367" s="366" t="s">
        <v>843</v>
      </c>
      <c r="E367" s="390">
        <v>3000</v>
      </c>
      <c r="F367" s="391">
        <f>11187/8</f>
        <v>1398.375</v>
      </c>
      <c r="G367" s="380">
        <v>1</v>
      </c>
      <c r="H367" s="368">
        <f t="shared" si="29"/>
        <v>4195125</v>
      </c>
      <c r="I367" s="194" t="s">
        <v>844</v>
      </c>
    </row>
    <row r="368" spans="1:11" ht="31.5">
      <c r="A368" s="360"/>
      <c r="B368" s="375"/>
      <c r="C368" s="377" t="s">
        <v>845</v>
      </c>
      <c r="D368" s="366"/>
      <c r="E368" s="390"/>
      <c r="F368" s="391"/>
      <c r="G368" s="380"/>
      <c r="H368" s="392">
        <f>SUM(H369:H373)</f>
        <v>155530000</v>
      </c>
      <c r="I368" s="194"/>
      <c r="K368" s="118"/>
    </row>
    <row r="369" spans="1:11" ht="15.75">
      <c r="A369" s="360"/>
      <c r="B369" s="375"/>
      <c r="C369" s="385" t="s">
        <v>832</v>
      </c>
      <c r="D369" s="366" t="s">
        <v>241</v>
      </c>
      <c r="E369" s="390">
        <v>8280000</v>
      </c>
      <c r="F369" s="391">
        <v>2</v>
      </c>
      <c r="G369" s="380">
        <v>5</v>
      </c>
      <c r="H369" s="368">
        <f t="shared" ref="H369:H373" si="30">E369*F369*G369</f>
        <v>82800000</v>
      </c>
      <c r="I369" s="194"/>
      <c r="K369" s="118"/>
    </row>
    <row r="370" spans="1:11" ht="15.75">
      <c r="A370" s="360"/>
      <c r="B370" s="375"/>
      <c r="C370" s="385" t="s">
        <v>833</v>
      </c>
      <c r="D370" s="366" t="s">
        <v>184</v>
      </c>
      <c r="E370" s="390">
        <v>6746000</v>
      </c>
      <c r="F370" s="391">
        <v>1</v>
      </c>
      <c r="G370" s="380">
        <v>5</v>
      </c>
      <c r="H370" s="368">
        <f t="shared" si="30"/>
        <v>33730000</v>
      </c>
      <c r="I370" s="194"/>
    </row>
    <row r="371" spans="1:11" ht="15.75">
      <c r="A371" s="360"/>
      <c r="B371" s="375"/>
      <c r="C371" s="385" t="s">
        <v>846</v>
      </c>
      <c r="D371" s="366" t="s">
        <v>67</v>
      </c>
      <c r="E371" s="384">
        <v>200000</v>
      </c>
      <c r="F371" s="380">
        <f t="shared" ref="F371:F373" si="31">2*3</f>
        <v>6</v>
      </c>
      <c r="G371" s="380">
        <v>5</v>
      </c>
      <c r="H371" s="368">
        <f t="shared" si="30"/>
        <v>6000000</v>
      </c>
      <c r="I371" s="194"/>
    </row>
    <row r="372" spans="1:11" ht="15.75">
      <c r="A372" s="360"/>
      <c r="B372" s="375"/>
      <c r="C372" s="385" t="s">
        <v>837</v>
      </c>
      <c r="D372" s="366" t="s">
        <v>377</v>
      </c>
      <c r="E372" s="384">
        <v>800000</v>
      </c>
      <c r="F372" s="380">
        <f t="shared" si="31"/>
        <v>6</v>
      </c>
      <c r="G372" s="380">
        <v>5</v>
      </c>
      <c r="H372" s="368">
        <f t="shared" si="30"/>
        <v>24000000</v>
      </c>
      <c r="I372" s="194"/>
    </row>
    <row r="373" spans="1:11" ht="15.75">
      <c r="A373" s="360"/>
      <c r="B373" s="375"/>
      <c r="C373" s="385" t="s">
        <v>838</v>
      </c>
      <c r="D373" s="366" t="s">
        <v>67</v>
      </c>
      <c r="E373" s="384">
        <v>300000</v>
      </c>
      <c r="F373" s="380">
        <f t="shared" si="31"/>
        <v>6</v>
      </c>
      <c r="G373" s="380">
        <v>5</v>
      </c>
      <c r="H373" s="368">
        <f t="shared" si="30"/>
        <v>9000000</v>
      </c>
      <c r="I373" s="194"/>
    </row>
    <row r="375" spans="1:11">
      <c r="A375" s="359" t="s">
        <v>847</v>
      </c>
    </row>
    <row r="377" spans="1:11" ht="15.75">
      <c r="A377" s="174" t="s">
        <v>390</v>
      </c>
      <c r="B377" s="39" t="s">
        <v>5</v>
      </c>
      <c r="C377" s="39" t="s">
        <v>6</v>
      </c>
      <c r="D377" s="39" t="s">
        <v>7</v>
      </c>
      <c r="E377" s="39" t="s">
        <v>393</v>
      </c>
      <c r="F377" s="39" t="s">
        <v>9</v>
      </c>
      <c r="G377" s="39" t="s">
        <v>412</v>
      </c>
      <c r="H377" s="39" t="s">
        <v>394</v>
      </c>
      <c r="I377" s="39" t="s">
        <v>395</v>
      </c>
    </row>
    <row r="378" spans="1:11" ht="33.950000000000003" customHeight="1">
      <c r="A378" s="22">
        <v>1</v>
      </c>
      <c r="B378" s="1313" t="s">
        <v>848</v>
      </c>
      <c r="C378" s="1317" t="s">
        <v>849</v>
      </c>
      <c r="D378" s="1318"/>
      <c r="E378" s="1318"/>
      <c r="F378" s="1318"/>
      <c r="G378" s="1319"/>
      <c r="H378" s="393">
        <f>SUM(H379:H391)</f>
        <v>120876000</v>
      </c>
      <c r="I378" s="397"/>
    </row>
    <row r="379" spans="1:11" ht="47.25">
      <c r="A379" s="22">
        <v>2</v>
      </c>
      <c r="B379" s="1314"/>
      <c r="C379" s="394" t="s">
        <v>174</v>
      </c>
      <c r="D379" s="395" t="s">
        <v>175</v>
      </c>
      <c r="E379" s="396">
        <v>8000000</v>
      </c>
      <c r="F379" s="397">
        <v>2</v>
      </c>
      <c r="G379" s="397">
        <v>2</v>
      </c>
      <c r="H379" s="398">
        <f t="shared" ref="H379:H391" si="32">G379*F379*E379</f>
        <v>32000000</v>
      </c>
      <c r="I379" s="1274" t="s">
        <v>850</v>
      </c>
    </row>
    <row r="380" spans="1:11" ht="15.75">
      <c r="A380" s="22">
        <v>3</v>
      </c>
      <c r="B380" s="1314"/>
      <c r="C380" s="394" t="s">
        <v>176</v>
      </c>
      <c r="D380" s="395" t="s">
        <v>67</v>
      </c>
      <c r="E380" s="396">
        <v>200000</v>
      </c>
      <c r="F380" s="397">
        <v>20</v>
      </c>
      <c r="G380" s="397">
        <v>2</v>
      </c>
      <c r="H380" s="398">
        <f t="shared" si="32"/>
        <v>8000000</v>
      </c>
      <c r="I380" s="1275"/>
    </row>
    <row r="381" spans="1:11" ht="15.75">
      <c r="A381" s="22">
        <v>4</v>
      </c>
      <c r="B381" s="1314"/>
      <c r="C381" s="394" t="s">
        <v>177</v>
      </c>
      <c r="D381" s="395" t="s">
        <v>178</v>
      </c>
      <c r="E381" s="396">
        <v>60000</v>
      </c>
      <c r="F381" s="397">
        <v>20</v>
      </c>
      <c r="G381" s="397">
        <f>4*2</f>
        <v>8</v>
      </c>
      <c r="H381" s="398">
        <f t="shared" si="32"/>
        <v>9600000</v>
      </c>
      <c r="I381" s="1275"/>
    </row>
    <row r="382" spans="1:11" ht="15.75">
      <c r="A382" s="22">
        <v>5</v>
      </c>
      <c r="B382" s="1314"/>
      <c r="C382" s="394" t="s">
        <v>179</v>
      </c>
      <c r="D382" s="395" t="s">
        <v>181</v>
      </c>
      <c r="E382" s="396">
        <v>50000</v>
      </c>
      <c r="F382" s="397">
        <v>20</v>
      </c>
      <c r="G382" s="397">
        <f>1*2</f>
        <v>2</v>
      </c>
      <c r="H382" s="398">
        <f t="shared" si="32"/>
        <v>2000000</v>
      </c>
      <c r="I382" s="1275"/>
    </row>
    <row r="383" spans="1:11" ht="15.75">
      <c r="A383" s="22">
        <v>6</v>
      </c>
      <c r="B383" s="1314"/>
      <c r="C383" s="394" t="s">
        <v>538</v>
      </c>
      <c r="D383" s="395" t="s">
        <v>181</v>
      </c>
      <c r="E383" s="396">
        <v>50000</v>
      </c>
      <c r="F383" s="397">
        <v>20</v>
      </c>
      <c r="G383" s="397">
        <v>2</v>
      </c>
      <c r="H383" s="398">
        <f t="shared" si="32"/>
        <v>2000000</v>
      </c>
      <c r="I383" s="1275"/>
    </row>
    <row r="384" spans="1:11" ht="31.5">
      <c r="A384" s="22">
        <v>7</v>
      </c>
      <c r="B384" s="1314"/>
      <c r="C384" s="394" t="s">
        <v>542</v>
      </c>
      <c r="D384" s="395" t="s">
        <v>67</v>
      </c>
      <c r="E384" s="396">
        <v>200000</v>
      </c>
      <c r="F384" s="397">
        <v>14</v>
      </c>
      <c r="G384" s="397">
        <v>2</v>
      </c>
      <c r="H384" s="398">
        <f t="shared" si="32"/>
        <v>5600000</v>
      </c>
      <c r="I384" s="1275"/>
    </row>
    <row r="385" spans="1:9" ht="31.5">
      <c r="A385" s="22">
        <v>8</v>
      </c>
      <c r="B385" s="1314"/>
      <c r="C385" s="394" t="s">
        <v>851</v>
      </c>
      <c r="D385" s="397" t="s">
        <v>137</v>
      </c>
      <c r="E385" s="396">
        <v>300000</v>
      </c>
      <c r="F385" s="397">
        <v>12</v>
      </c>
      <c r="G385" s="397">
        <v>2</v>
      </c>
      <c r="H385" s="398">
        <f t="shared" si="32"/>
        <v>7200000</v>
      </c>
      <c r="I385" s="1275"/>
    </row>
    <row r="386" spans="1:9" ht="31.5">
      <c r="A386" s="22">
        <v>9</v>
      </c>
      <c r="B386" s="1314"/>
      <c r="C386" s="394" t="s">
        <v>852</v>
      </c>
      <c r="D386" s="397" t="s">
        <v>341</v>
      </c>
      <c r="E386" s="396">
        <v>800000</v>
      </c>
      <c r="F386" s="397">
        <f>2*3</f>
        <v>6</v>
      </c>
      <c r="G386" s="397">
        <v>2</v>
      </c>
      <c r="H386" s="398">
        <f t="shared" si="32"/>
        <v>9600000</v>
      </c>
      <c r="I386" s="1275"/>
    </row>
    <row r="387" spans="1:9" ht="47.25">
      <c r="A387" s="22">
        <v>10</v>
      </c>
      <c r="B387" s="1314"/>
      <c r="C387" s="394" t="s">
        <v>853</v>
      </c>
      <c r="D387" s="397" t="s">
        <v>184</v>
      </c>
      <c r="E387" s="405">
        <v>3746000</v>
      </c>
      <c r="F387" s="397">
        <v>1</v>
      </c>
      <c r="G387" s="397">
        <v>2</v>
      </c>
      <c r="H387" s="398">
        <f t="shared" si="32"/>
        <v>7492000</v>
      </c>
      <c r="I387" s="1275"/>
    </row>
    <row r="388" spans="1:9" ht="47.25">
      <c r="A388" s="22">
        <v>11</v>
      </c>
      <c r="B388" s="1314"/>
      <c r="C388" s="394" t="s">
        <v>854</v>
      </c>
      <c r="D388" s="397" t="s">
        <v>129</v>
      </c>
      <c r="E388" s="406">
        <v>6746000</v>
      </c>
      <c r="F388" s="397">
        <v>2</v>
      </c>
      <c r="G388" s="397">
        <v>2</v>
      </c>
      <c r="H388" s="407">
        <f t="shared" si="32"/>
        <v>26984000</v>
      </c>
      <c r="I388" s="1275"/>
    </row>
    <row r="389" spans="1:9" ht="31.5">
      <c r="A389" s="22">
        <v>12</v>
      </c>
      <c r="B389" s="1314"/>
      <c r="C389" s="394" t="s">
        <v>186</v>
      </c>
      <c r="D389" s="395" t="s">
        <v>181</v>
      </c>
      <c r="E389" s="396">
        <v>1000000</v>
      </c>
      <c r="F389" s="397">
        <v>1</v>
      </c>
      <c r="G389" s="397">
        <v>2</v>
      </c>
      <c r="H389" s="398">
        <f t="shared" si="32"/>
        <v>2000000</v>
      </c>
      <c r="I389" s="1275"/>
    </row>
    <row r="390" spans="1:9" ht="15.75">
      <c r="A390" s="22">
        <v>13</v>
      </c>
      <c r="B390" s="1314"/>
      <c r="C390" s="394" t="s">
        <v>855</v>
      </c>
      <c r="D390" s="397" t="s">
        <v>404</v>
      </c>
      <c r="E390" s="396">
        <v>200000</v>
      </c>
      <c r="F390" s="397">
        <v>40</v>
      </c>
      <c r="G390" s="397">
        <v>1</v>
      </c>
      <c r="H390" s="398">
        <f t="shared" si="32"/>
        <v>8000000</v>
      </c>
      <c r="I390" s="1275"/>
    </row>
    <row r="391" spans="1:9" ht="15.75">
      <c r="A391" s="22">
        <v>14</v>
      </c>
      <c r="B391" s="1314"/>
      <c r="C391" s="408" t="s">
        <v>199</v>
      </c>
      <c r="D391" s="409" t="s">
        <v>181</v>
      </c>
      <c r="E391" s="410">
        <v>200000</v>
      </c>
      <c r="F391" s="411">
        <v>1</v>
      </c>
      <c r="G391" s="411">
        <v>2</v>
      </c>
      <c r="H391" s="398">
        <f t="shared" si="32"/>
        <v>400000</v>
      </c>
      <c r="I391" s="1276"/>
    </row>
    <row r="392" spans="1:9" ht="15.75">
      <c r="A392" s="1320" t="s">
        <v>856</v>
      </c>
      <c r="B392" s="1320"/>
      <c r="C392" s="1320"/>
      <c r="D392" s="1320"/>
      <c r="E392" s="1320"/>
      <c r="F392" s="1320"/>
      <c r="G392" s="1320"/>
      <c r="H392" s="398">
        <f>H378/40</f>
        <v>3021900</v>
      </c>
      <c r="I392" s="421"/>
    </row>
    <row r="393" spans="1:9" ht="15.75">
      <c r="A393" s="412"/>
      <c r="B393" s="412"/>
      <c r="C393" s="412"/>
      <c r="D393" s="412"/>
      <c r="E393" s="412"/>
      <c r="F393" s="412"/>
      <c r="G393" s="412"/>
      <c r="H393" s="398"/>
      <c r="I393" s="421"/>
    </row>
    <row r="394" spans="1:9" ht="15.75">
      <c r="A394" s="413" t="s">
        <v>857</v>
      </c>
      <c r="B394" s="412"/>
      <c r="C394" s="412"/>
      <c r="D394" s="412"/>
      <c r="E394" s="412"/>
      <c r="F394" s="412"/>
      <c r="G394" s="412"/>
      <c r="H394" s="398"/>
      <c r="I394" s="421"/>
    </row>
    <row r="395" spans="1:9" ht="15.75">
      <c r="A395" s="360">
        <v>1</v>
      </c>
      <c r="B395" s="1311" t="s">
        <v>858</v>
      </c>
      <c r="C395" s="1306" t="s">
        <v>859</v>
      </c>
      <c r="D395" s="1307"/>
      <c r="E395" s="1307"/>
      <c r="F395" s="238"/>
      <c r="G395" s="238"/>
      <c r="H395" s="393">
        <f>SUM(H396:H409)</f>
        <v>95700000</v>
      </c>
      <c r="I395" s="422"/>
    </row>
    <row r="396" spans="1:9" ht="47.25">
      <c r="A396" s="360">
        <v>2</v>
      </c>
      <c r="B396" s="1311"/>
      <c r="C396" s="213" t="s">
        <v>174</v>
      </c>
      <c r="D396" s="214" t="s">
        <v>175</v>
      </c>
      <c r="E396" s="215">
        <v>8000000</v>
      </c>
      <c r="F396" s="188">
        <v>1</v>
      </c>
      <c r="G396" s="188">
        <v>2</v>
      </c>
      <c r="H396" s="216">
        <f t="shared" ref="H396:H409" si="33">E396*F396*G396</f>
        <v>16000000</v>
      </c>
      <c r="I396" s="212"/>
    </row>
    <row r="397" spans="1:9" ht="15.75">
      <c r="A397" s="360">
        <v>3</v>
      </c>
      <c r="B397" s="1311"/>
      <c r="C397" s="213" t="s">
        <v>176</v>
      </c>
      <c r="D397" s="214" t="s">
        <v>67</v>
      </c>
      <c r="E397" s="215">
        <v>200000</v>
      </c>
      <c r="F397" s="188">
        <v>35</v>
      </c>
      <c r="G397" s="188">
        <v>2</v>
      </c>
      <c r="H397" s="216">
        <f t="shared" si="33"/>
        <v>14000000</v>
      </c>
      <c r="I397" s="1277" t="s">
        <v>244</v>
      </c>
    </row>
    <row r="398" spans="1:9" ht="15.75">
      <c r="A398" s="360">
        <v>4</v>
      </c>
      <c r="B398" s="1311"/>
      <c r="C398" s="213" t="s">
        <v>177</v>
      </c>
      <c r="D398" s="214" t="s">
        <v>178</v>
      </c>
      <c r="E398" s="215">
        <v>60000</v>
      </c>
      <c r="F398" s="188">
        <v>35</v>
      </c>
      <c r="G398" s="188">
        <v>4</v>
      </c>
      <c r="H398" s="216">
        <f t="shared" si="33"/>
        <v>8400000</v>
      </c>
      <c r="I398" s="1278"/>
    </row>
    <row r="399" spans="1:9" ht="15.75">
      <c r="A399" s="360">
        <v>5</v>
      </c>
      <c r="B399" s="1311"/>
      <c r="C399" s="213" t="s">
        <v>179</v>
      </c>
      <c r="D399" s="214" t="s">
        <v>181</v>
      </c>
      <c r="E399" s="215">
        <v>50000</v>
      </c>
      <c r="F399" s="188">
        <v>30</v>
      </c>
      <c r="G399" s="188">
        <v>1</v>
      </c>
      <c r="H399" s="216">
        <f t="shared" si="33"/>
        <v>1500000</v>
      </c>
      <c r="I399" s="1278"/>
    </row>
    <row r="400" spans="1:9" ht="15.75">
      <c r="A400" s="360">
        <v>6</v>
      </c>
      <c r="B400" s="1311"/>
      <c r="C400" s="213" t="s">
        <v>538</v>
      </c>
      <c r="D400" s="214" t="s">
        <v>181</v>
      </c>
      <c r="E400" s="215">
        <v>50000</v>
      </c>
      <c r="F400" s="188">
        <v>30</v>
      </c>
      <c r="G400" s="188">
        <v>1</v>
      </c>
      <c r="H400" s="216">
        <f t="shared" si="33"/>
        <v>1500000</v>
      </c>
      <c r="I400" s="1279"/>
    </row>
    <row r="401" spans="1:9" ht="15.75">
      <c r="A401" s="360">
        <v>7</v>
      </c>
      <c r="B401" s="1311"/>
      <c r="C401" s="213" t="s">
        <v>539</v>
      </c>
      <c r="D401" s="214" t="s">
        <v>181</v>
      </c>
      <c r="E401" s="215">
        <v>2500000</v>
      </c>
      <c r="F401" s="188">
        <v>2</v>
      </c>
      <c r="G401" s="188">
        <v>4</v>
      </c>
      <c r="H401" s="216">
        <f t="shared" si="33"/>
        <v>20000000</v>
      </c>
      <c r="I401" s="271" t="s">
        <v>236</v>
      </c>
    </row>
    <row r="402" spans="1:9" ht="47.25">
      <c r="A402" s="360">
        <v>8</v>
      </c>
      <c r="B402" s="1311"/>
      <c r="C402" s="213" t="s">
        <v>860</v>
      </c>
      <c r="D402" s="214" t="s">
        <v>67</v>
      </c>
      <c r="E402" s="215">
        <v>200000</v>
      </c>
      <c r="F402" s="188">
        <v>30</v>
      </c>
      <c r="G402" s="188">
        <v>2</v>
      </c>
      <c r="H402" s="216">
        <f t="shared" si="33"/>
        <v>12000000</v>
      </c>
      <c r="I402" s="271" t="s">
        <v>242</v>
      </c>
    </row>
    <row r="403" spans="1:9" ht="47.25">
      <c r="A403" s="360">
        <v>9</v>
      </c>
      <c r="B403" s="1311"/>
      <c r="C403" s="213" t="s">
        <v>861</v>
      </c>
      <c r="D403" s="188" t="s">
        <v>137</v>
      </c>
      <c r="E403" s="215">
        <v>300000</v>
      </c>
      <c r="F403" s="188">
        <v>5</v>
      </c>
      <c r="G403" s="188">
        <v>2</v>
      </c>
      <c r="H403" s="216">
        <f t="shared" si="33"/>
        <v>3000000</v>
      </c>
      <c r="I403" s="271" t="s">
        <v>130</v>
      </c>
    </row>
    <row r="404" spans="1:9" ht="47.25">
      <c r="A404" s="360">
        <v>10</v>
      </c>
      <c r="B404" s="1311"/>
      <c r="C404" s="213" t="s">
        <v>862</v>
      </c>
      <c r="D404" s="188" t="s">
        <v>341</v>
      </c>
      <c r="E404" s="215">
        <v>400000</v>
      </c>
      <c r="F404" s="188">
        <v>6</v>
      </c>
      <c r="G404" s="188">
        <v>2</v>
      </c>
      <c r="H404" s="216">
        <f t="shared" si="33"/>
        <v>4800000</v>
      </c>
      <c r="I404" s="271" t="s">
        <v>378</v>
      </c>
    </row>
    <row r="405" spans="1:9" ht="47.25">
      <c r="A405" s="360">
        <v>11</v>
      </c>
      <c r="B405" s="1311"/>
      <c r="C405" s="213" t="s">
        <v>863</v>
      </c>
      <c r="D405" s="188" t="s">
        <v>184</v>
      </c>
      <c r="E405" s="405">
        <v>300000</v>
      </c>
      <c r="F405" s="188">
        <v>6</v>
      </c>
      <c r="G405" s="188">
        <v>2</v>
      </c>
      <c r="H405" s="216">
        <f t="shared" si="33"/>
        <v>3600000</v>
      </c>
      <c r="I405" s="423" t="s">
        <v>864</v>
      </c>
    </row>
    <row r="406" spans="1:9" ht="63">
      <c r="A406" s="360">
        <v>12</v>
      </c>
      <c r="B406" s="1311"/>
      <c r="C406" s="213" t="s">
        <v>865</v>
      </c>
      <c r="D406" s="188" t="s">
        <v>129</v>
      </c>
      <c r="E406" s="405">
        <v>1000000</v>
      </c>
      <c r="F406" s="188">
        <v>2</v>
      </c>
      <c r="G406" s="188">
        <v>2</v>
      </c>
      <c r="H406" s="216">
        <f t="shared" si="33"/>
        <v>4000000</v>
      </c>
      <c r="I406" s="423" t="s">
        <v>864</v>
      </c>
    </row>
    <row r="407" spans="1:9" ht="31.5">
      <c r="A407" s="360">
        <v>13</v>
      </c>
      <c r="B407" s="1311"/>
      <c r="C407" s="213" t="s">
        <v>866</v>
      </c>
      <c r="D407" s="214" t="s">
        <v>181</v>
      </c>
      <c r="E407" s="215">
        <v>1000000</v>
      </c>
      <c r="F407" s="188">
        <v>2</v>
      </c>
      <c r="G407" s="188">
        <v>1</v>
      </c>
      <c r="H407" s="216">
        <f t="shared" si="33"/>
        <v>2000000</v>
      </c>
      <c r="I407" s="1277"/>
    </row>
    <row r="408" spans="1:9" ht="15.75">
      <c r="A408" s="360">
        <v>14</v>
      </c>
      <c r="B408" s="1311"/>
      <c r="C408" s="213" t="s">
        <v>187</v>
      </c>
      <c r="D408" s="188" t="s">
        <v>404</v>
      </c>
      <c r="E408" s="215">
        <v>50000</v>
      </c>
      <c r="F408" s="188">
        <v>30</v>
      </c>
      <c r="G408" s="188">
        <f>3</f>
        <v>3</v>
      </c>
      <c r="H408" s="216">
        <f t="shared" si="33"/>
        <v>4500000</v>
      </c>
      <c r="I408" s="1278"/>
    </row>
    <row r="409" spans="1:9" ht="31.5">
      <c r="A409" s="360">
        <v>15</v>
      </c>
      <c r="B409" s="1311"/>
      <c r="C409" s="213" t="s">
        <v>867</v>
      </c>
      <c r="D409" s="214" t="s">
        <v>181</v>
      </c>
      <c r="E409" s="215">
        <v>200000</v>
      </c>
      <c r="F409" s="188">
        <v>2</v>
      </c>
      <c r="G409" s="188">
        <v>1</v>
      </c>
      <c r="H409" s="216">
        <f t="shared" si="33"/>
        <v>400000</v>
      </c>
      <c r="I409" s="1279"/>
    </row>
    <row r="410" spans="1:9">
      <c r="A410" s="1308" t="s">
        <v>868</v>
      </c>
      <c r="B410" s="1309"/>
      <c r="C410" s="1309"/>
      <c r="D410" s="1309"/>
      <c r="E410" s="1309"/>
      <c r="F410" s="1309"/>
      <c r="G410" s="1310"/>
      <c r="H410" s="414">
        <f>H395/30</f>
        <v>3190000</v>
      </c>
      <c r="I410" s="147"/>
    </row>
    <row r="412" spans="1:9">
      <c r="A412" s="359" t="s">
        <v>869</v>
      </c>
    </row>
    <row r="414" spans="1:9" ht="15.75">
      <c r="A414" s="174" t="s">
        <v>390</v>
      </c>
      <c r="B414" s="39" t="s">
        <v>5</v>
      </c>
      <c r="C414" s="39" t="s">
        <v>6</v>
      </c>
      <c r="D414" s="39" t="s">
        <v>7</v>
      </c>
      <c r="E414" s="39" t="s">
        <v>393</v>
      </c>
      <c r="F414" s="39" t="s">
        <v>9</v>
      </c>
      <c r="G414" s="39" t="s">
        <v>412</v>
      </c>
      <c r="H414" s="39" t="s">
        <v>394</v>
      </c>
    </row>
    <row r="415" spans="1:9" ht="15.75">
      <c r="A415" s="360">
        <v>1</v>
      </c>
      <c r="B415" s="1315" t="s">
        <v>870</v>
      </c>
      <c r="C415" s="415" t="s">
        <v>871</v>
      </c>
      <c r="D415" s="416"/>
      <c r="E415" s="416"/>
      <c r="F415" s="416"/>
      <c r="G415" s="416"/>
      <c r="H415" s="417">
        <f>SUM(H416:H422)</f>
        <v>10000000</v>
      </c>
    </row>
    <row r="416" spans="1:9" ht="47.25">
      <c r="A416" s="360">
        <v>2</v>
      </c>
      <c r="B416" s="1315"/>
      <c r="C416" s="194" t="s">
        <v>174</v>
      </c>
      <c r="D416" s="366" t="s">
        <v>175</v>
      </c>
      <c r="E416" s="369">
        <v>2000000</v>
      </c>
      <c r="F416" s="366">
        <v>1</v>
      </c>
      <c r="G416" s="366">
        <v>1</v>
      </c>
      <c r="H416" s="368">
        <f t="shared" ref="H416:H422" si="34">G416*F416*E416</f>
        <v>2000000</v>
      </c>
    </row>
    <row r="417" spans="1:8" ht="31.5">
      <c r="A417" s="360">
        <v>3</v>
      </c>
      <c r="B417" s="1315"/>
      <c r="C417" s="44" t="s">
        <v>240</v>
      </c>
      <c r="D417" s="44" t="s">
        <v>241</v>
      </c>
      <c r="E417" s="370">
        <v>200000</v>
      </c>
      <c r="F417" s="366">
        <v>15</v>
      </c>
      <c r="G417" s="366">
        <v>1</v>
      </c>
      <c r="H417" s="368">
        <f t="shared" si="34"/>
        <v>3000000</v>
      </c>
    </row>
    <row r="418" spans="1:8" ht="31.5">
      <c r="A418" s="360">
        <v>4</v>
      </c>
      <c r="B418" s="1315"/>
      <c r="C418" s="44" t="s">
        <v>243</v>
      </c>
      <c r="D418" s="44" t="s">
        <v>241</v>
      </c>
      <c r="E418" s="370">
        <v>300000</v>
      </c>
      <c r="F418" s="366">
        <v>5</v>
      </c>
      <c r="G418" s="366">
        <v>1</v>
      </c>
      <c r="H418" s="368">
        <f t="shared" si="34"/>
        <v>1500000</v>
      </c>
    </row>
    <row r="419" spans="1:8" ht="15.75">
      <c r="A419" s="360">
        <v>5</v>
      </c>
      <c r="B419" s="1315"/>
      <c r="C419" s="44" t="s">
        <v>177</v>
      </c>
      <c r="D419" s="366" t="s">
        <v>178</v>
      </c>
      <c r="E419" s="370">
        <v>50000</v>
      </c>
      <c r="F419" s="366">
        <v>20</v>
      </c>
      <c r="G419" s="366">
        <v>1</v>
      </c>
      <c r="H419" s="368">
        <f t="shared" si="34"/>
        <v>1000000</v>
      </c>
    </row>
    <row r="420" spans="1:8" ht="15.75">
      <c r="A420" s="360">
        <v>6</v>
      </c>
      <c r="B420" s="1315"/>
      <c r="C420" s="44" t="s">
        <v>179</v>
      </c>
      <c r="D420" s="366" t="s">
        <v>245</v>
      </c>
      <c r="E420" s="370">
        <v>50000</v>
      </c>
      <c r="F420" s="366">
        <v>20</v>
      </c>
      <c r="G420" s="366">
        <v>1</v>
      </c>
      <c r="H420" s="368">
        <f t="shared" si="34"/>
        <v>1000000</v>
      </c>
    </row>
    <row r="421" spans="1:8" ht="15.75">
      <c r="A421" s="360">
        <v>7</v>
      </c>
      <c r="B421" s="1315"/>
      <c r="C421" s="44" t="s">
        <v>282</v>
      </c>
      <c r="D421" s="366" t="s">
        <v>245</v>
      </c>
      <c r="E421" s="370">
        <v>50000</v>
      </c>
      <c r="F421" s="366">
        <v>20</v>
      </c>
      <c r="G421" s="366">
        <v>1</v>
      </c>
      <c r="H421" s="368">
        <f t="shared" si="34"/>
        <v>1000000</v>
      </c>
    </row>
    <row r="422" spans="1:8" ht="15.75">
      <c r="A422" s="360">
        <v>8</v>
      </c>
      <c r="B422" s="1315"/>
      <c r="C422" s="194" t="s">
        <v>301</v>
      </c>
      <c r="D422" s="366" t="s">
        <v>67</v>
      </c>
      <c r="E422" s="369">
        <v>500000</v>
      </c>
      <c r="F422" s="366">
        <v>1</v>
      </c>
      <c r="G422" s="366">
        <v>1</v>
      </c>
      <c r="H422" s="368">
        <f t="shared" si="34"/>
        <v>500000</v>
      </c>
    </row>
    <row r="423" spans="1:8" ht="15.75">
      <c r="A423" s="360"/>
      <c r="B423" s="213"/>
      <c r="C423" s="194"/>
      <c r="D423" s="366"/>
      <c r="E423" s="369"/>
      <c r="F423" s="366"/>
      <c r="G423" s="366"/>
      <c r="H423" s="368"/>
    </row>
    <row r="424" spans="1:8" ht="15.75">
      <c r="A424" s="360"/>
      <c r="B424" s="213"/>
      <c r="C424" s="194"/>
      <c r="D424" s="366"/>
      <c r="E424" s="369"/>
      <c r="F424" s="366"/>
      <c r="G424" s="366"/>
      <c r="H424" s="368"/>
    </row>
    <row r="425" spans="1:8" ht="15.75">
      <c r="A425" s="360">
        <v>1</v>
      </c>
      <c r="B425" s="1315" t="s">
        <v>872</v>
      </c>
      <c r="C425" s="415" t="s">
        <v>873</v>
      </c>
      <c r="D425" s="416"/>
      <c r="E425" s="416"/>
      <c r="F425" s="416"/>
      <c r="G425" s="416"/>
      <c r="H425" s="417">
        <f>SUM(H426:H437)</f>
        <v>76100000</v>
      </c>
    </row>
    <row r="426" spans="1:8" ht="31.5">
      <c r="A426" s="360">
        <v>2</v>
      </c>
      <c r="B426" s="1315"/>
      <c r="C426" s="44" t="s">
        <v>812</v>
      </c>
      <c r="D426" s="366" t="s">
        <v>175</v>
      </c>
      <c r="E426" s="367">
        <v>12000000</v>
      </c>
      <c r="F426" s="366">
        <v>1</v>
      </c>
      <c r="G426" s="366">
        <v>1</v>
      </c>
      <c r="H426" s="368">
        <f t="shared" ref="H426:H437" si="35">G426*F426*E426</f>
        <v>12000000</v>
      </c>
    </row>
    <row r="427" spans="1:8" ht="63">
      <c r="A427" s="360">
        <v>3</v>
      </c>
      <c r="B427" s="1315"/>
      <c r="C427" s="44" t="s">
        <v>813</v>
      </c>
      <c r="D427" s="44" t="s">
        <v>814</v>
      </c>
      <c r="E427" s="369">
        <f>7380000+((300000+150000)*2)</f>
        <v>8280000</v>
      </c>
      <c r="F427" s="366">
        <v>5</v>
      </c>
      <c r="G427" s="366">
        <v>1</v>
      </c>
      <c r="H427" s="368">
        <f t="shared" si="35"/>
        <v>41400000</v>
      </c>
    </row>
    <row r="428" spans="1:8" ht="31.5">
      <c r="A428" s="360">
        <v>4</v>
      </c>
      <c r="B428" s="1315"/>
      <c r="C428" s="44" t="s">
        <v>816</v>
      </c>
      <c r="D428" s="44" t="s">
        <v>817</v>
      </c>
      <c r="E428" s="369">
        <v>300000</v>
      </c>
      <c r="F428" s="366">
        <v>10</v>
      </c>
      <c r="G428" s="366">
        <v>1</v>
      </c>
      <c r="H428" s="368">
        <f t="shared" si="35"/>
        <v>3000000</v>
      </c>
    </row>
    <row r="429" spans="1:8" ht="31.5">
      <c r="A429" s="360">
        <v>5</v>
      </c>
      <c r="B429" s="1315"/>
      <c r="C429" s="44" t="s">
        <v>819</v>
      </c>
      <c r="D429" s="366" t="s">
        <v>67</v>
      </c>
      <c r="E429" s="367">
        <v>200000</v>
      </c>
      <c r="F429" s="366">
        <v>15</v>
      </c>
      <c r="G429" s="366">
        <v>1</v>
      </c>
      <c r="H429" s="368">
        <f t="shared" si="35"/>
        <v>3000000</v>
      </c>
    </row>
    <row r="430" spans="1:8" ht="31.5">
      <c r="A430" s="360">
        <v>6</v>
      </c>
      <c r="B430" s="1315"/>
      <c r="C430" s="44" t="s">
        <v>176</v>
      </c>
      <c r="D430" s="44" t="s">
        <v>820</v>
      </c>
      <c r="E430" s="370">
        <v>250000</v>
      </c>
      <c r="F430" s="366">
        <v>20</v>
      </c>
      <c r="G430" s="366">
        <v>1</v>
      </c>
      <c r="H430" s="368">
        <f t="shared" si="35"/>
        <v>5000000</v>
      </c>
    </row>
    <row r="431" spans="1:8" ht="31.5">
      <c r="A431" s="360">
        <v>7</v>
      </c>
      <c r="B431" s="1315"/>
      <c r="C431" s="44" t="s">
        <v>177</v>
      </c>
      <c r="D431" s="44" t="s">
        <v>814</v>
      </c>
      <c r="E431" s="370">
        <v>70000</v>
      </c>
      <c r="F431" s="366">
        <v>20</v>
      </c>
      <c r="G431" s="366">
        <v>2</v>
      </c>
      <c r="H431" s="368">
        <f t="shared" si="35"/>
        <v>2800000</v>
      </c>
    </row>
    <row r="432" spans="1:8" ht="15.75">
      <c r="A432" s="360">
        <v>8</v>
      </c>
      <c r="B432" s="1315"/>
      <c r="C432" s="44" t="s">
        <v>179</v>
      </c>
      <c r="D432" s="44" t="s">
        <v>245</v>
      </c>
      <c r="E432" s="367">
        <v>50000</v>
      </c>
      <c r="F432" s="366">
        <v>20</v>
      </c>
      <c r="G432" s="366">
        <v>1</v>
      </c>
      <c r="H432" s="368">
        <f t="shared" si="35"/>
        <v>1000000</v>
      </c>
    </row>
    <row r="433" spans="1:12" ht="15.75">
      <c r="A433" s="360">
        <v>9</v>
      </c>
      <c r="B433" s="1315"/>
      <c r="C433" s="44" t="s">
        <v>282</v>
      </c>
      <c r="D433" s="44" t="s">
        <v>245</v>
      </c>
      <c r="E433" s="367">
        <v>50000</v>
      </c>
      <c r="F433" s="366">
        <v>20</v>
      </c>
      <c r="G433" s="366">
        <v>1</v>
      </c>
      <c r="H433" s="368">
        <f t="shared" si="35"/>
        <v>1000000</v>
      </c>
    </row>
    <row r="434" spans="1:12" ht="15.75">
      <c r="A434" s="360">
        <v>10</v>
      </c>
      <c r="B434" s="1315"/>
      <c r="C434" s="44" t="s">
        <v>821</v>
      </c>
      <c r="D434" s="366" t="s">
        <v>67</v>
      </c>
      <c r="E434" s="367">
        <v>1000000</v>
      </c>
      <c r="F434" s="366">
        <v>1</v>
      </c>
      <c r="G434" s="366">
        <v>1</v>
      </c>
      <c r="H434" s="371">
        <f t="shared" si="35"/>
        <v>1000000</v>
      </c>
    </row>
    <row r="435" spans="1:12" ht="15.75">
      <c r="A435" s="360">
        <v>11</v>
      </c>
      <c r="B435" s="1315"/>
      <c r="C435" s="44" t="s">
        <v>822</v>
      </c>
      <c r="D435" s="44" t="s">
        <v>245</v>
      </c>
      <c r="E435" s="367">
        <v>1000000</v>
      </c>
      <c r="F435" s="366">
        <v>5</v>
      </c>
      <c r="G435" s="366">
        <v>1</v>
      </c>
      <c r="H435" s="372">
        <f t="shared" si="35"/>
        <v>5000000</v>
      </c>
    </row>
    <row r="436" spans="1:12" ht="15.75">
      <c r="A436" s="360">
        <v>12</v>
      </c>
      <c r="B436" s="1315"/>
      <c r="C436" s="44" t="s">
        <v>823</v>
      </c>
      <c r="D436" s="366" t="s">
        <v>67</v>
      </c>
      <c r="E436" s="367">
        <v>300000</v>
      </c>
      <c r="F436" s="366">
        <v>1</v>
      </c>
      <c r="G436" s="366">
        <v>1</v>
      </c>
      <c r="H436" s="371">
        <f t="shared" si="35"/>
        <v>300000</v>
      </c>
    </row>
    <row r="437" spans="1:12" ht="15.75">
      <c r="A437" s="360">
        <v>13</v>
      </c>
      <c r="B437" s="1315"/>
      <c r="C437" s="44" t="s">
        <v>199</v>
      </c>
      <c r="D437" s="44" t="s">
        <v>181</v>
      </c>
      <c r="E437" s="367">
        <v>200000</v>
      </c>
      <c r="F437" s="366">
        <v>3</v>
      </c>
      <c r="G437" s="366">
        <v>1</v>
      </c>
      <c r="H437" s="371">
        <f t="shared" si="35"/>
        <v>600000</v>
      </c>
    </row>
    <row r="438" spans="1:12">
      <c r="A438" s="412" t="s">
        <v>868</v>
      </c>
      <c r="B438" s="147"/>
      <c r="C438" s="147"/>
      <c r="D438" s="147"/>
      <c r="E438" s="360"/>
      <c r="F438" s="147"/>
      <c r="G438" s="147"/>
      <c r="H438" s="414">
        <f>H425/20</f>
        <v>3805000</v>
      </c>
    </row>
    <row r="440" spans="1:12">
      <c r="A440" s="359" t="s">
        <v>874</v>
      </c>
      <c r="B440" s="359" t="s">
        <v>875</v>
      </c>
      <c r="I440" s="10"/>
      <c r="J440" s="20"/>
    </row>
    <row r="441" spans="1:12" ht="15.75">
      <c r="A441" s="174" t="s">
        <v>390</v>
      </c>
      <c r="B441" s="39" t="s">
        <v>5</v>
      </c>
      <c r="C441" s="39" t="s">
        <v>6</v>
      </c>
      <c r="D441" s="39" t="s">
        <v>7</v>
      </c>
      <c r="E441" s="39" t="s">
        <v>393</v>
      </c>
      <c r="F441" s="39" t="s">
        <v>9</v>
      </c>
      <c r="G441" s="39" t="s">
        <v>412</v>
      </c>
      <c r="H441" s="39" t="s">
        <v>394</v>
      </c>
      <c r="I441" s="10"/>
      <c r="J441" s="20"/>
    </row>
    <row r="442" spans="1:12" ht="31.5" customHeight="1">
      <c r="A442" s="250">
        <v>1</v>
      </c>
      <c r="B442" s="1257"/>
      <c r="C442" s="266" t="s">
        <v>876</v>
      </c>
      <c r="D442" s="250" t="s">
        <v>73</v>
      </c>
      <c r="E442" s="418">
        <v>8280000</v>
      </c>
      <c r="F442" s="250">
        <v>4</v>
      </c>
      <c r="G442" s="253">
        <v>1</v>
      </c>
      <c r="H442" s="419">
        <f t="shared" ref="H442:H451" si="36">E442*F442*G442</f>
        <v>33120000</v>
      </c>
      <c r="I442" s="10"/>
      <c r="J442" s="20"/>
    </row>
    <row r="443" spans="1:12" ht="31.5" customHeight="1">
      <c r="A443" s="250">
        <v>2</v>
      </c>
      <c r="B443" s="1257"/>
      <c r="C443" s="266" t="s">
        <v>835</v>
      </c>
      <c r="D443" s="250" t="s">
        <v>73</v>
      </c>
      <c r="E443" s="420">
        <v>300000</v>
      </c>
      <c r="F443" s="250">
        <v>4</v>
      </c>
      <c r="G443" s="253">
        <v>1</v>
      </c>
      <c r="H443" s="419">
        <f t="shared" si="36"/>
        <v>1200000</v>
      </c>
      <c r="I443" s="1"/>
      <c r="J443" s="1"/>
      <c r="K443" s="1"/>
      <c r="L443" s="1"/>
    </row>
    <row r="444" spans="1:12" ht="15.75">
      <c r="A444" s="250">
        <v>3</v>
      </c>
      <c r="B444" s="1257"/>
      <c r="C444" s="251" t="s">
        <v>836</v>
      </c>
      <c r="D444" s="250" t="s">
        <v>73</v>
      </c>
      <c r="E444" s="420">
        <v>200000</v>
      </c>
      <c r="F444" s="250">
        <f>80-4</f>
        <v>76</v>
      </c>
      <c r="G444" s="253">
        <v>2</v>
      </c>
      <c r="H444" s="419">
        <f t="shared" si="36"/>
        <v>30400000</v>
      </c>
      <c r="I444" s="1"/>
      <c r="J444" s="1"/>
      <c r="K444" s="1"/>
      <c r="L444" s="1"/>
    </row>
    <row r="445" spans="1:12" ht="15.75">
      <c r="A445" s="250">
        <v>4</v>
      </c>
      <c r="B445" s="1257"/>
      <c r="C445" s="251" t="s">
        <v>837</v>
      </c>
      <c r="D445" s="250" t="s">
        <v>58</v>
      </c>
      <c r="E445" s="420">
        <v>1300000</v>
      </c>
      <c r="F445" s="250">
        <v>4</v>
      </c>
      <c r="G445" s="253">
        <v>3</v>
      </c>
      <c r="H445" s="419">
        <f t="shared" si="36"/>
        <v>15600000</v>
      </c>
      <c r="I445" s="1"/>
      <c r="J445" s="1"/>
      <c r="K445" s="1"/>
      <c r="L445" s="1"/>
    </row>
    <row r="446" spans="1:12" ht="15.75">
      <c r="A446" s="250">
        <v>5</v>
      </c>
      <c r="B446" s="1257"/>
      <c r="C446" s="251" t="s">
        <v>877</v>
      </c>
      <c r="D446" s="250" t="s">
        <v>73</v>
      </c>
      <c r="E446" s="420">
        <v>500000</v>
      </c>
      <c r="F446" s="250">
        <v>4</v>
      </c>
      <c r="G446" s="253">
        <f>4</f>
        <v>4</v>
      </c>
      <c r="H446" s="419">
        <f t="shared" si="36"/>
        <v>8000000</v>
      </c>
      <c r="I446" s="1"/>
      <c r="J446" s="1"/>
      <c r="K446" s="1"/>
      <c r="L446" s="1"/>
    </row>
    <row r="447" spans="1:12" ht="15.75">
      <c r="A447" s="250">
        <v>6</v>
      </c>
      <c r="B447" s="1257"/>
      <c r="C447" s="251" t="s">
        <v>177</v>
      </c>
      <c r="D447" s="250" t="s">
        <v>73</v>
      </c>
      <c r="E447" s="420">
        <v>50000</v>
      </c>
      <c r="F447" s="250">
        <v>80</v>
      </c>
      <c r="G447" s="253">
        <v>4</v>
      </c>
      <c r="H447" s="419">
        <f t="shared" si="36"/>
        <v>16000000</v>
      </c>
      <c r="I447" s="10"/>
      <c r="J447" s="20"/>
    </row>
    <row r="448" spans="1:12" ht="15.75">
      <c r="A448" s="250">
        <v>7</v>
      </c>
      <c r="B448" s="1257"/>
      <c r="C448" s="251" t="s">
        <v>179</v>
      </c>
      <c r="D448" s="250" t="s">
        <v>73</v>
      </c>
      <c r="E448" s="420">
        <v>50000</v>
      </c>
      <c r="F448" s="250">
        <v>80</v>
      </c>
      <c r="G448" s="253">
        <v>4</v>
      </c>
      <c r="H448" s="419">
        <f t="shared" si="36"/>
        <v>16000000</v>
      </c>
      <c r="I448" s="10"/>
      <c r="J448" s="20"/>
    </row>
    <row r="449" spans="1:9" s="20" customFormat="1" ht="15.75">
      <c r="A449" s="250">
        <v>8</v>
      </c>
      <c r="B449" s="1257"/>
      <c r="C449" s="251" t="s">
        <v>554</v>
      </c>
      <c r="D449" s="250" t="s">
        <v>73</v>
      </c>
      <c r="E449" s="424">
        <v>50000</v>
      </c>
      <c r="F449" s="250">
        <v>80</v>
      </c>
      <c r="G449" s="253">
        <f>4</f>
        <v>4</v>
      </c>
      <c r="H449" s="419">
        <f t="shared" si="36"/>
        <v>16000000</v>
      </c>
      <c r="I449" s="10"/>
    </row>
    <row r="450" spans="1:9" s="20" customFormat="1" ht="15.75">
      <c r="A450" s="250">
        <v>9</v>
      </c>
      <c r="B450" s="1257"/>
      <c r="C450" s="256" t="s">
        <v>878</v>
      </c>
      <c r="D450" s="250" t="s">
        <v>73</v>
      </c>
      <c r="E450" s="424">
        <v>200000</v>
      </c>
      <c r="F450" s="250">
        <v>80</v>
      </c>
      <c r="G450" s="259">
        <v>4</v>
      </c>
      <c r="H450" s="419">
        <f t="shared" si="36"/>
        <v>64000000</v>
      </c>
      <c r="I450" s="10"/>
    </row>
    <row r="451" spans="1:9" s="20" customFormat="1" ht="15.75">
      <c r="A451" s="250">
        <v>10</v>
      </c>
      <c r="B451" s="1316"/>
      <c r="C451" s="251" t="s">
        <v>879</v>
      </c>
      <c r="D451" s="250" t="s">
        <v>83</v>
      </c>
      <c r="E451" s="420">
        <v>170000</v>
      </c>
      <c r="F451" s="250">
        <v>1</v>
      </c>
      <c r="G451" s="253">
        <v>4</v>
      </c>
      <c r="H451" s="419">
        <f t="shared" si="36"/>
        <v>680000</v>
      </c>
      <c r="I451" s="10"/>
    </row>
    <row r="452" spans="1:9" s="20" customFormat="1" ht="15.75">
      <c r="A452" s="33"/>
      <c r="B452" s="33" t="s">
        <v>388</v>
      </c>
      <c r="C452" s="33"/>
      <c r="D452" s="33"/>
      <c r="E452" s="34"/>
      <c r="F452" s="33"/>
      <c r="G452" s="33"/>
      <c r="H452" s="35">
        <f>SUM(H442:H451)</f>
        <v>201000000</v>
      </c>
      <c r="I452" s="10"/>
    </row>
    <row r="453" spans="1:9" s="20" customFormat="1">
      <c r="E453" s="22"/>
      <c r="I453" s="10"/>
    </row>
    <row r="454" spans="1:9" s="20" customFormat="1" ht="15" customHeight="1">
      <c r="E454" s="22"/>
    </row>
    <row r="455" spans="1:9" s="20" customFormat="1" ht="15" customHeight="1">
      <c r="A455" s="359" t="s">
        <v>880</v>
      </c>
      <c r="E455" s="22"/>
    </row>
    <row r="456" spans="1:9" s="20" customFormat="1" ht="15" customHeight="1">
      <c r="E456" s="22"/>
    </row>
    <row r="457" spans="1:9" s="20" customFormat="1" ht="15.75">
      <c r="A457" s="39" t="s">
        <v>390</v>
      </c>
      <c r="B457" s="39" t="s">
        <v>5</v>
      </c>
      <c r="C457" s="39" t="s">
        <v>6</v>
      </c>
      <c r="D457" s="39" t="s">
        <v>7</v>
      </c>
      <c r="E457" s="39" t="s">
        <v>393</v>
      </c>
      <c r="F457" s="39" t="s">
        <v>9</v>
      </c>
      <c r="G457" s="39" t="s">
        <v>412</v>
      </c>
      <c r="H457" s="39" t="s">
        <v>394</v>
      </c>
      <c r="I457" s="39" t="s">
        <v>395</v>
      </c>
    </row>
    <row r="458" spans="1:9" s="20" customFormat="1" ht="31.5">
      <c r="A458" s="360">
        <v>1</v>
      </c>
      <c r="B458" s="1312"/>
      <c r="C458" s="378" t="s">
        <v>830</v>
      </c>
      <c r="D458" s="366" t="s">
        <v>175</v>
      </c>
      <c r="E458" s="379">
        <v>8000000</v>
      </c>
      <c r="F458" s="425">
        <v>1</v>
      </c>
      <c r="G458" s="425">
        <v>1</v>
      </c>
      <c r="H458" s="368">
        <f t="shared" ref="H458:H473" si="37">E458*F458*G458</f>
        <v>8000000</v>
      </c>
      <c r="I458" s="404" t="s">
        <v>831</v>
      </c>
    </row>
    <row r="459" spans="1:9" s="20" customFormat="1" ht="31.5">
      <c r="A459" s="360">
        <v>2</v>
      </c>
      <c r="B459" s="1312"/>
      <c r="C459" s="378" t="s">
        <v>832</v>
      </c>
      <c r="D459" s="366" t="s">
        <v>241</v>
      </c>
      <c r="E459" s="379">
        <f>7380000+(300000+150000)*2</f>
        <v>8280000</v>
      </c>
      <c r="F459" s="425">
        <v>3</v>
      </c>
      <c r="G459" s="425">
        <v>1</v>
      </c>
      <c r="H459" s="368">
        <f t="shared" si="37"/>
        <v>24840000</v>
      </c>
      <c r="I459" s="404" t="s">
        <v>374</v>
      </c>
    </row>
    <row r="460" spans="1:9" s="20" customFormat="1" ht="47.25">
      <c r="A460" s="360">
        <v>3</v>
      </c>
      <c r="B460" s="1312"/>
      <c r="C460" s="381" t="s">
        <v>833</v>
      </c>
      <c r="D460" s="45" t="s">
        <v>184</v>
      </c>
      <c r="E460" s="382">
        <v>6746000</v>
      </c>
      <c r="F460" s="426">
        <v>3</v>
      </c>
      <c r="G460" s="425"/>
      <c r="H460" s="374">
        <f t="shared" si="37"/>
        <v>0</v>
      </c>
      <c r="I460" s="49" t="s">
        <v>382</v>
      </c>
    </row>
    <row r="461" spans="1:9" s="20" customFormat="1" ht="15.75">
      <c r="A461" s="360">
        <v>4</v>
      </c>
      <c r="B461" s="1312"/>
      <c r="C461" s="378" t="s">
        <v>834</v>
      </c>
      <c r="D461" s="366" t="s">
        <v>67</v>
      </c>
      <c r="E461" s="379">
        <v>2500000</v>
      </c>
      <c r="F461" s="425">
        <v>3</v>
      </c>
      <c r="G461" s="425">
        <v>1</v>
      </c>
      <c r="H461" s="368">
        <f t="shared" si="37"/>
        <v>7500000</v>
      </c>
      <c r="I461" s="387" t="s">
        <v>236</v>
      </c>
    </row>
    <row r="462" spans="1:9" s="20" customFormat="1" ht="31.5">
      <c r="A462" s="360">
        <v>5</v>
      </c>
      <c r="B462" s="1312"/>
      <c r="C462" s="378" t="s">
        <v>835</v>
      </c>
      <c r="D462" s="366" t="s">
        <v>241</v>
      </c>
      <c r="E462" s="384">
        <v>300000</v>
      </c>
      <c r="F462" s="425">
        <v>4</v>
      </c>
      <c r="G462" s="425">
        <v>1</v>
      </c>
      <c r="H462" s="368">
        <f t="shared" si="37"/>
        <v>1200000</v>
      </c>
      <c r="I462" s="387" t="s">
        <v>242</v>
      </c>
    </row>
    <row r="463" spans="1:9" s="20" customFormat="1" ht="15.75">
      <c r="A463" s="360">
        <v>6</v>
      </c>
      <c r="B463" s="1312"/>
      <c r="C463" s="385" t="s">
        <v>836</v>
      </c>
      <c r="D463" s="366" t="s">
        <v>67</v>
      </c>
      <c r="E463" s="384">
        <v>200000</v>
      </c>
      <c r="F463" s="425">
        <v>36</v>
      </c>
      <c r="G463" s="425">
        <v>1</v>
      </c>
      <c r="H463" s="368">
        <f t="shared" si="37"/>
        <v>7200000</v>
      </c>
      <c r="I463" s="387" t="s">
        <v>242</v>
      </c>
    </row>
    <row r="464" spans="1:9" s="20" customFormat="1" ht="15.75">
      <c r="A464" s="360">
        <v>7</v>
      </c>
      <c r="B464" s="1312"/>
      <c r="C464" s="385" t="s">
        <v>837</v>
      </c>
      <c r="D464" s="366" t="s">
        <v>377</v>
      </c>
      <c r="E464" s="384">
        <v>800000</v>
      </c>
      <c r="F464" s="425">
        <v>4</v>
      </c>
      <c r="G464" s="425">
        <f>6*3</f>
        <v>18</v>
      </c>
      <c r="H464" s="368">
        <f t="shared" si="37"/>
        <v>57600000</v>
      </c>
      <c r="I464" s="387" t="s">
        <v>378</v>
      </c>
    </row>
    <row r="465" spans="1:9" s="20" customFormat="1" ht="15.75">
      <c r="A465" s="360">
        <v>8</v>
      </c>
      <c r="B465" s="1312"/>
      <c r="C465" s="385" t="s">
        <v>838</v>
      </c>
      <c r="D465" s="366" t="s">
        <v>67</v>
      </c>
      <c r="E465" s="384">
        <v>300000</v>
      </c>
      <c r="F465" s="425">
        <v>3</v>
      </c>
      <c r="G465" s="425">
        <v>2.5</v>
      </c>
      <c r="H465" s="368">
        <f t="shared" si="37"/>
        <v>2250000</v>
      </c>
      <c r="I465" s="387" t="s">
        <v>130</v>
      </c>
    </row>
    <row r="466" spans="1:9" s="20" customFormat="1" ht="15.75">
      <c r="A466" s="360">
        <v>9</v>
      </c>
      <c r="B466" s="1312"/>
      <c r="C466" s="386" t="s">
        <v>839</v>
      </c>
      <c r="D466" s="387" t="s">
        <v>67</v>
      </c>
      <c r="E466" s="388">
        <v>200000</v>
      </c>
      <c r="F466" s="427">
        <v>40</v>
      </c>
      <c r="G466" s="425">
        <v>1</v>
      </c>
      <c r="H466" s="368">
        <f t="shared" si="37"/>
        <v>8000000</v>
      </c>
      <c r="I466" s="1272" t="s">
        <v>244</v>
      </c>
    </row>
    <row r="467" spans="1:9" s="20" customFormat="1" ht="15.75">
      <c r="A467" s="360">
        <v>10</v>
      </c>
      <c r="B467" s="1312"/>
      <c r="C467" s="386" t="s">
        <v>177</v>
      </c>
      <c r="D467" s="387" t="s">
        <v>67</v>
      </c>
      <c r="E467" s="388">
        <v>50000</v>
      </c>
      <c r="F467" s="427">
        <f t="shared" ref="F467:F469" si="38">F466</f>
        <v>40</v>
      </c>
      <c r="G467" s="427">
        <v>2</v>
      </c>
      <c r="H467" s="368">
        <f t="shared" si="37"/>
        <v>4000000</v>
      </c>
      <c r="I467" s="1272"/>
    </row>
    <row r="468" spans="1:9" s="20" customFormat="1" ht="15.75">
      <c r="A468" s="360">
        <v>11</v>
      </c>
      <c r="B468" s="1312"/>
      <c r="C468" s="386" t="s">
        <v>179</v>
      </c>
      <c r="D468" s="387" t="s">
        <v>67</v>
      </c>
      <c r="E468" s="388">
        <v>50000</v>
      </c>
      <c r="F468" s="427">
        <f t="shared" si="38"/>
        <v>40</v>
      </c>
      <c r="G468" s="425">
        <v>2</v>
      </c>
      <c r="H468" s="368">
        <f t="shared" si="37"/>
        <v>4000000</v>
      </c>
      <c r="I468" s="1272"/>
    </row>
    <row r="469" spans="1:9" s="20" customFormat="1" ht="15.75">
      <c r="A469" s="360">
        <v>12</v>
      </c>
      <c r="B469" s="1312"/>
      <c r="C469" s="386" t="s">
        <v>554</v>
      </c>
      <c r="D469" s="387" t="s">
        <v>67</v>
      </c>
      <c r="E469" s="388">
        <v>50000</v>
      </c>
      <c r="F469" s="427">
        <f t="shared" si="38"/>
        <v>40</v>
      </c>
      <c r="G469" s="425">
        <v>2</v>
      </c>
      <c r="H469" s="368">
        <f t="shared" si="37"/>
        <v>4000000</v>
      </c>
      <c r="I469" s="1272"/>
    </row>
    <row r="470" spans="1:9" s="20" customFormat="1" ht="15.75">
      <c r="A470" s="360">
        <v>13</v>
      </c>
      <c r="B470" s="1312"/>
      <c r="C470" s="385" t="s">
        <v>840</v>
      </c>
      <c r="D470" s="366" t="s">
        <v>73</v>
      </c>
      <c r="E470" s="390">
        <v>1000000</v>
      </c>
      <c r="F470" s="425">
        <v>1</v>
      </c>
      <c r="G470" s="425">
        <v>2</v>
      </c>
      <c r="H470" s="368">
        <f t="shared" si="37"/>
        <v>2000000</v>
      </c>
      <c r="I470" s="1272" t="s">
        <v>244</v>
      </c>
    </row>
    <row r="471" spans="1:9" s="20" customFormat="1" ht="15.75">
      <c r="A471" s="360">
        <v>14</v>
      </c>
      <c r="B471" s="1312"/>
      <c r="C471" s="385" t="s">
        <v>841</v>
      </c>
      <c r="D471" s="366" t="s">
        <v>73</v>
      </c>
      <c r="E471" s="390">
        <v>300000</v>
      </c>
      <c r="F471" s="425">
        <v>1</v>
      </c>
      <c r="G471" s="425">
        <v>3</v>
      </c>
      <c r="H471" s="368">
        <f t="shared" si="37"/>
        <v>900000</v>
      </c>
      <c r="I471" s="1272"/>
    </row>
    <row r="472" spans="1:9" s="20" customFormat="1" ht="15.75">
      <c r="A472" s="360">
        <v>15</v>
      </c>
      <c r="B472" s="1312"/>
      <c r="C472" s="385" t="s">
        <v>199</v>
      </c>
      <c r="D472" s="366" t="s">
        <v>73</v>
      </c>
      <c r="E472" s="390">
        <v>200000</v>
      </c>
      <c r="F472" s="425">
        <v>3</v>
      </c>
      <c r="G472" s="425">
        <v>8</v>
      </c>
      <c r="H472" s="368">
        <f t="shared" si="37"/>
        <v>4800000</v>
      </c>
      <c r="I472" s="1272"/>
    </row>
    <row r="473" spans="1:9" s="20" customFormat="1" ht="15.75">
      <c r="A473" s="360">
        <v>16</v>
      </c>
      <c r="B473" s="1312"/>
      <c r="C473" s="385" t="s">
        <v>842</v>
      </c>
      <c r="D473" s="366" t="s">
        <v>843</v>
      </c>
      <c r="E473" s="390">
        <v>3000</v>
      </c>
      <c r="F473" s="391">
        <f>11187/8</f>
        <v>1398.375</v>
      </c>
      <c r="G473" s="425">
        <v>8</v>
      </c>
      <c r="H473" s="368">
        <f t="shared" si="37"/>
        <v>33561000</v>
      </c>
      <c r="I473" s="194" t="s">
        <v>844</v>
      </c>
    </row>
    <row r="474" spans="1:9" s="20" customFormat="1" ht="15.75">
      <c r="A474" s="33"/>
      <c r="B474" s="33" t="s">
        <v>388</v>
      </c>
      <c r="C474" s="33"/>
      <c r="D474" s="33"/>
      <c r="E474" s="34"/>
      <c r="F474" s="33"/>
      <c r="G474" s="33"/>
      <c r="H474" s="35">
        <f>SUM(H458:H473)</f>
        <v>169851000</v>
      </c>
      <c r="I474" s="147"/>
    </row>
    <row r="476" spans="1:9" s="20" customFormat="1" ht="15" customHeight="1">
      <c r="A476" s="359" t="s">
        <v>881</v>
      </c>
      <c r="E476" s="22"/>
    </row>
    <row r="477" spans="1:9" s="20" customFormat="1" ht="15" customHeight="1">
      <c r="E477" s="22"/>
    </row>
    <row r="478" spans="1:9" s="20" customFormat="1" ht="15.75">
      <c r="A478" s="39" t="s">
        <v>390</v>
      </c>
      <c r="B478" s="39" t="s">
        <v>5</v>
      </c>
      <c r="C478" s="39" t="s">
        <v>6</v>
      </c>
      <c r="D478" s="39" t="s">
        <v>7</v>
      </c>
      <c r="E478" s="39" t="s">
        <v>393</v>
      </c>
      <c r="F478" s="39" t="s">
        <v>9</v>
      </c>
      <c r="G478" s="39" t="s">
        <v>412</v>
      </c>
      <c r="H478" s="39" t="s">
        <v>394</v>
      </c>
      <c r="I478" s="39" t="s">
        <v>395</v>
      </c>
    </row>
    <row r="479" spans="1:9" s="20" customFormat="1" ht="31.5">
      <c r="A479" s="360">
        <v>1</v>
      </c>
      <c r="B479" s="1312" t="s">
        <v>307</v>
      </c>
      <c r="C479" s="378" t="s">
        <v>830</v>
      </c>
      <c r="D479" s="366" t="s">
        <v>175</v>
      </c>
      <c r="E479" s="379">
        <v>8000000</v>
      </c>
      <c r="F479" s="425">
        <v>1</v>
      </c>
      <c r="G479" s="425">
        <v>1</v>
      </c>
      <c r="H479" s="428">
        <f t="shared" ref="H479:H494" si="39">E479*F479*G479</f>
        <v>8000000</v>
      </c>
      <c r="I479" s="404" t="s">
        <v>831</v>
      </c>
    </row>
    <row r="480" spans="1:9" s="20" customFormat="1" ht="31.5">
      <c r="A480" s="360">
        <v>2</v>
      </c>
      <c r="B480" s="1312"/>
      <c r="C480" s="378" t="s">
        <v>832</v>
      </c>
      <c r="D480" s="366" t="s">
        <v>241</v>
      </c>
      <c r="E480" s="379">
        <f>7380000+(300000+150000)*2</f>
        <v>8280000</v>
      </c>
      <c r="F480" s="425">
        <v>1</v>
      </c>
      <c r="G480" s="425">
        <v>1</v>
      </c>
      <c r="H480" s="428">
        <f t="shared" si="39"/>
        <v>8280000</v>
      </c>
      <c r="I480" s="404" t="s">
        <v>374</v>
      </c>
    </row>
    <row r="481" spans="1:10" ht="47.25">
      <c r="A481" s="360">
        <v>3</v>
      </c>
      <c r="B481" s="1312"/>
      <c r="C481" s="381" t="s">
        <v>833</v>
      </c>
      <c r="D481" s="45" t="s">
        <v>184</v>
      </c>
      <c r="E481" s="382">
        <v>6746000</v>
      </c>
      <c r="F481" s="426">
        <v>1</v>
      </c>
      <c r="G481" s="425"/>
      <c r="H481" s="429">
        <f t="shared" si="39"/>
        <v>0</v>
      </c>
      <c r="I481" s="49" t="s">
        <v>382</v>
      </c>
      <c r="J481" s="20"/>
    </row>
    <row r="482" spans="1:10" ht="15.75">
      <c r="A482" s="360">
        <v>4</v>
      </c>
      <c r="B482" s="1312"/>
      <c r="C482" s="378" t="s">
        <v>834</v>
      </c>
      <c r="D482" s="366" t="s">
        <v>67</v>
      </c>
      <c r="E482" s="379">
        <v>2500000</v>
      </c>
      <c r="F482" s="425">
        <v>1</v>
      </c>
      <c r="G482" s="425">
        <v>1</v>
      </c>
      <c r="H482" s="428">
        <f t="shared" si="39"/>
        <v>2500000</v>
      </c>
      <c r="I482" s="366" t="s">
        <v>236</v>
      </c>
      <c r="J482" s="20"/>
    </row>
    <row r="483" spans="1:10" ht="31.5">
      <c r="A483" s="360">
        <v>5</v>
      </c>
      <c r="B483" s="1312"/>
      <c r="C483" s="378" t="s">
        <v>835</v>
      </c>
      <c r="D483" s="366" t="s">
        <v>241</v>
      </c>
      <c r="E483" s="384">
        <v>300000</v>
      </c>
      <c r="F483" s="425">
        <v>4</v>
      </c>
      <c r="G483" s="425">
        <v>1</v>
      </c>
      <c r="H483" s="428">
        <f t="shared" si="39"/>
        <v>1200000</v>
      </c>
      <c r="I483" s="366" t="s">
        <v>242</v>
      </c>
      <c r="J483" s="20"/>
    </row>
    <row r="484" spans="1:10" ht="15.75">
      <c r="A484" s="360">
        <v>6</v>
      </c>
      <c r="B484" s="1312"/>
      <c r="C484" s="385" t="s">
        <v>836</v>
      </c>
      <c r="D484" s="366" t="s">
        <v>67</v>
      </c>
      <c r="E484" s="384">
        <v>200000</v>
      </c>
      <c r="F484" s="425">
        <v>16</v>
      </c>
      <c r="G484" s="425">
        <v>1</v>
      </c>
      <c r="H484" s="428">
        <f t="shared" si="39"/>
        <v>3200000</v>
      </c>
      <c r="I484" s="366" t="s">
        <v>242</v>
      </c>
      <c r="J484" s="20"/>
    </row>
    <row r="485" spans="1:10" ht="15.75">
      <c r="A485" s="360">
        <v>7</v>
      </c>
      <c r="B485" s="1312"/>
      <c r="C485" s="385" t="s">
        <v>837</v>
      </c>
      <c r="D485" s="366" t="s">
        <v>377</v>
      </c>
      <c r="E485" s="384">
        <v>800000</v>
      </c>
      <c r="F485" s="425">
        <v>4</v>
      </c>
      <c r="G485" s="425">
        <f>6*3</f>
        <v>18</v>
      </c>
      <c r="H485" s="428">
        <f t="shared" si="39"/>
        <v>57600000</v>
      </c>
      <c r="I485" s="366" t="s">
        <v>378</v>
      </c>
      <c r="J485" s="20"/>
    </row>
    <row r="486" spans="1:10" ht="15.75">
      <c r="A486" s="360">
        <v>8</v>
      </c>
      <c r="B486" s="1312"/>
      <c r="C486" s="385" t="s">
        <v>838</v>
      </c>
      <c r="D486" s="366" t="s">
        <v>67</v>
      </c>
      <c r="E486" s="384">
        <v>300000</v>
      </c>
      <c r="F486" s="425">
        <v>4</v>
      </c>
      <c r="G486" s="425">
        <v>2.5</v>
      </c>
      <c r="H486" s="428">
        <f t="shared" si="39"/>
        <v>3000000</v>
      </c>
      <c r="I486" s="366" t="s">
        <v>130</v>
      </c>
      <c r="J486" s="20"/>
    </row>
    <row r="487" spans="1:10" ht="15.75">
      <c r="A487" s="360">
        <v>9</v>
      </c>
      <c r="B487" s="1312"/>
      <c r="C487" s="385" t="s">
        <v>839</v>
      </c>
      <c r="D487" s="366" t="s">
        <v>67</v>
      </c>
      <c r="E487" s="384">
        <v>200000</v>
      </c>
      <c r="F487" s="425">
        <v>20</v>
      </c>
      <c r="G487" s="425">
        <v>1</v>
      </c>
      <c r="H487" s="428">
        <f t="shared" si="39"/>
        <v>4000000</v>
      </c>
      <c r="I487" s="1273" t="s">
        <v>244</v>
      </c>
      <c r="J487" s="20"/>
    </row>
    <row r="488" spans="1:10" ht="15.75">
      <c r="A488" s="360">
        <v>10</v>
      </c>
      <c r="B488" s="1312"/>
      <c r="C488" s="385" t="s">
        <v>177</v>
      </c>
      <c r="D488" s="366" t="s">
        <v>67</v>
      </c>
      <c r="E488" s="384">
        <v>50000</v>
      </c>
      <c r="F488" s="425">
        <v>20</v>
      </c>
      <c r="G488" s="425">
        <v>2</v>
      </c>
      <c r="H488" s="428">
        <f t="shared" si="39"/>
        <v>2000000</v>
      </c>
      <c r="I488" s="1273"/>
      <c r="J488" s="20"/>
    </row>
    <row r="489" spans="1:10" ht="15.75">
      <c r="A489" s="360">
        <v>11</v>
      </c>
      <c r="B489" s="1312"/>
      <c r="C489" s="385" t="s">
        <v>179</v>
      </c>
      <c r="D489" s="366" t="s">
        <v>67</v>
      </c>
      <c r="E489" s="384">
        <v>50000</v>
      </c>
      <c r="F489" s="425">
        <f>F488</f>
        <v>20</v>
      </c>
      <c r="G489" s="425">
        <v>1</v>
      </c>
      <c r="H489" s="428">
        <f t="shared" si="39"/>
        <v>1000000</v>
      </c>
      <c r="I489" s="1273"/>
      <c r="J489" s="20"/>
    </row>
    <row r="490" spans="1:10" ht="15.75">
      <c r="A490" s="360">
        <v>12</v>
      </c>
      <c r="B490" s="1312"/>
      <c r="C490" s="385" t="s">
        <v>554</v>
      </c>
      <c r="D490" s="366" t="s">
        <v>67</v>
      </c>
      <c r="E490" s="384">
        <v>50000</v>
      </c>
      <c r="F490" s="425">
        <f>F489</f>
        <v>20</v>
      </c>
      <c r="G490" s="425">
        <v>1</v>
      </c>
      <c r="H490" s="428">
        <f t="shared" si="39"/>
        <v>1000000</v>
      </c>
      <c r="I490" s="1273"/>
      <c r="J490" s="20"/>
    </row>
    <row r="491" spans="1:10" ht="15.75">
      <c r="A491" s="360">
        <v>13</v>
      </c>
      <c r="B491" s="1312"/>
      <c r="C491" s="385" t="s">
        <v>840</v>
      </c>
      <c r="D491" s="366" t="s">
        <v>73</v>
      </c>
      <c r="E491" s="384">
        <v>1000000</v>
      </c>
      <c r="F491" s="425">
        <v>1</v>
      </c>
      <c r="G491" s="425">
        <v>1</v>
      </c>
      <c r="H491" s="428">
        <f t="shared" si="39"/>
        <v>1000000</v>
      </c>
      <c r="I491" s="1273" t="s">
        <v>244</v>
      </c>
      <c r="J491" s="20"/>
    </row>
    <row r="492" spans="1:10" ht="15.75">
      <c r="A492" s="360">
        <v>14</v>
      </c>
      <c r="B492" s="1312"/>
      <c r="C492" s="385" t="s">
        <v>841</v>
      </c>
      <c r="D492" s="366" t="s">
        <v>73</v>
      </c>
      <c r="E492" s="384">
        <v>300000</v>
      </c>
      <c r="F492" s="425">
        <v>1</v>
      </c>
      <c r="G492" s="425">
        <v>1</v>
      </c>
      <c r="H492" s="428">
        <f t="shared" si="39"/>
        <v>300000</v>
      </c>
      <c r="I492" s="1273"/>
      <c r="J492" s="20"/>
    </row>
    <row r="493" spans="1:10" ht="15.75">
      <c r="A493" s="360">
        <v>15</v>
      </c>
      <c r="B493" s="1312"/>
      <c r="C493" s="385" t="s">
        <v>199</v>
      </c>
      <c r="D493" s="366" t="s">
        <v>73</v>
      </c>
      <c r="E493" s="384">
        <v>200000</v>
      </c>
      <c r="F493" s="425">
        <v>2</v>
      </c>
      <c r="G493" s="425">
        <v>1</v>
      </c>
      <c r="H493" s="428">
        <f t="shared" si="39"/>
        <v>400000</v>
      </c>
      <c r="I493" s="1273"/>
      <c r="J493" s="20"/>
    </row>
    <row r="494" spans="1:10" ht="15.75">
      <c r="A494" s="360">
        <v>16</v>
      </c>
      <c r="B494" s="1312"/>
      <c r="C494" s="385" t="s">
        <v>842</v>
      </c>
      <c r="D494" s="366" t="s">
        <v>843</v>
      </c>
      <c r="E494" s="384">
        <v>3000</v>
      </c>
      <c r="F494" s="430">
        <f>11187/8</f>
        <v>1398.375</v>
      </c>
      <c r="G494" s="425">
        <v>1</v>
      </c>
      <c r="H494" s="428">
        <f t="shared" si="39"/>
        <v>4195125</v>
      </c>
      <c r="I494" s="44" t="s">
        <v>844</v>
      </c>
      <c r="J494" s="20"/>
    </row>
    <row r="495" spans="1:10" ht="15.75">
      <c r="A495" s="327"/>
      <c r="B495" s="33" t="s">
        <v>388</v>
      </c>
      <c r="C495" s="33"/>
      <c r="D495" s="33"/>
      <c r="E495" s="34"/>
      <c r="F495" s="33"/>
      <c r="G495" s="33"/>
      <c r="H495" s="35">
        <f>SUM(H479:H494)</f>
        <v>97675125</v>
      </c>
      <c r="I495" s="147"/>
      <c r="J495" s="20"/>
    </row>
    <row r="496" spans="1:10" ht="15.75">
      <c r="A496" s="349"/>
      <c r="B496" s="349"/>
      <c r="C496" s="349"/>
      <c r="D496" s="349"/>
      <c r="E496" s="349"/>
      <c r="F496" s="349"/>
      <c r="G496" s="349"/>
      <c r="H496" s="349"/>
      <c r="I496" s="349"/>
      <c r="J496" s="349"/>
    </row>
    <row r="498" spans="1:9">
      <c r="A498" s="359" t="s">
        <v>882</v>
      </c>
    </row>
    <row r="500" spans="1:9" ht="15.75">
      <c r="A500" s="174" t="s">
        <v>390</v>
      </c>
      <c r="B500" s="39" t="s">
        <v>5</v>
      </c>
      <c r="C500" s="39" t="s">
        <v>6</v>
      </c>
      <c r="D500" s="39" t="s">
        <v>7</v>
      </c>
      <c r="E500" s="39" t="s">
        <v>393</v>
      </c>
      <c r="F500" s="39" t="s">
        <v>9</v>
      </c>
      <c r="G500" s="39" t="s">
        <v>412</v>
      </c>
      <c r="H500" s="39" t="s">
        <v>394</v>
      </c>
      <c r="I500" s="39" t="s">
        <v>395</v>
      </c>
    </row>
    <row r="501" spans="1:9" ht="15.75">
      <c r="A501" s="360">
        <v>1</v>
      </c>
      <c r="B501" s="1312" t="s">
        <v>883</v>
      </c>
      <c r="C501" s="1306" t="s">
        <v>103</v>
      </c>
      <c r="D501" s="1307"/>
      <c r="E501" s="1307"/>
      <c r="F501" s="376"/>
      <c r="G501" s="376"/>
      <c r="H501" s="365">
        <f>SUM(H503:H518)+H519/48</f>
        <v>45184958.333333299</v>
      </c>
      <c r="I501" s="44"/>
    </row>
    <row r="502" spans="1:9" ht="15.75">
      <c r="A502" s="360"/>
      <c r="B502" s="1312"/>
      <c r="C502" s="377" t="s">
        <v>829</v>
      </c>
      <c r="D502" s="237"/>
      <c r="E502" s="237"/>
      <c r="F502" s="376"/>
      <c r="G502" s="376"/>
      <c r="H502" s="365">
        <f>SUM(H503:H518)</f>
        <v>33150500</v>
      </c>
      <c r="I502" s="44"/>
    </row>
    <row r="503" spans="1:9" ht="31.5">
      <c r="A503" s="360">
        <v>2</v>
      </c>
      <c r="B503" s="1312"/>
      <c r="C503" s="378" t="s">
        <v>830</v>
      </c>
      <c r="D503" s="366" t="s">
        <v>175</v>
      </c>
      <c r="E503" s="379">
        <v>8000000</v>
      </c>
      <c r="F503" s="380">
        <v>1</v>
      </c>
      <c r="G503" s="380">
        <v>1</v>
      </c>
      <c r="H503" s="368">
        <f t="shared" ref="H503:H508" si="40">E503*F503*G503</f>
        <v>8000000</v>
      </c>
      <c r="I503" s="404" t="s">
        <v>831</v>
      </c>
    </row>
    <row r="504" spans="1:9" ht="31.5">
      <c r="A504" s="360">
        <v>3</v>
      </c>
      <c r="B504" s="1312"/>
      <c r="C504" s="378" t="s">
        <v>832</v>
      </c>
      <c r="D504" s="366" t="s">
        <v>241</v>
      </c>
      <c r="E504" s="379"/>
      <c r="F504" s="380"/>
      <c r="G504" s="380"/>
      <c r="H504" s="368">
        <f t="shared" si="40"/>
        <v>0</v>
      </c>
      <c r="I504" s="404" t="s">
        <v>374</v>
      </c>
    </row>
    <row r="505" spans="1:9" ht="47.25">
      <c r="A505" s="360">
        <v>4</v>
      </c>
      <c r="B505" s="1312"/>
      <c r="C505" s="381" t="s">
        <v>833</v>
      </c>
      <c r="D505" s="45" t="s">
        <v>184</v>
      </c>
      <c r="E505" s="382"/>
      <c r="F505" s="383"/>
      <c r="G505" s="380"/>
      <c r="H505" s="374">
        <f t="shared" si="40"/>
        <v>0</v>
      </c>
      <c r="I505" s="49" t="s">
        <v>382</v>
      </c>
    </row>
    <row r="506" spans="1:9" ht="15.75">
      <c r="A506" s="360">
        <v>5</v>
      </c>
      <c r="B506" s="1312"/>
      <c r="C506" s="378" t="s">
        <v>834</v>
      </c>
      <c r="D506" s="366" t="s">
        <v>67</v>
      </c>
      <c r="E506" s="379">
        <v>2500000</v>
      </c>
      <c r="F506" s="380">
        <v>1</v>
      </c>
      <c r="G506" s="380">
        <v>1</v>
      </c>
      <c r="H506" s="368">
        <f t="shared" si="40"/>
        <v>2500000</v>
      </c>
      <c r="I506" s="387" t="s">
        <v>236</v>
      </c>
    </row>
    <row r="507" spans="1:9" ht="31.5">
      <c r="A507" s="360">
        <v>6</v>
      </c>
      <c r="B507" s="1312"/>
      <c r="C507" s="378" t="s">
        <v>835</v>
      </c>
      <c r="D507" s="366" t="s">
        <v>241</v>
      </c>
      <c r="E507" s="384">
        <v>300000</v>
      </c>
      <c r="F507" s="380">
        <v>4</v>
      </c>
      <c r="G507" s="380">
        <v>1</v>
      </c>
      <c r="H507" s="368">
        <f t="shared" si="40"/>
        <v>1200000</v>
      </c>
      <c r="I507" s="387" t="s">
        <v>242</v>
      </c>
    </row>
    <row r="508" spans="1:9" ht="15.75">
      <c r="A508" s="360">
        <v>7</v>
      </c>
      <c r="B508" s="1312"/>
      <c r="C508" s="385" t="s">
        <v>836</v>
      </c>
      <c r="D508" s="366" t="s">
        <v>67</v>
      </c>
      <c r="E508" s="384">
        <v>200000</v>
      </c>
      <c r="F508" s="380">
        <v>19</v>
      </c>
      <c r="G508" s="380">
        <v>1</v>
      </c>
      <c r="H508" s="368">
        <f t="shared" si="40"/>
        <v>3800000</v>
      </c>
      <c r="I508" s="387" t="s">
        <v>242</v>
      </c>
    </row>
    <row r="509" spans="1:9" ht="15.75">
      <c r="A509" s="360">
        <v>8</v>
      </c>
      <c r="B509" s="1312"/>
      <c r="C509" s="385" t="s">
        <v>837</v>
      </c>
      <c r="D509" s="366" t="s">
        <v>377</v>
      </c>
      <c r="E509" s="384"/>
      <c r="F509" s="380"/>
      <c r="G509" s="380"/>
      <c r="H509" s="368"/>
      <c r="I509" s="387" t="s">
        <v>378</v>
      </c>
    </row>
    <row r="510" spans="1:9" ht="15.75">
      <c r="A510" s="360">
        <v>9</v>
      </c>
      <c r="B510" s="1312"/>
      <c r="C510" s="385" t="s">
        <v>838</v>
      </c>
      <c r="D510" s="366" t="s">
        <v>67</v>
      </c>
      <c r="E510" s="384"/>
      <c r="F510" s="380"/>
      <c r="G510" s="380"/>
      <c r="H510" s="368">
        <f t="shared" ref="H510:H518" si="41">E510*F510*G510</f>
        <v>0</v>
      </c>
      <c r="I510" s="387" t="s">
        <v>130</v>
      </c>
    </row>
    <row r="511" spans="1:9" ht="15.75">
      <c r="A511" s="360">
        <v>10</v>
      </c>
      <c r="B511" s="1312"/>
      <c r="C511" s="386" t="s">
        <v>839</v>
      </c>
      <c r="D511" s="387" t="s">
        <v>67</v>
      </c>
      <c r="E511" s="388">
        <v>200000</v>
      </c>
      <c r="F511" s="389">
        <v>27</v>
      </c>
      <c r="G511" s="380">
        <v>1</v>
      </c>
      <c r="H511" s="368">
        <f t="shared" si="41"/>
        <v>5400000</v>
      </c>
      <c r="I511" s="1265" t="s">
        <v>244</v>
      </c>
    </row>
    <row r="512" spans="1:9" ht="15.75">
      <c r="A512" s="360">
        <v>11</v>
      </c>
      <c r="B512" s="1312"/>
      <c r="C512" s="386" t="s">
        <v>177</v>
      </c>
      <c r="D512" s="387" t="s">
        <v>67</v>
      </c>
      <c r="E512" s="388">
        <v>50000</v>
      </c>
      <c r="F512" s="389">
        <v>27</v>
      </c>
      <c r="G512" s="389">
        <v>2</v>
      </c>
      <c r="H512" s="368">
        <f t="shared" si="41"/>
        <v>2700000</v>
      </c>
      <c r="I512" s="1266"/>
    </row>
    <row r="513" spans="1:9" ht="15.75">
      <c r="A513" s="360">
        <v>12</v>
      </c>
      <c r="B513" s="1312"/>
      <c r="C513" s="386" t="s">
        <v>179</v>
      </c>
      <c r="D513" s="387" t="s">
        <v>67</v>
      </c>
      <c r="E513" s="388">
        <v>50000</v>
      </c>
      <c r="F513" s="389">
        <v>27</v>
      </c>
      <c r="G513" s="380">
        <v>1</v>
      </c>
      <c r="H513" s="368">
        <f t="shared" si="41"/>
        <v>1350000</v>
      </c>
      <c r="I513" s="1266"/>
    </row>
    <row r="514" spans="1:9" ht="15.75">
      <c r="A514" s="360">
        <v>13</v>
      </c>
      <c r="B514" s="1312"/>
      <c r="C514" s="386" t="s">
        <v>554</v>
      </c>
      <c r="D514" s="387" t="s">
        <v>67</v>
      </c>
      <c r="E514" s="388">
        <v>50000</v>
      </c>
      <c r="F514" s="389">
        <f>F513</f>
        <v>27</v>
      </c>
      <c r="G514" s="380">
        <v>1</v>
      </c>
      <c r="H514" s="368">
        <f t="shared" si="41"/>
        <v>1350000</v>
      </c>
      <c r="I514" s="1267"/>
    </row>
    <row r="515" spans="1:9" ht="15.75">
      <c r="A515" s="360">
        <v>14</v>
      </c>
      <c r="B515" s="1312"/>
      <c r="C515" s="385" t="s">
        <v>840</v>
      </c>
      <c r="D515" s="366" t="s">
        <v>73</v>
      </c>
      <c r="E515" s="390">
        <v>1000000</v>
      </c>
      <c r="F515" s="380">
        <v>1</v>
      </c>
      <c r="G515" s="380">
        <v>1</v>
      </c>
      <c r="H515" s="368">
        <f t="shared" si="41"/>
        <v>1000000</v>
      </c>
      <c r="I515" s="1265" t="s">
        <v>244</v>
      </c>
    </row>
    <row r="516" spans="1:9" ht="15.75">
      <c r="A516" s="360">
        <v>15</v>
      </c>
      <c r="B516" s="1312"/>
      <c r="C516" s="385" t="s">
        <v>841</v>
      </c>
      <c r="D516" s="366" t="s">
        <v>73</v>
      </c>
      <c r="E516" s="390">
        <v>300000</v>
      </c>
      <c r="F516" s="380">
        <v>1</v>
      </c>
      <c r="G516" s="380">
        <v>1</v>
      </c>
      <c r="H516" s="368">
        <f t="shared" si="41"/>
        <v>300000</v>
      </c>
      <c r="I516" s="1266"/>
    </row>
    <row r="517" spans="1:9" ht="15.75">
      <c r="A517" s="360">
        <v>16</v>
      </c>
      <c r="B517" s="1312"/>
      <c r="C517" s="385" t="s">
        <v>199</v>
      </c>
      <c r="D517" s="366" t="s">
        <v>73</v>
      </c>
      <c r="E517" s="390">
        <v>200000</v>
      </c>
      <c r="F517" s="380">
        <v>3</v>
      </c>
      <c r="G517" s="380">
        <v>1</v>
      </c>
      <c r="H517" s="368">
        <f t="shared" si="41"/>
        <v>600000</v>
      </c>
      <c r="I517" s="1267"/>
    </row>
    <row r="518" spans="1:9" ht="15.75">
      <c r="A518" s="360">
        <v>17</v>
      </c>
      <c r="B518" s="1312"/>
      <c r="C518" s="385" t="s">
        <v>842</v>
      </c>
      <c r="D518" s="366" t="s">
        <v>843</v>
      </c>
      <c r="E518" s="390">
        <v>3000</v>
      </c>
      <c r="F518" s="391">
        <v>1650.1666666666699</v>
      </c>
      <c r="G518" s="380">
        <v>1</v>
      </c>
      <c r="H518" s="368">
        <f t="shared" si="41"/>
        <v>4950500.0000000102</v>
      </c>
      <c r="I518" s="194" t="s">
        <v>844</v>
      </c>
    </row>
    <row r="519" spans="1:9" ht="33" customHeight="1">
      <c r="A519" s="360"/>
      <c r="B519" s="375"/>
      <c r="C519" s="377" t="s">
        <v>884</v>
      </c>
      <c r="D519" s="366"/>
      <c r="E519" s="390"/>
      <c r="F519" s="391"/>
      <c r="G519" s="380"/>
      <c r="H519" s="392">
        <f>SUM(H520:H524)</f>
        <v>577654000</v>
      </c>
      <c r="I519" s="194"/>
    </row>
    <row r="520" spans="1:9" ht="15.75">
      <c r="A520" s="360"/>
      <c r="B520" s="375"/>
      <c r="C520" s="385" t="s">
        <v>885</v>
      </c>
      <c r="D520" s="366" t="s">
        <v>241</v>
      </c>
      <c r="E520" s="384">
        <v>5982000</v>
      </c>
      <c r="F520" s="430">
        <v>3</v>
      </c>
      <c r="G520" s="380">
        <v>11</v>
      </c>
      <c r="H520" s="428">
        <f t="shared" ref="H520:H524" si="42">E520*F520*G520</f>
        <v>197406000</v>
      </c>
      <c r="I520" s="194"/>
    </row>
    <row r="521" spans="1:9" ht="15.75">
      <c r="A521" s="360"/>
      <c r="B521" s="375"/>
      <c r="C521" s="385" t="s">
        <v>833</v>
      </c>
      <c r="D521" s="366" t="s">
        <v>184</v>
      </c>
      <c r="E521" s="384">
        <v>8168000</v>
      </c>
      <c r="F521" s="430">
        <v>1</v>
      </c>
      <c r="G521" s="380">
        <v>11</v>
      </c>
      <c r="H521" s="428">
        <f t="shared" si="42"/>
        <v>89848000</v>
      </c>
      <c r="I521" s="194"/>
    </row>
    <row r="522" spans="1:9" ht="15.75">
      <c r="A522" s="360"/>
      <c r="B522" s="375"/>
      <c r="C522" s="385" t="s">
        <v>846</v>
      </c>
      <c r="D522" s="366" t="s">
        <v>67</v>
      </c>
      <c r="E522" s="384">
        <v>200000</v>
      </c>
      <c r="F522" s="380">
        <f>3*6</f>
        <v>18</v>
      </c>
      <c r="G522" s="380">
        <v>11</v>
      </c>
      <c r="H522" s="428">
        <f t="shared" si="42"/>
        <v>39600000</v>
      </c>
      <c r="I522" s="194"/>
    </row>
    <row r="523" spans="1:9" ht="15.75">
      <c r="A523" s="360"/>
      <c r="B523" s="375"/>
      <c r="C523" s="385" t="s">
        <v>837</v>
      </c>
      <c r="D523" s="366" t="s">
        <v>377</v>
      </c>
      <c r="E523" s="384">
        <v>800000</v>
      </c>
      <c r="F523" s="380">
        <f>3*6</f>
        <v>18</v>
      </c>
      <c r="G523" s="380">
        <v>11</v>
      </c>
      <c r="H523" s="428">
        <f t="shared" si="42"/>
        <v>158400000</v>
      </c>
      <c r="I523" s="194"/>
    </row>
    <row r="524" spans="1:9" ht="15.75">
      <c r="A524" s="360"/>
      <c r="B524" s="375"/>
      <c r="C524" s="385" t="s">
        <v>838</v>
      </c>
      <c r="D524" s="366" t="s">
        <v>67</v>
      </c>
      <c r="E524" s="384">
        <v>400000</v>
      </c>
      <c r="F524" s="380">
        <f>3*7</f>
        <v>21</v>
      </c>
      <c r="G524" s="380">
        <v>11</v>
      </c>
      <c r="H524" s="428">
        <f t="shared" si="42"/>
        <v>92400000</v>
      </c>
      <c r="I524" s="194"/>
    </row>
    <row r="528" spans="1:9" s="21" customFormat="1" ht="15.75">
      <c r="A528" s="432" t="s">
        <v>886</v>
      </c>
      <c r="B528" s="433"/>
      <c r="C528" s="433"/>
      <c r="D528" s="433"/>
      <c r="E528" s="434"/>
      <c r="F528" s="433"/>
      <c r="G528" s="433"/>
      <c r="H528" s="435">
        <f>SUM(H529:H562)</f>
        <v>183492999.99399999</v>
      </c>
      <c r="I528" s="436"/>
    </row>
    <row r="529" spans="1:9" s="2" customFormat="1" ht="31.7" customHeight="1">
      <c r="A529" s="279">
        <v>1</v>
      </c>
      <c r="B529" s="280" t="s">
        <v>653</v>
      </c>
      <c r="C529" s="280"/>
      <c r="D529" s="281"/>
      <c r="E529" s="282" t="s">
        <v>83</v>
      </c>
      <c r="F529" s="283">
        <v>7700000</v>
      </c>
      <c r="G529" s="283">
        <v>1</v>
      </c>
      <c r="H529" s="283">
        <f t="shared" ref="H529:H562" si="43">F529*G529</f>
        <v>7700000</v>
      </c>
      <c r="I529" s="1268" t="s">
        <v>654</v>
      </c>
    </row>
    <row r="530" spans="1:9" s="2" customFormat="1" ht="15.75">
      <c r="A530" s="279">
        <v>2</v>
      </c>
      <c r="B530" s="284" t="s">
        <v>655</v>
      </c>
      <c r="C530" s="284"/>
      <c r="D530" s="281"/>
      <c r="E530" s="285" t="s">
        <v>71</v>
      </c>
      <c r="F530" s="283">
        <v>4950000</v>
      </c>
      <c r="G530" s="283">
        <v>1</v>
      </c>
      <c r="H530" s="283">
        <f t="shared" si="43"/>
        <v>4950000</v>
      </c>
      <c r="I530" s="1269"/>
    </row>
    <row r="531" spans="1:9" s="2" customFormat="1" ht="31.5">
      <c r="A531" s="279">
        <v>3</v>
      </c>
      <c r="B531" s="284" t="s">
        <v>656</v>
      </c>
      <c r="C531" s="284"/>
      <c r="D531" s="284" t="s">
        <v>657</v>
      </c>
      <c r="E531" s="285" t="s">
        <v>566</v>
      </c>
      <c r="F531" s="283">
        <v>8250000</v>
      </c>
      <c r="G531" s="283">
        <v>1</v>
      </c>
      <c r="H531" s="283">
        <f t="shared" si="43"/>
        <v>8250000</v>
      </c>
      <c r="I531" s="1269"/>
    </row>
    <row r="532" spans="1:9" s="2" customFormat="1" ht="15.75">
      <c r="A532" s="279">
        <v>4</v>
      </c>
      <c r="B532" s="284" t="s">
        <v>658</v>
      </c>
      <c r="C532" s="284"/>
      <c r="D532" s="284" t="s">
        <v>659</v>
      </c>
      <c r="E532" s="285" t="s">
        <v>566</v>
      </c>
      <c r="F532" s="283">
        <v>7370000</v>
      </c>
      <c r="G532" s="283">
        <v>1</v>
      </c>
      <c r="H532" s="283">
        <f t="shared" si="43"/>
        <v>7370000</v>
      </c>
      <c r="I532" s="1269"/>
    </row>
    <row r="533" spans="1:9" s="2" customFormat="1" ht="31.5">
      <c r="A533" s="279">
        <v>5</v>
      </c>
      <c r="B533" s="284" t="s">
        <v>660</v>
      </c>
      <c r="C533" s="284"/>
      <c r="D533" s="284" t="s">
        <v>661</v>
      </c>
      <c r="E533" s="285" t="s">
        <v>662</v>
      </c>
      <c r="F533" s="283">
        <v>1320000</v>
      </c>
      <c r="G533" s="283">
        <v>1</v>
      </c>
      <c r="H533" s="283">
        <f t="shared" si="43"/>
        <v>1320000</v>
      </c>
      <c r="I533" s="1269"/>
    </row>
    <row r="534" spans="1:9" s="2" customFormat="1" ht="15.75">
      <c r="A534" s="279">
        <v>6</v>
      </c>
      <c r="B534" s="284" t="s">
        <v>663</v>
      </c>
      <c r="C534" s="284"/>
      <c r="D534" s="284"/>
      <c r="E534" s="285" t="s">
        <v>71</v>
      </c>
      <c r="F534" s="283">
        <v>1540000</v>
      </c>
      <c r="G534" s="283">
        <v>1</v>
      </c>
      <c r="H534" s="283">
        <f t="shared" si="43"/>
        <v>1540000</v>
      </c>
      <c r="I534" s="1269"/>
    </row>
    <row r="535" spans="1:9" s="2" customFormat="1" ht="128.85" customHeight="1">
      <c r="A535" s="279">
        <v>7</v>
      </c>
      <c r="B535" s="284" t="s">
        <v>664</v>
      </c>
      <c r="C535" s="284"/>
      <c r="D535" s="284" t="s">
        <v>665</v>
      </c>
      <c r="E535" s="285" t="s">
        <v>666</v>
      </c>
      <c r="F535" s="283">
        <v>16830000</v>
      </c>
      <c r="G535" s="283">
        <v>1</v>
      </c>
      <c r="H535" s="283">
        <f t="shared" si="43"/>
        <v>16830000</v>
      </c>
      <c r="I535" s="1269"/>
    </row>
    <row r="536" spans="1:9" s="2" customFormat="1" ht="63">
      <c r="A536" s="279">
        <v>8</v>
      </c>
      <c r="B536" s="284" t="s">
        <v>667</v>
      </c>
      <c r="C536" s="284"/>
      <c r="D536" s="284" t="s">
        <v>668</v>
      </c>
      <c r="E536" s="285" t="s">
        <v>71</v>
      </c>
      <c r="F536" s="283">
        <v>10450000</v>
      </c>
      <c r="G536" s="283">
        <v>1</v>
      </c>
      <c r="H536" s="283">
        <f t="shared" si="43"/>
        <v>10450000</v>
      </c>
      <c r="I536" s="1269"/>
    </row>
    <row r="537" spans="1:9" s="2" customFormat="1" ht="31.5">
      <c r="A537" s="279">
        <v>9</v>
      </c>
      <c r="B537" s="284" t="s">
        <v>669</v>
      </c>
      <c r="C537" s="284"/>
      <c r="D537" s="284" t="s">
        <v>670</v>
      </c>
      <c r="E537" s="285" t="s">
        <v>71</v>
      </c>
      <c r="F537" s="283">
        <v>2750000</v>
      </c>
      <c r="G537" s="283">
        <v>1</v>
      </c>
      <c r="H537" s="283">
        <f t="shared" si="43"/>
        <v>2750000</v>
      </c>
      <c r="I537" s="1269"/>
    </row>
    <row r="538" spans="1:9" s="2" customFormat="1" ht="15.75">
      <c r="A538" s="279">
        <v>10</v>
      </c>
      <c r="B538" s="284" t="s">
        <v>671</v>
      </c>
      <c r="C538" s="284"/>
      <c r="D538" s="284"/>
      <c r="E538" s="285" t="s">
        <v>566</v>
      </c>
      <c r="F538" s="283">
        <v>1320000</v>
      </c>
      <c r="G538" s="283">
        <v>1</v>
      </c>
      <c r="H538" s="283">
        <f t="shared" si="43"/>
        <v>1320000</v>
      </c>
      <c r="I538" s="1269"/>
    </row>
    <row r="539" spans="1:9" s="2" customFormat="1" ht="15.75">
      <c r="A539" s="279">
        <v>11</v>
      </c>
      <c r="B539" s="284" t="s">
        <v>672</v>
      </c>
      <c r="C539" s="284"/>
      <c r="D539" s="284"/>
      <c r="E539" s="285" t="s">
        <v>566</v>
      </c>
      <c r="F539" s="283">
        <v>6050000</v>
      </c>
      <c r="G539" s="283">
        <v>1</v>
      </c>
      <c r="H539" s="283">
        <f t="shared" si="43"/>
        <v>6050000</v>
      </c>
      <c r="I539" s="1269"/>
    </row>
    <row r="540" spans="1:9" s="2" customFormat="1" ht="15.75">
      <c r="A540" s="279">
        <v>12</v>
      </c>
      <c r="B540" s="284" t="s">
        <v>673</v>
      </c>
      <c r="C540" s="284"/>
      <c r="D540" s="284" t="s">
        <v>674</v>
      </c>
      <c r="E540" s="285" t="s">
        <v>71</v>
      </c>
      <c r="F540" s="283">
        <v>2310000</v>
      </c>
      <c r="G540" s="283">
        <v>1</v>
      </c>
      <c r="H540" s="283">
        <f t="shared" si="43"/>
        <v>2310000</v>
      </c>
      <c r="I540" s="1269"/>
    </row>
    <row r="541" spans="1:9" s="1" customFormat="1" ht="45" customHeight="1">
      <c r="A541" s="279">
        <v>13</v>
      </c>
      <c r="B541" s="284" t="s">
        <v>675</v>
      </c>
      <c r="C541" s="284"/>
      <c r="D541" s="284"/>
      <c r="E541" s="285" t="s">
        <v>676</v>
      </c>
      <c r="F541" s="283">
        <v>2750000</v>
      </c>
      <c r="G541" s="283">
        <v>1</v>
      </c>
      <c r="H541" s="283">
        <f t="shared" si="43"/>
        <v>2750000</v>
      </c>
      <c r="I541" s="1269"/>
    </row>
    <row r="542" spans="1:9" s="1" customFormat="1" ht="25.5" customHeight="1">
      <c r="A542" s="279">
        <v>14</v>
      </c>
      <c r="B542" s="284" t="s">
        <v>677</v>
      </c>
      <c r="C542" s="284"/>
      <c r="D542" s="284"/>
      <c r="E542" s="285" t="s">
        <v>566</v>
      </c>
      <c r="F542" s="283">
        <v>803000</v>
      </c>
      <c r="G542" s="283">
        <v>1</v>
      </c>
      <c r="H542" s="283">
        <f t="shared" si="43"/>
        <v>803000</v>
      </c>
      <c r="I542" s="1269"/>
    </row>
    <row r="543" spans="1:9" s="1" customFormat="1" ht="28.5" customHeight="1">
      <c r="A543" s="279">
        <v>15</v>
      </c>
      <c r="B543" s="286" t="s">
        <v>678</v>
      </c>
      <c r="C543" s="286"/>
      <c r="D543" s="286"/>
      <c r="E543" s="285" t="s">
        <v>566</v>
      </c>
      <c r="F543" s="283">
        <v>550000</v>
      </c>
      <c r="G543" s="283">
        <v>1</v>
      </c>
      <c r="H543" s="283">
        <f t="shared" si="43"/>
        <v>550000</v>
      </c>
      <c r="I543" s="1269"/>
    </row>
    <row r="544" spans="1:9" s="1" customFormat="1" ht="28.5" customHeight="1">
      <c r="A544" s="279">
        <v>16</v>
      </c>
      <c r="B544" s="284" t="s">
        <v>679</v>
      </c>
      <c r="C544" s="284"/>
      <c r="D544" s="284"/>
      <c r="E544" s="285" t="s">
        <v>71</v>
      </c>
      <c r="F544" s="283">
        <v>605000</v>
      </c>
      <c r="G544" s="283">
        <v>1</v>
      </c>
      <c r="H544" s="283">
        <f t="shared" si="43"/>
        <v>605000</v>
      </c>
      <c r="I544" s="1269"/>
    </row>
    <row r="545" spans="1:9" s="1" customFormat="1" ht="18" customHeight="1">
      <c r="A545" s="279">
        <v>17</v>
      </c>
      <c r="B545" s="284" t="s">
        <v>680</v>
      </c>
      <c r="C545" s="284"/>
      <c r="D545" s="284"/>
      <c r="E545" s="285" t="s">
        <v>566</v>
      </c>
      <c r="F545" s="283">
        <v>1650000</v>
      </c>
      <c r="G545" s="283">
        <v>1</v>
      </c>
      <c r="H545" s="283">
        <f t="shared" si="43"/>
        <v>1650000</v>
      </c>
      <c r="I545" s="1269"/>
    </row>
    <row r="546" spans="1:9" s="1" customFormat="1" ht="19.5" customHeight="1">
      <c r="A546" s="279">
        <v>18</v>
      </c>
      <c r="B546" s="284" t="s">
        <v>681</v>
      </c>
      <c r="C546" s="284"/>
      <c r="D546" s="284"/>
      <c r="E546" s="285" t="s">
        <v>566</v>
      </c>
      <c r="F546" s="283">
        <v>1320000</v>
      </c>
      <c r="G546" s="283">
        <v>1</v>
      </c>
      <c r="H546" s="283">
        <f t="shared" si="43"/>
        <v>1320000</v>
      </c>
      <c r="I546" s="1269"/>
    </row>
    <row r="547" spans="1:9" s="1" customFormat="1" ht="15" customHeight="1">
      <c r="A547" s="279">
        <v>19</v>
      </c>
      <c r="B547" s="284" t="s">
        <v>682</v>
      </c>
      <c r="C547" s="284"/>
      <c r="D547" s="284"/>
      <c r="E547" s="285" t="s">
        <v>566</v>
      </c>
      <c r="F547" s="283">
        <v>299999.99699999997</v>
      </c>
      <c r="G547" s="283">
        <v>2</v>
      </c>
      <c r="H547" s="283">
        <f t="shared" si="43"/>
        <v>599999.99399999995</v>
      </c>
      <c r="I547" s="1269"/>
    </row>
    <row r="548" spans="1:9" s="1" customFormat="1" ht="15" customHeight="1">
      <c r="A548" s="279">
        <v>20</v>
      </c>
      <c r="B548" s="284" t="s">
        <v>683</v>
      </c>
      <c r="C548" s="284"/>
      <c r="D548" s="284"/>
      <c r="E548" s="285" t="s">
        <v>566</v>
      </c>
      <c r="F548" s="283">
        <v>660000</v>
      </c>
      <c r="G548" s="283">
        <v>1</v>
      </c>
      <c r="H548" s="283">
        <f t="shared" si="43"/>
        <v>660000</v>
      </c>
      <c r="I548" s="1269"/>
    </row>
    <row r="549" spans="1:9" s="1" customFormat="1" ht="15" customHeight="1">
      <c r="A549" s="279">
        <v>21</v>
      </c>
      <c r="B549" s="284" t="s">
        <v>684</v>
      </c>
      <c r="C549" s="284"/>
      <c r="D549" s="284"/>
      <c r="E549" s="285" t="s">
        <v>662</v>
      </c>
      <c r="F549" s="283">
        <v>704000</v>
      </c>
      <c r="G549" s="283">
        <v>1</v>
      </c>
      <c r="H549" s="283">
        <f t="shared" si="43"/>
        <v>704000</v>
      </c>
      <c r="I549" s="1269"/>
    </row>
    <row r="550" spans="1:9" s="1" customFormat="1" ht="15" customHeight="1">
      <c r="A550" s="279">
        <v>22</v>
      </c>
      <c r="B550" s="284" t="s">
        <v>468</v>
      </c>
      <c r="C550" s="284"/>
      <c r="D550" s="284"/>
      <c r="E550" s="285" t="s">
        <v>566</v>
      </c>
      <c r="F550" s="283">
        <v>3520000</v>
      </c>
      <c r="G550" s="283">
        <v>1</v>
      </c>
      <c r="H550" s="283">
        <f t="shared" si="43"/>
        <v>3520000</v>
      </c>
      <c r="I550" s="1269"/>
    </row>
    <row r="551" spans="1:9" s="1" customFormat="1" ht="31.5">
      <c r="A551" s="279">
        <v>23</v>
      </c>
      <c r="B551" s="284" t="s">
        <v>685</v>
      </c>
      <c r="C551" s="284"/>
      <c r="D551" s="284"/>
      <c r="E551" s="285" t="s">
        <v>71</v>
      </c>
      <c r="F551" s="283">
        <v>4620000</v>
      </c>
      <c r="G551" s="283">
        <v>1</v>
      </c>
      <c r="H551" s="283">
        <f t="shared" si="43"/>
        <v>4620000</v>
      </c>
      <c r="I551" s="1269"/>
    </row>
    <row r="552" spans="1:9" s="11" customFormat="1" ht="15.75">
      <c r="A552" s="279">
        <v>24</v>
      </c>
      <c r="B552" s="288" t="s">
        <v>686</v>
      </c>
      <c r="C552" s="288"/>
      <c r="D552" s="288" t="s">
        <v>687</v>
      </c>
      <c r="E552" s="289" t="s">
        <v>71</v>
      </c>
      <c r="F552" s="290">
        <v>2500000</v>
      </c>
      <c r="G552" s="292">
        <v>1</v>
      </c>
      <c r="H552" s="283">
        <f t="shared" si="43"/>
        <v>2500000</v>
      </c>
      <c r="I552" s="1270"/>
    </row>
    <row r="553" spans="1:9" s="11" customFormat="1" ht="15.75">
      <c r="A553" s="279">
        <v>25</v>
      </c>
      <c r="B553" s="288" t="s">
        <v>688</v>
      </c>
      <c r="C553" s="288"/>
      <c r="D553" s="288"/>
      <c r="E553" s="289" t="s">
        <v>71</v>
      </c>
      <c r="F553" s="290">
        <v>1500000</v>
      </c>
      <c r="G553" s="292">
        <v>1</v>
      </c>
      <c r="H553" s="283">
        <f t="shared" si="43"/>
        <v>1500000</v>
      </c>
      <c r="I553" s="1270"/>
    </row>
    <row r="554" spans="1:9" s="11" customFormat="1" ht="15.75">
      <c r="A554" s="279">
        <v>26</v>
      </c>
      <c r="B554" s="288" t="s">
        <v>689</v>
      </c>
      <c r="C554" s="288"/>
      <c r="D554" s="288" t="s">
        <v>690</v>
      </c>
      <c r="E554" s="289" t="s">
        <v>71</v>
      </c>
      <c r="F554" s="291">
        <v>8000000</v>
      </c>
      <c r="G554" s="292">
        <v>1</v>
      </c>
      <c r="H554" s="283">
        <f t="shared" si="43"/>
        <v>8000000</v>
      </c>
      <c r="I554" s="1270"/>
    </row>
    <row r="555" spans="1:9" s="11" customFormat="1" ht="15.75">
      <c r="A555" s="279">
        <v>27</v>
      </c>
      <c r="B555" s="288" t="s">
        <v>691</v>
      </c>
      <c r="C555" s="288"/>
      <c r="D555" s="288" t="s">
        <v>692</v>
      </c>
      <c r="E555" s="289" t="s">
        <v>71</v>
      </c>
      <c r="F555" s="290">
        <v>8400000</v>
      </c>
      <c r="G555" s="292">
        <v>1</v>
      </c>
      <c r="H555" s="283">
        <f t="shared" si="43"/>
        <v>8400000</v>
      </c>
      <c r="I555" s="1270"/>
    </row>
    <row r="556" spans="1:9" s="11" customFormat="1" ht="31.5">
      <c r="A556" s="279">
        <v>28</v>
      </c>
      <c r="B556" s="288" t="s">
        <v>701</v>
      </c>
      <c r="C556" s="288"/>
      <c r="D556" s="288"/>
      <c r="E556" s="289" t="s">
        <v>71</v>
      </c>
      <c r="F556" s="292">
        <v>2100000</v>
      </c>
      <c r="G556" s="292">
        <v>1</v>
      </c>
      <c r="H556" s="283">
        <f t="shared" si="43"/>
        <v>2100000</v>
      </c>
      <c r="I556" s="1270"/>
    </row>
    <row r="557" spans="1:9" s="11" customFormat="1" ht="15.75">
      <c r="A557" s="279">
        <v>29</v>
      </c>
      <c r="B557" s="288" t="s">
        <v>887</v>
      </c>
      <c r="C557" s="288"/>
      <c r="D557" s="288"/>
      <c r="E557" s="289" t="s">
        <v>566</v>
      </c>
      <c r="F557" s="292">
        <v>13500000</v>
      </c>
      <c r="G557" s="292">
        <v>1</v>
      </c>
      <c r="H557" s="283">
        <f t="shared" si="43"/>
        <v>13500000</v>
      </c>
      <c r="I557" s="1270"/>
    </row>
    <row r="558" spans="1:9" s="11" customFormat="1" ht="15.75">
      <c r="A558" s="279">
        <v>30</v>
      </c>
      <c r="B558" s="288" t="s">
        <v>888</v>
      </c>
      <c r="C558" s="288"/>
      <c r="D558" s="288"/>
      <c r="E558" s="289" t="s">
        <v>566</v>
      </c>
      <c r="F558" s="292">
        <v>8169000</v>
      </c>
      <c r="G558" s="292">
        <v>3</v>
      </c>
      <c r="H558" s="283">
        <f t="shared" si="43"/>
        <v>24507000</v>
      </c>
      <c r="I558" s="1270"/>
    </row>
    <row r="559" spans="1:9" s="11" customFormat="1" ht="15.75">
      <c r="A559" s="279">
        <v>31</v>
      </c>
      <c r="B559" s="288" t="s">
        <v>889</v>
      </c>
      <c r="C559" s="288"/>
      <c r="D559" s="288"/>
      <c r="E559" s="289" t="s">
        <v>566</v>
      </c>
      <c r="F559" s="292">
        <v>3828000</v>
      </c>
      <c r="G559" s="292">
        <v>3</v>
      </c>
      <c r="H559" s="283">
        <f t="shared" si="43"/>
        <v>11484000</v>
      </c>
      <c r="I559" s="1270"/>
    </row>
    <row r="560" spans="1:9" s="11" customFormat="1" ht="15.75">
      <c r="A560" s="279">
        <v>32</v>
      </c>
      <c r="B560" s="288" t="s">
        <v>890</v>
      </c>
      <c r="C560" s="288"/>
      <c r="D560" s="288"/>
      <c r="E560" s="289" t="s">
        <v>71</v>
      </c>
      <c r="F560" s="292">
        <v>11880000</v>
      </c>
      <c r="G560" s="292">
        <v>1</v>
      </c>
      <c r="H560" s="283">
        <f t="shared" si="43"/>
        <v>11880000</v>
      </c>
      <c r="I560" s="1270"/>
    </row>
    <row r="561" spans="1:9" s="11" customFormat="1" ht="15.75">
      <c r="A561" s="279">
        <v>33</v>
      </c>
      <c r="B561" s="288" t="s">
        <v>891</v>
      </c>
      <c r="C561" s="288"/>
      <c r="D561" s="288"/>
      <c r="E561" s="289" t="s">
        <v>71</v>
      </c>
      <c r="F561" s="292">
        <v>1650000</v>
      </c>
      <c r="G561" s="292">
        <v>2</v>
      </c>
      <c r="H561" s="283">
        <f t="shared" si="43"/>
        <v>3300000</v>
      </c>
      <c r="I561" s="1270"/>
    </row>
    <row r="562" spans="1:9" s="1" customFormat="1" ht="15" customHeight="1">
      <c r="A562" s="279">
        <v>34</v>
      </c>
      <c r="B562" s="284" t="s">
        <v>704</v>
      </c>
      <c r="C562" s="284"/>
      <c r="D562" s="294"/>
      <c r="E562" s="285" t="s">
        <v>705</v>
      </c>
      <c r="F562" s="283">
        <v>7700000</v>
      </c>
      <c r="G562" s="283">
        <v>1</v>
      </c>
      <c r="H562" s="283">
        <f t="shared" si="43"/>
        <v>7700000</v>
      </c>
      <c r="I562" s="1269"/>
    </row>
    <row r="563" spans="1:9" s="1" customFormat="1" ht="15.75">
      <c r="A563" s="275" t="s">
        <v>892</v>
      </c>
      <c r="B563" s="295"/>
      <c r="C563" s="295"/>
      <c r="D563" s="295"/>
      <c r="E563" s="296"/>
      <c r="F563" s="283"/>
      <c r="G563" s="283"/>
      <c r="H563" s="297">
        <f>SUM(H564:H567)</f>
        <v>16500000</v>
      </c>
      <c r="I563" s="1269"/>
    </row>
    <row r="564" spans="1:9" s="1" customFormat="1" ht="31.5">
      <c r="A564" s="279">
        <v>1</v>
      </c>
      <c r="B564" s="284" t="s">
        <v>707</v>
      </c>
      <c r="C564" s="294"/>
      <c r="D564" s="294"/>
      <c r="E564" s="298" t="s">
        <v>83</v>
      </c>
      <c r="F564" s="283">
        <v>3300000</v>
      </c>
      <c r="G564" s="283">
        <v>1</v>
      </c>
      <c r="H564" s="283">
        <f t="shared" ref="H564:H567" si="44">F564*G564</f>
        <v>3300000</v>
      </c>
      <c r="I564" s="1269"/>
    </row>
    <row r="565" spans="1:9" s="1" customFormat="1" ht="47.25">
      <c r="A565" s="279">
        <v>2</v>
      </c>
      <c r="B565" s="284" t="s">
        <v>708</v>
      </c>
      <c r="C565" s="294"/>
      <c r="D565" s="294"/>
      <c r="E565" s="285" t="s">
        <v>71</v>
      </c>
      <c r="F565" s="283">
        <v>5500000</v>
      </c>
      <c r="G565" s="283">
        <v>1</v>
      </c>
      <c r="H565" s="283">
        <f t="shared" si="44"/>
        <v>5500000</v>
      </c>
      <c r="I565" s="1269"/>
    </row>
    <row r="566" spans="1:9" s="1" customFormat="1" ht="31.5">
      <c r="A566" s="279">
        <v>3</v>
      </c>
      <c r="B566" s="284" t="s">
        <v>709</v>
      </c>
      <c r="C566" s="294"/>
      <c r="D566" s="294"/>
      <c r="E566" s="285" t="s">
        <v>71</v>
      </c>
      <c r="F566" s="283">
        <v>3850000</v>
      </c>
      <c r="G566" s="283">
        <v>1</v>
      </c>
      <c r="H566" s="283">
        <f t="shared" si="44"/>
        <v>3850000</v>
      </c>
      <c r="I566" s="1269"/>
    </row>
    <row r="567" spans="1:9" s="1" customFormat="1" ht="31.5">
      <c r="A567" s="279">
        <v>5</v>
      </c>
      <c r="B567" s="284" t="s">
        <v>893</v>
      </c>
      <c r="C567" s="294"/>
      <c r="D567" s="294"/>
      <c r="E567" s="298" t="s">
        <v>83</v>
      </c>
      <c r="F567" s="283">
        <v>3850000</v>
      </c>
      <c r="G567" s="283">
        <v>1</v>
      </c>
      <c r="H567" s="283">
        <f t="shared" si="44"/>
        <v>3850000</v>
      </c>
      <c r="I567" s="1271"/>
    </row>
    <row r="568" spans="1:9" s="1" customFormat="1" ht="15.75">
      <c r="A568" s="33"/>
      <c r="B568" s="33" t="s">
        <v>894</v>
      </c>
      <c r="C568" s="33"/>
      <c r="D568" s="33"/>
      <c r="E568" s="34"/>
      <c r="F568" s="33"/>
      <c r="G568" s="33"/>
      <c r="H568" s="35">
        <f>H563+H528</f>
        <v>199992999.99399999</v>
      </c>
      <c r="I568" s="33"/>
    </row>
  </sheetData>
  <mergeCells count="67">
    <mergeCell ref="B75:D75"/>
    <mergeCell ref="B76:D76"/>
    <mergeCell ref="A77:F77"/>
    <mergeCell ref="A78:G78"/>
    <mergeCell ref="A16:D16"/>
    <mergeCell ref="A17:H17"/>
    <mergeCell ref="A32:D32"/>
    <mergeCell ref="A34:H34"/>
    <mergeCell ref="A51:D51"/>
    <mergeCell ref="A121:D121"/>
    <mergeCell ref="D79:G79"/>
    <mergeCell ref="A84:D84"/>
    <mergeCell ref="A99:D99"/>
    <mergeCell ref="E100:G100"/>
    <mergeCell ref="A103:D103"/>
    <mergeCell ref="A122:F122"/>
    <mergeCell ref="C139:E139"/>
    <mergeCell ref="C350:E350"/>
    <mergeCell ref="C378:G378"/>
    <mergeCell ref="A392:G392"/>
    <mergeCell ref="C395:E395"/>
    <mergeCell ref="A410:G410"/>
    <mergeCell ref="C501:E501"/>
    <mergeCell ref="B127:B138"/>
    <mergeCell ref="B331:B345"/>
    <mergeCell ref="B350:B367"/>
    <mergeCell ref="B378:B391"/>
    <mergeCell ref="B395:B409"/>
    <mergeCell ref="B415:B422"/>
    <mergeCell ref="B425:B437"/>
    <mergeCell ref="B442:B451"/>
    <mergeCell ref="B458:B473"/>
    <mergeCell ref="B479:B494"/>
    <mergeCell ref="B501:B518"/>
    <mergeCell ref="C6:C10"/>
    <mergeCell ref="C104:C110"/>
    <mergeCell ref="C118:C120"/>
    <mergeCell ref="I6:I7"/>
    <mergeCell ref="I9:I10"/>
    <mergeCell ref="I30:I31"/>
    <mergeCell ref="I47:I48"/>
    <mergeCell ref="I85:I90"/>
    <mergeCell ref="I97:I98"/>
    <mergeCell ref="I104:I107"/>
    <mergeCell ref="I118:I119"/>
    <mergeCell ref="A112:D112"/>
    <mergeCell ref="D113:G113"/>
    <mergeCell ref="A114:F114"/>
    <mergeCell ref="A117:D117"/>
    <mergeCell ref="B74:D74"/>
    <mergeCell ref="I128:I131"/>
    <mergeCell ref="I136:I138"/>
    <mergeCell ref="I169:I199"/>
    <mergeCell ref="I206:I248"/>
    <mergeCell ref="I259:I273"/>
    <mergeCell ref="I360:I363"/>
    <mergeCell ref="I364:I366"/>
    <mergeCell ref="I379:I391"/>
    <mergeCell ref="I397:I400"/>
    <mergeCell ref="I407:I409"/>
    <mergeCell ref="I515:I517"/>
    <mergeCell ref="I529:I567"/>
    <mergeCell ref="I466:I469"/>
    <mergeCell ref="I470:I472"/>
    <mergeCell ref="I487:I490"/>
    <mergeCell ref="I491:I493"/>
    <mergeCell ref="I511:I514"/>
  </mergeCells>
  <conditionalFormatting sqref="B192:B198 B201">
    <cfRule type="duplicateValues" dxfId="2" priority="3"/>
  </conditionalFormatting>
  <conditionalFormatting sqref="C192:C198">
    <cfRule type="duplicateValues" dxfId="1" priority="2"/>
  </conditionalFormatting>
  <conditionalFormatting sqref="D192:D198">
    <cfRule type="duplicateValues" dxfId="0"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BC2D7-8AA8-4F64-BF72-0EB3E529719E}">
  <dimension ref="A2:C8"/>
  <sheetViews>
    <sheetView workbookViewId="0">
      <selection activeCell="A9" sqref="A9"/>
    </sheetView>
  </sheetViews>
  <sheetFormatPr defaultRowHeight="15"/>
  <cols>
    <col min="1" max="1" width="19" customWidth="1"/>
    <col min="2" max="2" width="22.5703125" customWidth="1"/>
    <col min="3" max="3" width="16.85546875" style="728" bestFit="1" customWidth="1"/>
    <col min="4" max="4" width="33" customWidth="1"/>
  </cols>
  <sheetData>
    <row r="2" spans="1:3">
      <c r="B2" s="727" t="s">
        <v>899</v>
      </c>
      <c r="C2" s="728" t="s">
        <v>900</v>
      </c>
    </row>
    <row r="3" spans="1:3" s="19" customFormat="1">
      <c r="A3" s="19" t="s">
        <v>898</v>
      </c>
      <c r="C3" s="729" t="e">
        <f>#REF!</f>
        <v>#REF!</v>
      </c>
    </row>
    <row r="4" spans="1:3">
      <c r="A4" t="e">
        <f>#REF!</f>
        <v>#REF!</v>
      </c>
      <c r="C4" s="728" t="e">
        <f>#REF!</f>
        <v>#REF!</v>
      </c>
    </row>
    <row r="5" spans="1:3">
      <c r="A5" t="e">
        <f>#REF!</f>
        <v>#REF!</v>
      </c>
      <c r="C5" s="728" t="e">
        <f>#REF!</f>
        <v>#REF!</v>
      </c>
    </row>
    <row r="6" spans="1:3">
      <c r="A6" t="e">
        <f>#REF!</f>
        <v>#REF!</v>
      </c>
      <c r="C6" s="728" t="e">
        <f>#REF!</f>
        <v>#REF!</v>
      </c>
    </row>
    <row r="7" spans="1:3">
      <c r="A7" t="e">
        <f>#REF!</f>
        <v>#REF!</v>
      </c>
      <c r="C7" s="728" t="e">
        <f>#REF!</f>
        <v>#REF!</v>
      </c>
    </row>
    <row r="8" spans="1:3">
      <c r="A8" s="730" t="e">
        <f>#REF!</f>
        <v>#REF!</v>
      </c>
      <c r="C8" s="728" t="e">
        <f>#REF!</f>
        <v>#REF!</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6f1431d-0c55-4e9f-9f0c-de9b6c89253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2AF848D584AA04F8A377CD9A2118943" ma:contentTypeVersion="14" ma:contentTypeDescription="Create a new document." ma:contentTypeScope="" ma:versionID="df47fd5b8a9b3e79e5ddde19d3ed7b5f">
  <xsd:schema xmlns:xsd="http://www.w3.org/2001/XMLSchema" xmlns:xs="http://www.w3.org/2001/XMLSchema" xmlns:p="http://schemas.microsoft.com/office/2006/metadata/properties" xmlns:ns2="c6f1431d-0c55-4e9f-9f0c-de9b6c89253c" xmlns:ns3="7ae67500-5fbd-458c-9bc1-0de40c3c066d" targetNamespace="http://schemas.microsoft.com/office/2006/metadata/properties" ma:root="true" ma:fieldsID="6725186c0228fa594b1dd8916cc783ad" ns2:_="" ns3:_="">
    <xsd:import namespace="c6f1431d-0c55-4e9f-9f0c-de9b6c89253c"/>
    <xsd:import namespace="7ae67500-5fbd-458c-9bc1-0de40c3c066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6f1431d-0c55-4e9f-9f0c-de9b6c8925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ee90c631-7896-4d4b-aef2-bd8af8cfcaa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ae67500-5fbd-458c-9bc1-0de40c3c066d"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469BD1-C20D-4365-994E-DFAC895B310B}">
  <ds:schemaRefs/>
</ds:datastoreItem>
</file>

<file path=customXml/itemProps2.xml><?xml version="1.0" encoding="utf-8"?>
<ds:datastoreItem xmlns:ds="http://schemas.openxmlformats.org/officeDocument/2006/customXml" ds:itemID="{19FF650B-6CB0-4EEF-8BA9-E488DB4F6596}">
  <ds:schemaRefs/>
</ds:datastoreItem>
</file>

<file path=customXml/itemProps3.xml><?xml version="1.0" encoding="utf-8"?>
<ds:datastoreItem xmlns:ds="http://schemas.openxmlformats.org/officeDocument/2006/customXml" ds:itemID="{1C2FF49A-F29F-4F5E-8E1A-C07587D3B06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1. List 2026_revised</vt:lpstr>
      <vt:lpstr>Project Ativity</vt:lpstr>
      <vt:lpstr>Project Activity 25-26</vt:lpstr>
      <vt:lpstr>Break down 25-26</vt:lpstr>
      <vt:lpstr>chênh lệch</vt:lpstr>
      <vt:lpstr>'Project Activity 25-26'!Print_Titles</vt:lpstr>
      <vt:lpstr>'Project Ativity'!Print_Titles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MAYTINH</dc:creator>
  <cp:lastModifiedBy>Thang Loi Nguyen</cp:lastModifiedBy>
  <cp:lastPrinted>2025-07-23T08:12:32Z</cp:lastPrinted>
  <dcterms:created xsi:type="dcterms:W3CDTF">2023-05-04T04:49:00Z</dcterms:created>
  <dcterms:modified xsi:type="dcterms:W3CDTF">2026-04-07T10:33:28Z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0x010100D2AF848D584AA04F8A377CD9A2118943</vt:lpwstr>
  </property>
  <property fmtid="{D5CDD505-2E9C-101B-9397-08002B2CF9AE}" pid="3" name="MediaServiceImageTags">
    <vt:lpwstr/>
  </property>
  <property fmtid="{D5CDD505-2E9C-101B-9397-08002B2CF9AE}" pid="4" name="ICV">
    <vt:lpwstr>FA4848D3316347FB922B5AB338662CFE_12</vt:lpwstr>
  </property>
  <property fmtid="{D5CDD505-2E9C-101B-9397-08002B2CF9AE}" pid="5" name="KSOProductBuildVer">
    <vt:lpwstr>1033-12.2.0.21931</vt:lpwstr>
  </property>
</Properties>
</file>